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Part 1" sheetId="2" r:id="rId5"/>
    <sheet state="visible" name="Back to Python we go" sheetId="3" r:id="rId6"/>
  </sheets>
  <definedNames/>
  <calcPr/>
</workbook>
</file>

<file path=xl/sharedStrings.xml><?xml version="1.0" encoding="utf-8"?>
<sst xmlns="http://schemas.openxmlformats.org/spreadsheetml/2006/main" count="392" uniqueCount="199">
  <si>
    <t>Card 1: 41 48 83 86 17 | 83 86  6 31 17  9 48 53</t>
  </si>
  <si>
    <t>Card 2: 13 32 20 16 61 | 61 30 68 82 17 32 24 19</t>
  </si>
  <si>
    <t>Card 3:  1 21 53 59 44 | 69 82 63 72 16 21 14  1</t>
  </si>
  <si>
    <t>Card 4: 41 92 73 84 69 | 59 84 76 51 58  5 54 83</t>
  </si>
  <si>
    <t>Card 5: 87 83 26 28 32 | 88 30 70 12 93 22 82 36</t>
  </si>
  <si>
    <t>Card 6: 31 18 13 56 72 | 74 77 10 23 35 67 36 11</t>
  </si>
  <si>
    <t>Card   1: 17 15  5 75 36 13 16 66 92 39 | 13 92 16  5 87 78 15 94 21 48 30 62 70 41  3 39 22 17 77 58 75 52 83 34 24</t>
  </si>
  <si>
    <t>Card   2: 72 64 18  5 58 94 25 59 75 51 | 34 17 48 75 25  8  2 94 64 29 33 92 73 12 51 38 27  4  1 60 31 85 59 18  5</t>
  </si>
  <si>
    <t>Card   3: 71 16 97  6 68 38 82 93 33 24 | 31 75  7 99 10 70 79 61  5 80  1 33 58 30 22 48 73 72 50 16 56  4 98 43  3</t>
  </si>
  <si>
    <t>Card   4: 68 80 44 96 43 20 11 18 85 48 | 96 99 38 29 36 28 77 68 47 70 98 80 63 65 11 12 43  3 54 92 18 90 58 16 51</t>
  </si>
  <si>
    <t>Card   5: 27 61 28 60 50 59 43 96 85  9 |  3 45 14 55 39  6 93 82 96 31 70 22  8 98 88 46 72  9 79 28 23 81 87 15 30</t>
  </si>
  <si>
    <t>Card   6: 32 69 24 83 40 39 19 42 17 11 | 68 26 28 71 22 50 64 20 53 82  7 36 58 78 73 51  6 48 97 30 99 61 84 34  5</t>
  </si>
  <si>
    <t>Card   7: 99 14 25 95 31 62  1 65 59 30 |  8  9 58 73  6  2 44 11 43  4 34 70 78 90 16 24 23 39 30 69 74 59 91 84 42</t>
  </si>
  <si>
    <t>Card   8: 88 48 85 67 73 33 96 57 47 86 | 35 17 85 97 46 50 77 23  4 31 76 34 12 59 14 42 72 64 44 96 90 65 73 69 88</t>
  </si>
  <si>
    <t>Card   9: 99 17 38 77 73 71 59 86 11 97 | 60 14 19  4  6 78 51 48 87 36 88 66 30 13 94 45 97 69 62 40 47 32  7 77 57</t>
  </si>
  <si>
    <t>Card  10: 82 35 83 64 60 84 67 62 24 77 | 93 32  7 12 84 24 94 43 65 44 17 45 38 62 80 95 77 26 73 28 91 57 60 55  4</t>
  </si>
  <si>
    <t>Card  11:  9 95 29 15 88 33 58 49 83 45 | 31 38 55 62 86 60 21 97 74 53 94 19 40 50 77 26 63 43  3 52 85  8 73 35 42</t>
  </si>
  <si>
    <t>Card  12: 54 33 34 57 29 64 40 30  3 11 | 78 86 92 70 91 93 32 79 12 13 97 63 28 66 77 85 51 36 35  3  4 23 30 11 42</t>
  </si>
  <si>
    <t>Card  13: 16 49 93 29 96 23 64 57  3 42 | 56 11 53 20 72 67 26  5  4 63  8 70 97 52  6 81 62 80 12 98 33 35 77 84 58</t>
  </si>
  <si>
    <t>Card  14: 20 32 49 55 63 74 33 51 66 40 | 43 29 70 48 61 13 96 73 67 27 15  6 46 56 45 30 97 76  1 77 12 26 39 78 42</t>
  </si>
  <si>
    <t>Card  15: 65 67  7 43 83 36 24 46 16 29 | 76 12 69 27 26 71 84 11 22 86 33 63 50 49 14 40  6  4 47 34 90 21 19 74 97</t>
  </si>
  <si>
    <t>Card  16: 78 43 11 21 53 35 86 85 27 68 | 98 43 53 66 52 62 21 91 81 69 93 76 73 86 17 31 27 40 85 12 68 83 65 36 71</t>
  </si>
  <si>
    <t>Card  17: 52 55  3 69 20 96 57 67 10 38 | 91 16  3 30 52 34 78 71 55 36 48 89 79 20 37 69 67 57 18 68 46 10 25 38 96</t>
  </si>
  <si>
    <t>Card  18: 23 46 90 44 85 19 49 30  8 43 | 72 34 75 48 74 33 88 41 78 65 98 60  3 19 26 63 69 83 89 21 66  5 37 53 58</t>
  </si>
  <si>
    <t>Card  19: 69 24 83 60 59 45 51 74 93 34 | 45 83  1  8 28 60 27 38 81 36 69 24 73 90 88 59 93 16 98 34 74 48 10 61 51</t>
  </si>
  <si>
    <t>Card  20: 41 83  4 44 28 90 16 69 86 88 |  7 41 28  4  5 73 97 30 70 88 69  2 38 55 86 60 14 83 16 90 15 49 78 44 27</t>
  </si>
  <si>
    <t>Card  21: 41 61 99 59 48  8 26 92 19 85 | 35 17 49 14 94  6 29 43 55 88 63 26 13 53 66 67  8 32 18 24  7 70 86 96 38</t>
  </si>
  <si>
    <t>Card  22: 57 29 37 75 42 88 68 67 92 18 |  8  6 54 77 75 18 68 26 67 87 92 31 72 29 37 21 42 17 88 93 84 57  9 63 66</t>
  </si>
  <si>
    <t>Card  23: 70  3 75 17 64 68 53 45 23 10 | 27  7 59 68 97 72 64 30 61 29 86 45 63 53 17  3 44 87 23 75 70 10 15  4 43</t>
  </si>
  <si>
    <t>Card  24: 89 81 36  9 73 27 31  8 77 11 | 14 71  9 87 47 39 26 29 24 74 42 58 17 51 19 68 32 46 52 78 64 12 35 45 72</t>
  </si>
  <si>
    <t>Card  25: 82  3 92 95 29 14 52 41 15 98 | 21 17 51 55 77 34 72 59 78 30  5 58 92  4 85 15 91 75 26 53 25 94  7 90 22</t>
  </si>
  <si>
    <t>Card  26: 51 55 33 59 66 42 43 92 85 96 |  2 66 92 24 50 33 63 96 54 51 13  1 42 98 73 88 57 84 94  7 93 78 59 43 55</t>
  </si>
  <si>
    <t>Card  27: 19 80 30 31 15  4 65 13 66 29 | 93 75 36 26  5 14 21 49 97 43 96 54 45 57 25 55 71 95  1 27 60 61  9 59 34</t>
  </si>
  <si>
    <t>Card  28: 57 79 99 54 72 18 33 34 87  1 | 56 99 55 17 87 80 72 79 88 31 38 63 42 33 10 23 76  4 67 21 98 68 93 57 65</t>
  </si>
  <si>
    <t>Card  29: 85 26 24 34 21 35 49 92 89 73 | 70 39 73 44 67 50 43 63  4 82 14 64 22 25  2 41  8 36 89 10 54 79 87 40  6</t>
  </si>
  <si>
    <t>Card  30: 21 33 62  4 57  9 50 49 95 13 | 12 84 86 49 26 42 20 37 30 57 44 96 62  6  4 65 15 59 60 73 19 28 89 39 55</t>
  </si>
  <si>
    <t>Card  31:  7 61 76 92 70 15 45 71 98 20 |  4 33 26 63 73 52  7  3 62 60 89 28 86 55 45 90 41 83 74 31 48 27 11 65 72</t>
  </si>
  <si>
    <t>Card  32:  9 35 67 79 85 46 14 42 84 45 | 63 51 64  5 81 70 36 47 33 30 54 83 85 34 35 32  1 79  7 96 82 28  3 89 91</t>
  </si>
  <si>
    <t>Card  33: 76 48 44 64 41 62  4 25 11  8 | 15 22 10 80 59 82 89 81  2 57 31 25 50 34 53 39 86 19 47 95 23 30 88 91 51</t>
  </si>
  <si>
    <t>Card  34: 17 12 86 82 70 16 19 11 42 57 | 78 49 72 18 25 35 58 81 26  6 84 87 67 60 61 13 53 56  4 14 90 11 29 34 33</t>
  </si>
  <si>
    <t>Card  35: 16 65 64 28 25 50 73 95 20 10 |  6  4 12 77 41 98  2 74 29 15 52 91 83 49 14 40 69 88 82 22 21 89  9 70 90</t>
  </si>
  <si>
    <t>Card  36: 68 38 59 63 30 32 14 97 77 17 |  6 23 49 75 12 76 58 22 74 29 24 48 56 54 41 26 69 90 70 93 66 42 78 33 60</t>
  </si>
  <si>
    <t>Card  37: 49 37 88 55 20 95 11 86 53 18 | 53 95 18 80 25  2 88 17 11 20 22 63 45 70 55 37 86 81 28 61 47 74 49 79 48</t>
  </si>
  <si>
    <t>Card  38: 82 38 13 70 48 52 91  6 46 47 |  6 91 78 43 16 48 61 29 80 92 82 13 44 90  9 87 40 54 52 46 58 38 70 65 47</t>
  </si>
  <si>
    <t>Card  39: 82 50 67 89 49 18 24 93 98 76 | 95 61  1 91 52 86 89 53 38 98 44 67 50 49 33 66 21 18 93 82 60 76 40 24 19</t>
  </si>
  <si>
    <t>Card  40: 15 34 17 87 51  5 98 26 71 99 | 15 40 70 98 96  1 45 14 94 28 39 87 56 51 89 17 77 64 26  5 99 71 83 27 34</t>
  </si>
  <si>
    <t>Card  41:  1 98 55 28 10 14 57 62 88 96 | 96 52  8 34 88 41 73 23 16 43 98 45 55 97  1 14 28 10 62 81 33 57 32 53 99</t>
  </si>
  <si>
    <t>Card  42: 98 75 42 34 59 41 11 69 45 44 | 28 98 54 65 41 51 16 49 45 60 44 69 82 37 67 46 34 71 78 61 50 43 38 90 85</t>
  </si>
  <si>
    <t>Card  43: 42 98 96 75 68  2 23 36 37 40 | 93 59 36 33 16 68 24 42 13 75 53  2  6 86  1 98 23 70 89  5 37 40 96 84 39</t>
  </si>
  <si>
    <t>Card  44: 44 31 83 28 66 80 84 17 73 65 | 39 73 95 33 74 66 31 28 17  2 65 12 84 91 83 15 22 44 53 90 29 56 80 57 69</t>
  </si>
  <si>
    <t>Card  45: 13 90 67 40 48 54 52 53 64  9 | 17 57 67 65 45 30 95 96  3 18 52 90  7 98 21 73  8 92 59 75  5 13  6 76 64</t>
  </si>
  <si>
    <t>Card  46: 95 21 68 93 77 40 47 48 20 31 | 74 90 43  4 41 40 24 72  2 56 88 44 38 45 15 29 79 46 17 39 75 42 69 92 49</t>
  </si>
  <si>
    <t>Card  47: 25 87 64 94 99 47 29 34 89 23 | 29 25 99 58 94  7 33  6 34 36 76  5 39 64 56 87 17 52 47 50 89 16 91 23 69</t>
  </si>
  <si>
    <t>Card  48: 37 75 82 29 91  2 85 23 76 80 | 23 33 80 85 89 46 94 15  2 43 51 62 91 79 37 76 29 56 40 26  9 63 75 82 31</t>
  </si>
  <si>
    <t>Card  49: 99 80 21  7 14 27 24 13 76 70 | 36 32 16 28 30 37 73 59 42 47 40 29 19 84 18 23 79 44 93 45 87 62 60 69 65</t>
  </si>
  <si>
    <t>Card  50: 89 87 92 61 59 58 90 24 70 22 |  3 81 53 61 55 82 52 85 66 44 74 98  6 56 33 13 63 25 65 67 47 26 35 27 64</t>
  </si>
  <si>
    <t>Card  51: 65 15 62 72 92 57  1 87 55 86 |  1 47 49 98 93 38 53 68 96 59 11  4 52 84 86 94 51 13 95 29 65 16 91 45 54</t>
  </si>
  <si>
    <t>Card  52:  3 72 69 39 77 36 55 13 56 95 | 35 61 77 36 40 65 64 13 58 27 55 12 94 66 42 37  5 78 62 84 56 39 69 95 48</t>
  </si>
  <si>
    <t>Card  53: 78 57 27 16 17 55 59 56 73 40 | 65 31 20 18 64 89 44 52 92 11 62 76 13 48 72 79 94  8 82 77  5 74 30 46 98</t>
  </si>
  <si>
    <t>Card  54: 22 17 28 78 59 87 52 47 41  2 | 74 94 38 25 58 89 20 99 71 14 86 95 10 63 18 35 24 67 85 80  7 50  6 33 72</t>
  </si>
  <si>
    <t>Card  55: 78 83 54 87 55 68 77 38 34 48 | 87 23 51 75 83 86 43 93 18 34 53 56 76 72 29 27 45 85 89 36 65 84 19 88 39</t>
  </si>
  <si>
    <t>Card  56: 50 89 10 79 86 37 27 16 56 54 |  2 59 91 50  8 39 90 46 37 36 27 15 10  9 85 92 83 35 45 74 19 61 63 17 96</t>
  </si>
  <si>
    <t>Card  57: 50 39 84 22 17 73 57 77 80 85 |  8 57 15 74 38 83 32 67 99 28 63 16 30 49 75 26 55 48 47 91 33 14 62 21 20</t>
  </si>
  <si>
    <t>Card  58: 63 26 97 45  9 24 65 66 59 14 | 42 81 39 62 45 46 23 49 98 34 72 64 17 11 96 15  6 88 78 93 20 33 66 95 37</t>
  </si>
  <si>
    <t>Card  59: 46 91  3  4 70 21  2 13 19 10 | 95 56 84 16 66  7 91 11 69 89 87 29 60 47 37 40 15 55 38 80 20 81 23 64 18</t>
  </si>
  <si>
    <t>Card  60: 32 65 89 23 54 36 49 18 26 78 | 16 11 14 20 76 33 72 45 94 87 85  2 74 99  3 67 57 37 75 96 82 95 73 77 52</t>
  </si>
  <si>
    <t>Card  61: 41 42  4 27 89 64 80 28 35 92 | 97 50 88 13 19 45 49 42 85 36  4 92 29 80 77 47 91 27 46 89 68 16 35 11 28</t>
  </si>
  <si>
    <t>Card  62: 30 27 17 63 59 11 78 74 75 57 | 88 57  5 61  1 56 24 99 10 39 48 15 89 82 95  9 45 71 54 83  3 28 27 98 91</t>
  </si>
  <si>
    <t>Card  63: 86 91 21 10 84 47 83 62 90 35 | 11 16 90 10 31 84 36 74 89  5 35 47 21 40 62 63 77 67 65 83 91 86 70 85 44</t>
  </si>
  <si>
    <t>Card  64: 39 55 92 80 17  2 66 97 33 70 | 92 22 85  6 88  4 46 57 71 40 89 15 49 48 66 11 93 28 37  5 30 23 27 98 43</t>
  </si>
  <si>
    <t>Card  65: 62 94 36 40 23 61 34 46 47 63 |  6 44 23 74 97 96 62 94 61 46 93 34 47 31 87 54 26 67 56 40 27 81 63 99 36</t>
  </si>
  <si>
    <t>Card  66: 64 45 78 34 32 29 62 84 90 28 | 42  6 80 66 10 13 41 55 50 40 72 90 25 24 93 98 46 73 52 14 61 86 49 89 71</t>
  </si>
  <si>
    <t>Card  67:  9 89  2 82 42  8 78 90 59  7 | 69 55 58  2 95 78 43 26 11 75 50 22 44  4  9 59 82 68 19 32 63 49 35 42 45</t>
  </si>
  <si>
    <t>Card  68: 72  9 87 26 17 43 58  8 45 74 |  8 85  9  7 73 21 92 74 28  5 33 25 50 60 26  1 65 78 24 69 87 19 46 58 67</t>
  </si>
  <si>
    <t>Card  69: 51 69 81 71 32 59 85 29 39  5 | 68 16 31 47 29 86 50 62 98 14 22 80 56 91 35 49 51 21 36 67 52  6 15 48 58</t>
  </si>
  <si>
    <t>Card  70: 67  1 31 29 16 71 69 54 15 11 | 91 49 76 87 14 13 58 23 19 20 82 48 98 79 66 35 38 22 67 96 43 55 52 92 12</t>
  </si>
  <si>
    <t>Card  71: 73 20 52 53 61 17 87 78 82 37 | 28 21 95 74 77 58 25 84 68 75 47 49  9 18 65 51 63 12 56 50 98 23 57 69 90</t>
  </si>
  <si>
    <t>Card  72: 39 66 35 93 62 28  9 13 56 30 | 29  1 39 54 10 33 40 99 91 65 16 28 37 23 77 43 61 64 11 55 69 85 63 47 78</t>
  </si>
  <si>
    <t>Card  73:  9 10 84 56  6 14 54 36 94 61 | 89 33 88 23 87 46 47 31 55 29 69 90 11 65 19 84 35  2 32 95 80 12  3  7 50</t>
  </si>
  <si>
    <t>Card  74: 59 27 84  1 11 63 39 57 62 65 | 41 75 83 51 13 91 93 79 66 23 70 86 16 52 26 50 72  5 48 80 74 47 38 97  8</t>
  </si>
  <si>
    <t>Card  75: 38 65 93 30 12 64 31 10 37 81 |  8 76 72  3 52 89 32 60 73 40 85 55 49 43 45 42 83 58 61 47 86 67 82 94 50</t>
  </si>
  <si>
    <t>Card  76: 26 83  4 70 88  7 50 34 36 76 | 64 49  4 77 83 39 34 50 79 24 22  6 70 85  7 75 80 26 38 36 68 63 29 17 88</t>
  </si>
  <si>
    <t>Card  77: 31 97 45 39 24  5 87 26 75 15 | 38 36 10 57 39  8 45 74 24 94 31 17 25 27 92 75 60 87 12 26 69 15 70 63  7</t>
  </si>
  <si>
    <t>Card  78: 44 21 15 91 62 67 47 24 95 90 | 26  1 62 42 71 43 91 95 59 37 16  3 56 14 21 15 17 87 86 51 39 19 46 36  4</t>
  </si>
  <si>
    <t>Card  79: 67 84 14 87 21 22 91 17 88 72 | 92 82 94 31 85 54 55 93 46 35 77 67 74 96 36 50 68 19  3 40 15 69 72  6 49</t>
  </si>
  <si>
    <t>Card  80: 11 36 90 64 51 31 83 30 18 69 | 36 86 90 43  8  3 65 49 31 78 30 18 79 52 51 88 80 63 24 77 16  1 13 83 55</t>
  </si>
  <si>
    <t>Card  81: 47  2 72 59 87 30 58 68 63 61 | 55 49 42 39 99 94 50 72 90 54 29 37 21 41 48  8 82  7 63 30 62 70 87 26 14</t>
  </si>
  <si>
    <t>Card  82: 22 17 64 40 89 67 83 71 43 50 | 89 12 52 32 42 78 38  3 51 26  2 67 96 81 77 13 48  7 73 28 62  1 82 22 24</t>
  </si>
  <si>
    <t>Card  83: 53  4 35 89 23 36  8 92 32 49 | 35 52 92 73 23 64 80 32 53  4 65 20 42 31  8 39 89 95 62 44 45 77 36 68 49</t>
  </si>
  <si>
    <t>Card  84: 86 48 90 55 79 57 31 40  3 74 | 85 67 62  4 33 23 60 43 19 14 32 34  6 56 59  9 87 47 54 26 88 66 65 41 11</t>
  </si>
  <si>
    <t>Card  85: 82 66 31  3 87 19 89 57 59  8 | 15  8 31 58 53 22 89 59 63 96 40 85  3 82 35 33 49 30 75 87 66 64 83 57 19</t>
  </si>
  <si>
    <t>Card  86: 22  4 55 97 13 54 65 51 86  9 | 11 73  5 63 36 23 27 13 15 75 22 85 38 99 54 44 32 41 12 47 82 51  8 77 17</t>
  </si>
  <si>
    <t>Card  87: 27 91  1 77 75  8 76 99 88 85 | 55 46 50  2  4 27 54 10 89  3 14 91 22 75 13 77  8  6 76 69 44 19 88  1 99</t>
  </si>
  <si>
    <t>Card  88: 54 96 19  2 73 48 50 82 18 23 | 95 12 16 73 35 48 60 31 50 98 19 17 32 47  2 55 44 93 11 41 23 82 74  9 51</t>
  </si>
  <si>
    <t>Card  89: 91 89 35 65 33 19 94 76 77 45 | 99 32 96 64 31 44 45 80 71 51 83 97 21  5 20 35 40 93 39 54 29 56 23 70 66</t>
  </si>
  <si>
    <t>Card  90: 31 87 35  2 89 24 59 13  4 15 | 18 87 65 59 71 31 98 26 68 96  3 13 80 36 25 47  2  4  7 37 92 83 73 23 58</t>
  </si>
  <si>
    <t>Card  91: 28 85 49 44 87 17 56 74 25 53 | 96 23 18 27 17 72 84 29 32 85 91 86 62 94 55 49 37 56 28 59 78 88 25  1 30</t>
  </si>
  <si>
    <t>Card  92:  1 94 54 67 51 21 79  6 93  5 |  9 51 13 91 68 59 19 41 76 20 57 55 54 72 48 21 83 95 44 56 71 80 28 85 25</t>
  </si>
  <si>
    <t>Card  93: 53 86  2 60 56 18 21 22 63 59 | 79 86 73  9 32 80  7 76 26 63 48 17 90 36 91 31 69 50 49 87 37 43 92 10 55</t>
  </si>
  <si>
    <t>Card  94: 91 59 76 78 48 56  7 51 52 97 | 36 15 31 62 65 64 34 79 92 53 29 60  9  3 75 26 14 46 59 35 85 52  2 77 67</t>
  </si>
  <si>
    <t>Card  95: 59 49 67 43 82 13 19  7 58 69 |  5 65 21 86  4  3 64 72 51 94 73 88 78 98 28 85 29 96 36  1 97 37 89 62 58</t>
  </si>
  <si>
    <t>Card  96: 95 88 64 65 12 15  3 50 44 79 | 53 72 74 60 22  7 75 19 10  3 49 23 33 29 57 31 82 84 16 37 32 21 77 28 47</t>
  </si>
  <si>
    <t>Card  97:  3 85  7  2 51 27 67 32 46  9 | 60 45 11 49 13 62 76 56 63  1 37 96 20 55 24 89 31 50 19 10  6 72 30 38 54</t>
  </si>
  <si>
    <t>Card  98: 25 92  5  7 90  2 84 79 34 65 | 30 20 86 33 63 84 65 92 38  5 43 12  2 73 98 81 82 94 51 25 88 75 54 22 15</t>
  </si>
  <si>
    <t>Card  99: 59 57 36 90 26 81 15 78 49  2 | 81 26 91 47 77 46 65 59 90 57 72 99  2 98 15  5 78 36 49 63 45  9 16 92 64</t>
  </si>
  <si>
    <t>Card 100: 18  9 41 19 57 82 73 48 62  2 | 41 42  3 82 73 83 91 48 94 96 20  9 19 90 45 54 13 67 62 44 37 51 18  2 57</t>
  </si>
  <si>
    <t>Card 101: 56 35 62 52 89 60 19 71 15 50 | 60 21 39 71 45 64 73 25 80 54 50 13  6 20  1 51 42 93 92 87 96 61 16 77 40</t>
  </si>
  <si>
    <t>Card 102: 40 33 78 80 79 47 57  3 17 64 | 85 17 94 78 20 47 58  3 37 40 68 75 81 79 21 64 97 70 80 33  8 57 95 35  4</t>
  </si>
  <si>
    <t>Card 103: 99 22 60  2 93  8 46 50 90 79 | 46  2 67 62 30 93 50 99 79  8 33 34 81 98 90 78 60 92 42 80 28 89 22 16 74</t>
  </si>
  <si>
    <t>Card 104: 93  3 98 99  1 90 20 70 67 91 | 98 85 78 51 26 71 10 92 90 35 94 66 21  1 70 18 13 93  8 91  5  4 50 33 15</t>
  </si>
  <si>
    <t>Card 105: 63 86 21 98 76 18 35  7 23 41 | 88 86 53 89 31 67 55 82  3 35 18 32 76 42 23 98  7 27 79 41 14 71 83  6 93</t>
  </si>
  <si>
    <t>Card 106: 71 48  3 34 73 72 85 76 69 66 | 66  7 22 76 65 25 46 69 96 34  3 35 14 45 21 23 36  5 17 60 98 71 33 93 59</t>
  </si>
  <si>
    <t>Card 107: 49 42  7 79 31 18 97 45  6 36 |  6 43 18 51  1 39 36 76 92 88 59 26 45  5 73  7 97 55 44 21 31 49 82 42 79</t>
  </si>
  <si>
    <t>Card 108: 48 16 51 41 23 59 65 80 89 26 |  1 75 35  5 80  2 51 23 45 16 30 44 26 89 64 65 91 11 59 48 69 21 77 93 41</t>
  </si>
  <si>
    <t>Card 109: 70 63 17 48 93 67 59 22 16 89 | 28 48 22 16 79 56 21 19 89 62 67  4 17 64 49 63 59 93 60 70  1  7 43 94 81</t>
  </si>
  <si>
    <t>Card 110: 89 87 31 97 33  7 66 96 24 37 |  5  8 53 71 99 96 88 74 39 20 62 67 11 64 70 47 37 95 77 86 27 61 97 89 60</t>
  </si>
  <si>
    <t>Card 111: 27 48 31 61 39 80 81 36 87 12 | 80 43  5 12 84 67 70 91  8 39 10 48 61 27 86 16 54 22 40 90  9 36 87 44 81</t>
  </si>
  <si>
    <t>Card 112: 20 22 17 89 26 55 43 49 75 30 | 51 58 71 28 29 15 26  8 99 48 61  4 54 75 13 46 78 68 86 22 56 20 33 69 65</t>
  </si>
  <si>
    <t>Card 113: 18 40 34 27 32 15 65 19 60 87 | 32 34 60 90 24 92 51  2 91 35 27 14 15 93 88 75 48 58 65 97 87 63 94 55 56</t>
  </si>
  <si>
    <t>Card 114: 46 19 51  7 25 85 30 73 31 27 | 40 25 90 58  2 12 59 68  8  9 88 21 63 46 37 51 52 75 84 89 93  3 20 87 80</t>
  </si>
  <si>
    <t>Card 115: 70 81 83 98 66 69 72 44  1 45 | 30 40 13 80 55 77  7 85 97 18 78 53 59 31  9 45  6 21 16 63 65 27 33 49 90</t>
  </si>
  <si>
    <t>Card 116: 89 46 58 68 38 59 13 85 28 92 | 59 81 23 86 18  6 73 78 11 74 48 40 13 97 27 52 38  9 16 47 26 29 54 60 14</t>
  </si>
  <si>
    <t>Card 117: 43 38 54 63 44 95  4 64 25 57 | 43 44 94 58 54 51 56 21  6 89 30 31  8 11 46 53  5 79 16 72 90 76 67 49 34</t>
  </si>
  <si>
    <t>Card 118: 47 72 23 74 29 37 45 69 89 40 | 27 79 36 40 10 87 92 41 22  1 90 21 57 28 38 53 82 32 43 70 19 96 97  4 47</t>
  </si>
  <si>
    <t>Card 119: 11 81 28 95 53 51 90 33  8 68 | 88 74 49 27 58 57 97  4 34  2 18 22 29 99 66 28 55  7 94 41 24 60  5 14  1</t>
  </si>
  <si>
    <t>Card 120:  9 67 89 55 59 96 15 90 37 54 | 70 98 77 71  6 95 34 60 48 18 69 72 36 35 22 27 76 83 30 99 80 63 12 47 82</t>
  </si>
  <si>
    <t>Card 121: 63 50 70 62 14 22 97 65  5 53 | 24 99 55 58 47 87 77 37  5 19 83 33 42 40 45 54 46 62 28 81 95 85 23 57 49</t>
  </si>
  <si>
    <t>Card 122: 40 80 69 62 14 73 47 87 91 37 | 16 47 37 93 40 91 34 17 36 98 69 60 15 49 90 92 80 87 14 62 82  4 25 56 73</t>
  </si>
  <si>
    <t>Card 123: 51 36 72 40 53 99 69  8 96 24 | 93 74 54  8 52 59  3 57 69 85 31 72 44 89 23  9  2 27 71 48 35 17 19 96 28</t>
  </si>
  <si>
    <t>Card 124: 14 75 17 70 48 82 93 39 99 98 | 66 55  6 33 34 32 25 65 20 86 90 87 93 46 42 89 24 43 23 30 64 94 62 61  5</t>
  </si>
  <si>
    <t>Card 125: 36 96 78 58 75 87 25 28 76 52 |  7 47 46 13  3 90 35 18 53 60 30 78 74 77 33 58 22 57 80 63 92 87 76 93 70</t>
  </si>
  <si>
    <t>Card 126: 75 30 35  7 63 65 13 42 78 26 | 30 71 35 26  6 42 90 63 12 36 75  9  7 96 67 93 18  2 25 77 94 47 99 62 60</t>
  </si>
  <si>
    <t>Card 127:  7 40 79 33 52  3 21  1 71  5 | 44 14 19 29 56 25 34 41 64 12 93 70 66 94 54 97 58 59 18 27 77 17 15 38 88</t>
  </si>
  <si>
    <t>Card 128: 99 87  2 95 67 33 73 52 22 23 | 65 91 97 11 34 36 56 38 79 52 82 22 26 83 12  1 95  9 23 99 81 42 92 27 86</t>
  </si>
  <si>
    <t>Card 129: 98 68 59 25 58 27 20 23 38 46 | 97 91 59 41 70 18 36 38 46 42 58 48 53 60 81 75 83 23 15 86 89 68 69 39 88</t>
  </si>
  <si>
    <t>Card 130: 85 72 65 71 14 25 22 53 12 28 | 67  9 27 94 96 30 86 83  4 59 91 79  7 60 31 39 36 77 23 38 40 51 84 16 57</t>
  </si>
  <si>
    <t>Card 131:  6 77 45 51 48 46 21 52 84 62 | 70 74 83 39 26 27 86 96 56 33 79 18 76 34 22 32 68 59 35 66 38 71  3 20 88</t>
  </si>
  <si>
    <t>Card 132: 66 80 84  9 59 23 64 44 71 36 | 63 49 73 62 68 48 80 32 99 29 24 61 40 35 20  1 57 58 15 92 87 18 47 71 67</t>
  </si>
  <si>
    <t>Card 133: 19 94  9 45 91 35 36 60 34 26 | 72 47 82 86 88 69  6 17  7  8 21 78 90  9 12 24 85 28 15 31 98 76 35 10 39</t>
  </si>
  <si>
    <t>Card 134:  8 79  4 31  6 88  7 57 40 23 | 66 74 93 26 98 54 87 82 48 63 19 11 68  3 85 88 80 25 15 64 99 77 47 71 43</t>
  </si>
  <si>
    <t>Card 135: 86 31 63 82 83 78 19 55 20 73 | 36 98 68 52 99  8 39 60 70 80 64 41 92 91 62 85 27 32  9 97 22 46 34 23 81</t>
  </si>
  <si>
    <t>Card 136: 57 94  7 14 49 18 80 67 85 25 | 59 28 82 38 40  5 64 69 41 70 23 91 56 32  6 71 12 75 22 98 11 16 79 37 54</t>
  </si>
  <si>
    <t>Card 137: 60 88 68 93  6 98 16 17  7 62 | 59 78 54 41 98  1 66 13 71 68 45 60 70 19 96 93 77 99 95 42 55 21 30 86  7</t>
  </si>
  <si>
    <t>Card 138: 17 93 77 84 65 31 60  7 45 76 |  7 45 60 42  9 25 65 77 16 70 93 34 37 12 76 17 84 40 49 74 96 88 31 54 79</t>
  </si>
  <si>
    <t>Card 139: 15 68 80 74 33 50 57 93 78 16 | 95 96 50 71 16 99 17 58 83 72  4 80 98 11 41 63 73 62 33 37 26 70 24 29 93</t>
  </si>
  <si>
    <t>Card 140: 74 32  6 69 33 13 85 82 80 87 | 62 66 98 20 67 77 86 31  2  9 18 39 92 28 59 45  4 87 84 46  6 99 80 85 27</t>
  </si>
  <si>
    <t>Card 141: 42 52 60 31 22 99 49 61 43 72 | 55 61 81 65 97 31 60 23  6 70 62 80 58 72 56 43 98 96 87 42 53 63 52 99 45</t>
  </si>
  <si>
    <t>Card 142:  5 72 15 50 65 28 87 94 96 37 | 62 38 37 23 65 80 67 96 50 72  8 60 46 28 33 94 13 52 15  1 32 78 14 43  5</t>
  </si>
  <si>
    <t>Card 143: 57 65 29 27 41 55 94 56 73 49 | 55 84 57 56 27 72 93 41 33 28 88 75 94 51 76 98 26 32 49 36  7 44 63 20 97</t>
  </si>
  <si>
    <t>Card 144: 31 20 97 50 17 67 80 91 78 95 | 76 16 26 38 48 90 32 93  5 68 56 78 25 87 85 40 97 12 21 96 47 10 49 75 36</t>
  </si>
  <si>
    <t>Card 145: 36 58 11 92 51 32 76 39 80 62 |  6 62 37 83 40 94 81 36  2 69 45 91  8 95 78 55 27 70 22 73 53 13 67 64 63</t>
  </si>
  <si>
    <t>Card 146: 25 28 30 81  1 51 49 59 10 48 | 20  9 66 36 50 65 78 27 87 88  7 94 63 97 39 14 67 71 76 11 60 93 13 15 61</t>
  </si>
  <si>
    <t>Card 147: 18 21 81 36 33 19 99 88 24 78 | 16 19  5 40 55 12 90 44 67 20 59 71 51 32 93  2 15 22 54 87 26 92 89 49 96</t>
  </si>
  <si>
    <t>Card 148: 84 78 26 66 35 31 10  3 32 57 | 73 30  6 27 43 76 58 63 29 19 92 41 93 70 46 16 38 53 11 77 68 21 18 33 12</t>
  </si>
  <si>
    <t>Card 149:  3 20 48 92  4 37 68 54 61 42 | 64 24 23 97 65 73  1 39 14 99 51 36  2 46 30 87 79 19 49 38 52 53 40 90 88</t>
  </si>
  <si>
    <t>Card 150: 64 45 47 50 19 69 39 48 56  3 | 93 70 65 37 58 32 57  5 35 10 72 18 51 36 44 31 46 34 11  1 97  8 92 86 23</t>
  </si>
  <si>
    <t>Card 151: 29 55 30 72  6 78 56 70 36 10 | 49 28 64 13  1 24 51  5 62 17 43 48 91 38 89 59 18 54 44 86 79 46  9 53 58</t>
  </si>
  <si>
    <t>Card 152: 40 68 80 77 81 50 79 13 67  1 | 79 43 60 15 86 49 67 85 66 13 40 12 48  6 82 14 37  1 80 23 65 72 96 73 84</t>
  </si>
  <si>
    <t>Card 153: 67 29 26 94 28 52 35 69  8 81 | 35 98 78 94 11 95 87 37 42 93 82 58  4 43 47  1 19 54  3 64  7 22 27 36 74</t>
  </si>
  <si>
    <t>Card 154:  4 45 27 92 75 31 93 54 16 83 | 45 81 67 92  1 61 93 59 37 20 54 55 63  6 44 29 33 27 70 31 24 51 58 75 19</t>
  </si>
  <si>
    <t>Card 155: 17 75 37 60 72 96 40 95  3 10 | 51 58 60 40 24  2 84 37 72 41 45 78  6 28 74 64  3 75 97 89 10 96 95 83 17</t>
  </si>
  <si>
    <t>Card 156: 78 54 82 93 16 77 50 46 69 29 | 89 21  6 82 38 80 44 40 76 74 18 90 83 59 42 33 57 53  1 73 94 20 35 37 63</t>
  </si>
  <si>
    <t>Card 157: 51 24 57  3 87 90 35 27 77 34 | 12 11  7  2 84 75  6 40 23 86 91  4 32 78 83 76 48 80  8 53 98 16 38 97 79</t>
  </si>
  <si>
    <t>Card 158: 86 29 64 32 66 61 20 75  8 27 |  5 61  4  8 66 99 20 32 25 96 64 45 51 19 75 29  6 13 27 91  2 86 55 33 12</t>
  </si>
  <si>
    <t>Card 159: 59 64 39 53 10 74 35 89 84 15 | 25  1 39 49 23 90 84 61 91 30 35 76 68 24 64  6 83 15 40 54 87 98 10 52  2</t>
  </si>
  <si>
    <t>Card 160:  7 86 13 48 73 70 47 91 39 93 | 47 56 65 41 30 93 87 73 27 91 18 86 62 63 50 32 48 77 16  7 54 22 49 43 34</t>
  </si>
  <si>
    <t>Card 161: 71 95 97 94 34 37 50 98 60 28 | 78 64 99 45 40 93 31 28 24 17 56 49 18  3 25 34 59 82 97 91 68 85 75  1 96</t>
  </si>
  <si>
    <t>Card 162: 20 76 42 79 77 19  6 90 69 48 | 23 17 20 92  4 72 66 52 69  2 97 75 57 78 95 94 88 61  1 80 59 10 91 84 11</t>
  </si>
  <si>
    <t>Card 163: 63 61  5 81 67  8 30 33  2 51 | 50 53 35 67 61 84 37 97 79 49 39 34 45 17 76 41 86 81 42 14 30 38 18  8 13</t>
  </si>
  <si>
    <t>Card 164: 95 85 44 84 60 64 24 57 48 65 | 34 33  8 16 99  5 19 30 55 21 81 98 67 88 36 90 35  4 28 43 61 62 52 13 70</t>
  </si>
  <si>
    <t>Card 165: 88 31  3 71 61 37 35 51 38 76 | 42 19 63 31 40 11 56  1 27 97 22 74 79  6  4 49 35 37 45 32 93 46 52 34 24</t>
  </si>
  <si>
    <t>Card 166: 93 29  1 76 94 87 10 25 68 81 |  8 80 58 62 66 93 39 75 77 30 29 63 31 19 92 18 34 67 33 35 97 44 89 40 71</t>
  </si>
  <si>
    <t>Card 167: 48  3 58 31 26 47 66 51 35  5 | 84 33 45 90 83  9 51 68 49 29 18 50 86 25  6 34 93 82 39 24 98 23 96 89 69</t>
  </si>
  <si>
    <t>Card 168: 36 95 30 50 22 29 25 64 35  5 | 79 56 54  1 70 12  7 42 76 99 90 15 61 55 23 81 93 60 49 26 88 40 89 58  2</t>
  </si>
  <si>
    <t>Card 169: 65 35 39 95 71 16  1  6  7 34 | 59 57 27 48 97 17 87 30 75 41 19 55 99 93 54 98 86  2 81 31  4 25 69 22 39</t>
  </si>
  <si>
    <t>Card 170: 84 78 94 24 11 40 60 50 33 91 | 11 78 24 55 46 67 65 52 66 69 14 91 33  1 23 60 45 40 50 34 84 16 94 70 62</t>
  </si>
  <si>
    <t>Card 171: 38 48 45  3 11 28 43 58  4 74 | 41 21 96 58 94 97 45 95 91 28  3 43 69 70  4 99 25 48 64 38 74 86 98 11  7</t>
  </si>
  <si>
    <t>Card 172: 73 29 25 36 78 93 21 76 55 32 | 34 42 55 64 29 35 13 77 76 94 75 32 89 38 33 25 73 21 20 36 52 92 30 41 17</t>
  </si>
  <si>
    <t>Card 173: 81 61 78 38 98  2 82 51 13 21 | 82 17 51 73  8 35 77 36 68 38 26 76  2 88 53 98  9 86 97 18 95 13 21 31 45</t>
  </si>
  <si>
    <t>Card 174: 26 71 44 62 58 34 94  6 63 56 | 94 30 35 65 93 49 21 31 33 36 58 34 76 62 16 44 63 26 71 64 56 90  9  6 43</t>
  </si>
  <si>
    <t>Card 175: 48 28 15 21 81 27 25 12 36 32 | 75 61 62 92 54 24  7 23 45 89 96 67 46 57  5 47 14 30  4 90 52 72 63 76 98</t>
  </si>
  <si>
    <t>Card 176: 72 22 84 56 28 15 44 62 55 12 | 30 11 24 62 52 56 84 73 38 55 22 31 36 15 72 12 28 88 51 91 44 60 26 95 89</t>
  </si>
  <si>
    <t>Card 177: 53 85 34  5 38 82 93 51 30 28 | 80  5 28 53 70 31 63 85 89 44  7 51 33 43 93 30 34 46 49 82 26 24 69 38 54</t>
  </si>
  <si>
    <t>Card 178: 65 14 66 63 85 86 89 30 84 32 | 92 24 76 86 38 56 82 84 66 89 42 32 63 43 14 65 79 99 70 85 80  6 97 83 61</t>
  </si>
  <si>
    <t>Card 179: 85 59 18 22 15 29  2 55 16 10 | 91 48 16 15 74 75 44 77 62 58 22 88 40 34 54 55 30  2 29 18 45 51 76 79 10</t>
  </si>
  <si>
    <t>Card 180: 45 13 56 71 79 75 86 16 95 32 | 30 91 39 85 79 35  5 12  4 90 53 95 47  1 75 15  9  3 50 45 10 32 22 24 13</t>
  </si>
  <si>
    <t>Card 181: 47 13 85 45 98 21 78 68 80 27 | 64 46 42 85 82 60  8 47 69 91 15 33 52  7 95 34 86 53 40 49 27 76 63 26 78</t>
  </si>
  <si>
    <t>Card 182: 78 84 43 31 86 90 13 83  7 29 | 51 64 67 82 39 87 49 93 69 12 29 36 47 84 18 96 77 10 91 92 60 16 53 81 88</t>
  </si>
  <si>
    <t>Card 183: 28 78 55 47 42 63 49 25 76 33 | 35 15 41 37 49 50 69 70 87 88 73 77 30  6 97 61  7 38 98  1 32 48 99 47 16</t>
  </si>
  <si>
    <t>Card 184: 96 39  9 10 41 91 42 89  8 55 | 94 53 33 12 81 88 42 87 39  1 92 10 98 26 48 29 72 54 96 91 47 13 78 83 68</t>
  </si>
  <si>
    <t>Card 185: 62 93 55 27 14 24 52  1  9 48 | 58 62 35 88 45 46 24 82 12 27 77 25 10 81  6 60 71 41 52 37 50 48 28 80 75</t>
  </si>
  <si>
    <t>Card 186: 90 95 45 20 89 88 34 55 25  2 | 89 31 34  8 86  5 91 90 25 84 45 81 24 65 60 64 19 94 49 55 75 20 47 44 61</t>
  </si>
  <si>
    <t>Card 187: 43  2 16 46 75 68 71 15 45  9 | 30  7 14 37 44 48 65 62 99 89 87 75 10 69 56 78 25 76 59  1 39 23 79 70 68</t>
  </si>
  <si>
    <t>Card 188: 67 81 88 51 13  5 61 45 27 10 | 35 39 80 10 30 27 38  3 36 22 52  7 40 49 45 79  9 63 42 13 96 31 23 78 98</t>
  </si>
  <si>
    <t>Card 189:  9  6 93 60 97 95 81 94 15 35 | 95 28 17  2 52 47  5  3 86 57 59 81 21 23 41 80 34 51 53 70 68 62 83 74 22</t>
  </si>
  <si>
    <t>Card 190: 65 67 94 63 74 34 48 36 27 20 |  1 91 37  3 49 16 18  7 31 53 25 96 68 88 90 95 27  6 19 58 66 45 73 26 32</t>
  </si>
  <si>
    <t>Card 191: 33 50 17 66 25 78 56 26 93 58 | 24 27  1 28 84 63  8 54 12 39 10 17 65 51 68 37 43 85 42 38  7 96 92  2 71</t>
  </si>
  <si>
    <t>Card 192:  4  6 53 67 24  7 31 98 51 64 | 23 89 13 77 22 40 20 88 21 44 49 41 93 64 15 56 50 62 57 80  3 82 70 48 18</t>
  </si>
  <si>
    <t>Card 193: 77 56 76 24 35 51 22 43 31 34 | 86 38 36 63 58 91 87 73 66 67 61 95 28 16 42 39 41  9 83 37 59 97 92  5 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</si>
</sst>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</cols>
  <sheetData>
    <row r="2">
      <c r="A2" s="1" t="s">
        <v>0</v>
      </c>
      <c r="B2" s="2" t="str">
        <f>IFERROR(__xludf.DUMMYFUNCTION(" SPLIT(A2,"":"")"),"Card 1")</f>
        <v>Card 1</v>
      </c>
      <c r="C2" s="2" t="str">
        <f>IFERROR(__xludf.DUMMYFUNCTION("""COMPUTED_VALUE""")," 41 48 83 86 17 | 83 86  6 31 17  9 48 53")</f>
        <v> 41 48 83 86 17 | 83 86  6 31 17  9 48 53</v>
      </c>
      <c r="D2" s="2" t="str">
        <f>IFERROR(__xludf.DUMMYFUNCTION("SPLIT(C2,""|"")")," 41 48 83 86 17 ")</f>
        <v> 41 48 83 86 17 </v>
      </c>
      <c r="E2" s="2" t="str">
        <f>IFERROR(__xludf.DUMMYFUNCTION("""COMPUTED_VALUE""")," 83 86  6 31 17  9 48 53")</f>
        <v> 83 86  6 31 17  9 48 53</v>
      </c>
      <c r="F2" s="2">
        <f>IFERROR(__xludf.DUMMYFUNCTION("SPLIT(D2,"" "")"),41.0)</f>
        <v>41</v>
      </c>
      <c r="G2" s="2">
        <f>IFERROR(__xludf.DUMMYFUNCTION("""COMPUTED_VALUE"""),48.0)</f>
        <v>48</v>
      </c>
      <c r="H2" s="2">
        <f>IFERROR(__xludf.DUMMYFUNCTION("""COMPUTED_VALUE"""),83.0)</f>
        <v>83</v>
      </c>
      <c r="I2" s="2">
        <f>IFERROR(__xludf.DUMMYFUNCTION("""COMPUTED_VALUE"""),86.0)</f>
        <v>86</v>
      </c>
      <c r="J2" s="2">
        <f>IFERROR(__xludf.DUMMYFUNCTION("""COMPUTED_VALUE"""),17.0)</f>
        <v>17</v>
      </c>
      <c r="L2" s="2">
        <f>IFERROR(__xludf.DUMMYFUNCTION("SPLIT(E2,"" "")"),83.0)</f>
        <v>83</v>
      </c>
      <c r="M2" s="2">
        <f>IFERROR(__xludf.DUMMYFUNCTION("""COMPUTED_VALUE"""),86.0)</f>
        <v>86</v>
      </c>
      <c r="N2" s="2">
        <f>IFERROR(__xludf.DUMMYFUNCTION("""COMPUTED_VALUE"""),6.0)</f>
        <v>6</v>
      </c>
      <c r="O2" s="2">
        <f>IFERROR(__xludf.DUMMYFUNCTION("""COMPUTED_VALUE"""),31.0)</f>
        <v>31</v>
      </c>
      <c r="P2" s="2">
        <f>IFERROR(__xludf.DUMMYFUNCTION("""COMPUTED_VALUE"""),17.0)</f>
        <v>17</v>
      </c>
      <c r="Q2" s="2">
        <f>IFERROR(__xludf.DUMMYFUNCTION("""COMPUTED_VALUE"""),9.0)</f>
        <v>9</v>
      </c>
      <c r="R2" s="2">
        <f>IFERROR(__xludf.DUMMYFUNCTION("""COMPUTED_VALUE"""),48.0)</f>
        <v>48</v>
      </c>
      <c r="S2" s="2">
        <f>IFERROR(__xludf.DUMMYFUNCTION("""COMPUTED_VALUE"""),53.0)</f>
        <v>53</v>
      </c>
      <c r="U2" s="2">
        <f>IFERROR(__xludf.DUMMYFUNCTION("COUNTA( iferror( filter( flatten(F2:J2), match( flatten(F2:J2), flatten(L2:S2), 0 ) ) ) )"),4.0)</f>
        <v>4</v>
      </c>
      <c r="V2" s="2">
        <f t="shared" ref="V2:V7" si="1">QUOTIENT(2^U2,2)</f>
        <v>8</v>
      </c>
      <c r="X2" s="3">
        <f t="array" ref="X2:X5">U2 - (ROW(INDIRECT("1:" &amp; U2)) - 1)</f>
        <v>4</v>
      </c>
      <c r="AB2" s="2">
        <f t="shared" ref="AB2:AB5" si="2">PRODUCT(X2:AA2)</f>
        <v>4</v>
      </c>
    </row>
    <row r="3">
      <c r="A3" s="1" t="s">
        <v>1</v>
      </c>
      <c r="B3" s="2" t="str">
        <f>IFERROR(__xludf.DUMMYFUNCTION(" SPLIT(A3,"":"")"),"Card 2")</f>
        <v>Card 2</v>
      </c>
      <c r="C3" s="2" t="str">
        <f>IFERROR(__xludf.DUMMYFUNCTION("""COMPUTED_VALUE""")," 13 32 20 16 61 | 61 30 68 82 17 32 24 19")</f>
        <v> 13 32 20 16 61 | 61 30 68 82 17 32 24 19</v>
      </c>
      <c r="D3" s="2" t="str">
        <f>IFERROR(__xludf.DUMMYFUNCTION("SPLIT(C3,""|"")")," 13 32 20 16 61 ")</f>
        <v> 13 32 20 16 61 </v>
      </c>
      <c r="E3" s="2" t="str">
        <f>IFERROR(__xludf.DUMMYFUNCTION("""COMPUTED_VALUE""")," 61 30 68 82 17 32 24 19")</f>
        <v> 61 30 68 82 17 32 24 19</v>
      </c>
      <c r="F3" s="2">
        <f>IFERROR(__xludf.DUMMYFUNCTION("SPLIT(D3,"" "")"),13.0)</f>
        <v>13</v>
      </c>
      <c r="G3" s="2">
        <f>IFERROR(__xludf.DUMMYFUNCTION("""COMPUTED_VALUE"""),32.0)</f>
        <v>32</v>
      </c>
      <c r="H3" s="2">
        <f>IFERROR(__xludf.DUMMYFUNCTION("""COMPUTED_VALUE"""),20.0)</f>
        <v>20</v>
      </c>
      <c r="I3" s="2">
        <f>IFERROR(__xludf.DUMMYFUNCTION("""COMPUTED_VALUE"""),16.0)</f>
        <v>16</v>
      </c>
      <c r="J3" s="2">
        <f>IFERROR(__xludf.DUMMYFUNCTION("""COMPUTED_VALUE"""),61.0)</f>
        <v>61</v>
      </c>
      <c r="L3" s="2">
        <f>IFERROR(__xludf.DUMMYFUNCTION("SPLIT(E3,"" "")"),61.0)</f>
        <v>61</v>
      </c>
      <c r="M3" s="2">
        <f>IFERROR(__xludf.DUMMYFUNCTION("""COMPUTED_VALUE"""),30.0)</f>
        <v>30</v>
      </c>
      <c r="N3" s="2">
        <f>IFERROR(__xludf.DUMMYFUNCTION("""COMPUTED_VALUE"""),68.0)</f>
        <v>68</v>
      </c>
      <c r="O3" s="2">
        <f>IFERROR(__xludf.DUMMYFUNCTION("""COMPUTED_VALUE"""),82.0)</f>
        <v>82</v>
      </c>
      <c r="P3" s="2">
        <f>IFERROR(__xludf.DUMMYFUNCTION("""COMPUTED_VALUE"""),17.0)</f>
        <v>17</v>
      </c>
      <c r="Q3" s="2">
        <f>IFERROR(__xludf.DUMMYFUNCTION("""COMPUTED_VALUE"""),32.0)</f>
        <v>32</v>
      </c>
      <c r="R3" s="2">
        <f>IFERROR(__xludf.DUMMYFUNCTION("""COMPUTED_VALUE"""),24.0)</f>
        <v>24</v>
      </c>
      <c r="S3" s="2">
        <f>IFERROR(__xludf.DUMMYFUNCTION("""COMPUTED_VALUE"""),19.0)</f>
        <v>19</v>
      </c>
      <c r="T3" s="2">
        <f t="shared" ref="T3:T7" si="3">U2^U3</f>
        <v>16</v>
      </c>
      <c r="U3" s="2">
        <f>IFERROR(__xludf.DUMMYFUNCTION("COUNTA( iferror( filter( flatten(F3:J3), match( flatten(F3:J3), flatten(L3:S3), 0 ) ) ) )"),2.0)</f>
        <v>2</v>
      </c>
      <c r="V3" s="2">
        <f t="shared" si="1"/>
        <v>2</v>
      </c>
      <c r="X3" s="2">
        <v>3.0</v>
      </c>
      <c r="Y3" s="3">
        <f t="array" ref="Y3:Y4">U3 - (ROW(INDIRECT("1:" &amp; U3)) - 1)</f>
        <v>2</v>
      </c>
      <c r="Z3" s="3"/>
      <c r="AA3" s="3"/>
      <c r="AB3" s="2">
        <f t="shared" si="2"/>
        <v>6</v>
      </c>
    </row>
    <row r="4">
      <c r="A4" s="1" t="s">
        <v>2</v>
      </c>
      <c r="B4" s="2" t="str">
        <f>IFERROR(__xludf.DUMMYFUNCTION(" SPLIT(A4,"":"")"),"Card 3")</f>
        <v>Card 3</v>
      </c>
      <c r="C4" s="2" t="str">
        <f>IFERROR(__xludf.DUMMYFUNCTION("""COMPUTED_VALUE"""),"  1 21 53 59 44 | 69 82 63 72 16 21 14  1")</f>
        <v>  1 21 53 59 44 | 69 82 63 72 16 21 14  1</v>
      </c>
      <c r="D4" s="2" t="str">
        <f>IFERROR(__xludf.DUMMYFUNCTION("SPLIT(C4,""|"")"),"  1 21 53 59 44 ")</f>
        <v>  1 21 53 59 44 </v>
      </c>
      <c r="E4" s="2" t="str">
        <f>IFERROR(__xludf.DUMMYFUNCTION("""COMPUTED_VALUE""")," 69 82 63 72 16 21 14  1")</f>
        <v> 69 82 63 72 16 21 14  1</v>
      </c>
      <c r="F4" s="2">
        <f>IFERROR(__xludf.DUMMYFUNCTION("SPLIT(D4,"" "")"),1.0)</f>
        <v>1</v>
      </c>
      <c r="G4" s="2">
        <f>IFERROR(__xludf.DUMMYFUNCTION("""COMPUTED_VALUE"""),21.0)</f>
        <v>21</v>
      </c>
      <c r="H4" s="2">
        <f>IFERROR(__xludf.DUMMYFUNCTION("""COMPUTED_VALUE"""),53.0)</f>
        <v>53</v>
      </c>
      <c r="I4" s="2">
        <f>IFERROR(__xludf.DUMMYFUNCTION("""COMPUTED_VALUE"""),59.0)</f>
        <v>59</v>
      </c>
      <c r="J4" s="2">
        <f>IFERROR(__xludf.DUMMYFUNCTION("""COMPUTED_VALUE"""),44.0)</f>
        <v>44</v>
      </c>
      <c r="L4" s="2">
        <f>IFERROR(__xludf.DUMMYFUNCTION("SPLIT(E4,"" "")"),69.0)</f>
        <v>69</v>
      </c>
      <c r="M4" s="2">
        <f>IFERROR(__xludf.DUMMYFUNCTION("""COMPUTED_VALUE"""),82.0)</f>
        <v>82</v>
      </c>
      <c r="N4" s="2">
        <f>IFERROR(__xludf.DUMMYFUNCTION("""COMPUTED_VALUE"""),63.0)</f>
        <v>63</v>
      </c>
      <c r="O4" s="2">
        <f>IFERROR(__xludf.DUMMYFUNCTION("""COMPUTED_VALUE"""),72.0)</f>
        <v>72</v>
      </c>
      <c r="P4" s="2">
        <f>IFERROR(__xludf.DUMMYFUNCTION("""COMPUTED_VALUE"""),16.0)</f>
        <v>16</v>
      </c>
      <c r="Q4" s="2">
        <f>IFERROR(__xludf.DUMMYFUNCTION("""COMPUTED_VALUE"""),21.0)</f>
        <v>21</v>
      </c>
      <c r="R4" s="2">
        <f>IFERROR(__xludf.DUMMYFUNCTION("""COMPUTED_VALUE"""),14.0)</f>
        <v>14</v>
      </c>
      <c r="S4" s="2">
        <f>IFERROR(__xludf.DUMMYFUNCTION("""COMPUTED_VALUE"""),1.0)</f>
        <v>1</v>
      </c>
      <c r="T4" s="2">
        <f t="shared" si="3"/>
        <v>4</v>
      </c>
      <c r="U4" s="2">
        <f>IFERROR(__xludf.DUMMYFUNCTION("COUNTA( iferror( filter( flatten(F4:J4), match( flatten(F4:J4), flatten(L4:S4), 0 ) ) ) )"),2.0)</f>
        <v>2</v>
      </c>
      <c r="V4" s="2">
        <f t="shared" si="1"/>
        <v>2</v>
      </c>
      <c r="X4" s="2">
        <v>2.0</v>
      </c>
      <c r="Y4" s="2">
        <v>1.0</v>
      </c>
      <c r="Z4" s="2">
        <f t="array" ref="Z4:Z5">U4 - (ROW(INDIRECT("1:" &amp; U3)) - 1)</f>
        <v>2</v>
      </c>
      <c r="AB4" s="2">
        <f t="shared" si="2"/>
        <v>4</v>
      </c>
    </row>
    <row r="5">
      <c r="A5" s="1" t="s">
        <v>3</v>
      </c>
      <c r="B5" s="2" t="str">
        <f>IFERROR(__xludf.DUMMYFUNCTION(" SPLIT(A5,"":"")"),"Card 4")</f>
        <v>Card 4</v>
      </c>
      <c r="C5" s="2" t="str">
        <f>IFERROR(__xludf.DUMMYFUNCTION("""COMPUTED_VALUE""")," 41 92 73 84 69 | 59 84 76 51 58  5 54 83")</f>
        <v> 41 92 73 84 69 | 59 84 76 51 58  5 54 83</v>
      </c>
      <c r="D5" s="2" t="str">
        <f>IFERROR(__xludf.DUMMYFUNCTION("SPLIT(C5,""|"")")," 41 92 73 84 69 ")</f>
        <v> 41 92 73 84 69 </v>
      </c>
      <c r="E5" s="2" t="str">
        <f>IFERROR(__xludf.DUMMYFUNCTION("""COMPUTED_VALUE""")," 59 84 76 51 58  5 54 83")</f>
        <v> 59 84 76 51 58  5 54 83</v>
      </c>
      <c r="F5" s="2">
        <f>IFERROR(__xludf.DUMMYFUNCTION("SPLIT(D5,"" "")"),41.0)</f>
        <v>41</v>
      </c>
      <c r="G5" s="2">
        <f>IFERROR(__xludf.DUMMYFUNCTION("""COMPUTED_VALUE"""),92.0)</f>
        <v>92</v>
      </c>
      <c r="H5" s="2">
        <f>IFERROR(__xludf.DUMMYFUNCTION("""COMPUTED_VALUE"""),73.0)</f>
        <v>73</v>
      </c>
      <c r="I5" s="2">
        <f>IFERROR(__xludf.DUMMYFUNCTION("""COMPUTED_VALUE"""),84.0)</f>
        <v>84</v>
      </c>
      <c r="J5" s="2">
        <f>IFERROR(__xludf.DUMMYFUNCTION("""COMPUTED_VALUE"""),69.0)</f>
        <v>69</v>
      </c>
      <c r="L5" s="2">
        <f>IFERROR(__xludf.DUMMYFUNCTION("SPLIT(E5,"" "")"),59.0)</f>
        <v>59</v>
      </c>
      <c r="M5" s="2">
        <f>IFERROR(__xludf.DUMMYFUNCTION("""COMPUTED_VALUE"""),84.0)</f>
        <v>84</v>
      </c>
      <c r="N5" s="2">
        <f>IFERROR(__xludf.DUMMYFUNCTION("""COMPUTED_VALUE"""),76.0)</f>
        <v>76</v>
      </c>
      <c r="O5" s="2">
        <f>IFERROR(__xludf.DUMMYFUNCTION("""COMPUTED_VALUE"""),51.0)</f>
        <v>51</v>
      </c>
      <c r="P5" s="2">
        <f>IFERROR(__xludf.DUMMYFUNCTION("""COMPUTED_VALUE"""),58.0)</f>
        <v>58</v>
      </c>
      <c r="Q5" s="2">
        <f>IFERROR(__xludf.DUMMYFUNCTION("""COMPUTED_VALUE"""),5.0)</f>
        <v>5</v>
      </c>
      <c r="R5" s="2">
        <f>IFERROR(__xludf.DUMMYFUNCTION("""COMPUTED_VALUE"""),54.0)</f>
        <v>54</v>
      </c>
      <c r="S5" s="2">
        <f>IFERROR(__xludf.DUMMYFUNCTION("""COMPUTED_VALUE"""),83.0)</f>
        <v>83</v>
      </c>
      <c r="T5" s="2">
        <f t="shared" si="3"/>
        <v>2</v>
      </c>
      <c r="U5" s="2">
        <f>IFERROR(__xludf.DUMMYFUNCTION("COUNTA( iferror( filter( flatten(F5:J5), match( flatten(F5:J5), flatten(L5:S5), 0 ) ) ) )"),1.0)</f>
        <v>1</v>
      </c>
      <c r="V5" s="2">
        <f t="shared" si="1"/>
        <v>1</v>
      </c>
      <c r="X5" s="2">
        <v>1.0</v>
      </c>
      <c r="Z5" s="2">
        <v>1.0</v>
      </c>
      <c r="AA5" s="2">
        <f t="array" ref="AA5">U5 - (ROW(INDIRECT("1:" &amp; U5)) - 1)</f>
        <v>1</v>
      </c>
      <c r="AB5" s="2">
        <f t="shared" si="2"/>
        <v>1</v>
      </c>
    </row>
    <row r="6">
      <c r="A6" s="1" t="s">
        <v>4</v>
      </c>
      <c r="B6" s="2" t="str">
        <f>IFERROR(__xludf.DUMMYFUNCTION(" SPLIT(A6,"":"")"),"Card 5")</f>
        <v>Card 5</v>
      </c>
      <c r="C6" s="2" t="str">
        <f>IFERROR(__xludf.DUMMYFUNCTION("""COMPUTED_VALUE""")," 87 83 26 28 32 | 88 30 70 12 93 22 82 36")</f>
        <v> 87 83 26 28 32 | 88 30 70 12 93 22 82 36</v>
      </c>
      <c r="D6" s="2" t="str">
        <f>IFERROR(__xludf.DUMMYFUNCTION("SPLIT(C6,""|"")")," 87 83 26 28 32 ")</f>
        <v> 87 83 26 28 32 </v>
      </c>
      <c r="E6" s="2" t="str">
        <f>IFERROR(__xludf.DUMMYFUNCTION("""COMPUTED_VALUE""")," 88 30 70 12 93 22 82 36")</f>
        <v> 88 30 70 12 93 22 82 36</v>
      </c>
      <c r="F6" s="2">
        <f>IFERROR(__xludf.DUMMYFUNCTION("SPLIT(D6,"" "")"),87.0)</f>
        <v>87</v>
      </c>
      <c r="G6" s="2">
        <f>IFERROR(__xludf.DUMMYFUNCTION("""COMPUTED_VALUE"""),83.0)</f>
        <v>83</v>
      </c>
      <c r="H6" s="2">
        <f>IFERROR(__xludf.DUMMYFUNCTION("""COMPUTED_VALUE"""),26.0)</f>
        <v>26</v>
      </c>
      <c r="I6" s="2">
        <f>IFERROR(__xludf.DUMMYFUNCTION("""COMPUTED_VALUE"""),28.0)</f>
        <v>28</v>
      </c>
      <c r="J6" s="2">
        <f>IFERROR(__xludf.DUMMYFUNCTION("""COMPUTED_VALUE"""),32.0)</f>
        <v>32</v>
      </c>
      <c r="L6" s="2">
        <f>IFERROR(__xludf.DUMMYFUNCTION("SPLIT(E6,"" "")"),88.0)</f>
        <v>88</v>
      </c>
      <c r="M6" s="2">
        <f>IFERROR(__xludf.DUMMYFUNCTION("""COMPUTED_VALUE"""),30.0)</f>
        <v>30</v>
      </c>
      <c r="N6" s="2">
        <f>IFERROR(__xludf.DUMMYFUNCTION("""COMPUTED_VALUE"""),70.0)</f>
        <v>70</v>
      </c>
      <c r="O6" s="2">
        <f>IFERROR(__xludf.DUMMYFUNCTION("""COMPUTED_VALUE"""),12.0)</f>
        <v>12</v>
      </c>
      <c r="P6" s="2">
        <f>IFERROR(__xludf.DUMMYFUNCTION("""COMPUTED_VALUE"""),93.0)</f>
        <v>93</v>
      </c>
      <c r="Q6" s="2">
        <f>IFERROR(__xludf.DUMMYFUNCTION("""COMPUTED_VALUE"""),22.0)</f>
        <v>22</v>
      </c>
      <c r="R6" s="2">
        <f>IFERROR(__xludf.DUMMYFUNCTION("""COMPUTED_VALUE"""),82.0)</f>
        <v>82</v>
      </c>
      <c r="S6" s="2">
        <f>IFERROR(__xludf.DUMMYFUNCTION("""COMPUTED_VALUE"""),36.0)</f>
        <v>36</v>
      </c>
      <c r="T6" s="2">
        <f t="shared" si="3"/>
        <v>1</v>
      </c>
      <c r="U6" s="2">
        <f>IFERROR(__xludf.DUMMYFUNCTION("COUNTA( iferror( filter( flatten(F6:J6), match( flatten(F6:J6), flatten(L6:S6), 0 ) ) ) )"),0.0)</f>
        <v>0</v>
      </c>
      <c r="V6" s="2">
        <f t="shared" si="1"/>
        <v>0</v>
      </c>
    </row>
    <row r="7">
      <c r="A7" s="1" t="s">
        <v>5</v>
      </c>
      <c r="B7" s="2" t="str">
        <f>IFERROR(__xludf.DUMMYFUNCTION(" SPLIT(A7,"":"")"),"Card 6")</f>
        <v>Card 6</v>
      </c>
      <c r="C7" s="2" t="str">
        <f>IFERROR(__xludf.DUMMYFUNCTION("""COMPUTED_VALUE""")," 31 18 13 56 72 | 74 77 10 23 35 67 36 11")</f>
        <v> 31 18 13 56 72 | 74 77 10 23 35 67 36 11</v>
      </c>
      <c r="D7" s="2" t="str">
        <f>IFERROR(__xludf.DUMMYFUNCTION("SPLIT(C7,""|"")")," 31 18 13 56 72 ")</f>
        <v> 31 18 13 56 72 </v>
      </c>
      <c r="E7" s="2" t="str">
        <f>IFERROR(__xludf.DUMMYFUNCTION("""COMPUTED_VALUE""")," 74 77 10 23 35 67 36 11")</f>
        <v> 74 77 10 23 35 67 36 11</v>
      </c>
      <c r="F7" s="2">
        <f>IFERROR(__xludf.DUMMYFUNCTION("SPLIT(D7,"" "")"),31.0)</f>
        <v>31</v>
      </c>
      <c r="G7" s="2">
        <f>IFERROR(__xludf.DUMMYFUNCTION("""COMPUTED_VALUE"""),18.0)</f>
        <v>18</v>
      </c>
      <c r="H7" s="2">
        <f>IFERROR(__xludf.DUMMYFUNCTION("""COMPUTED_VALUE"""),13.0)</f>
        <v>13</v>
      </c>
      <c r="I7" s="2">
        <f>IFERROR(__xludf.DUMMYFUNCTION("""COMPUTED_VALUE"""),56.0)</f>
        <v>56</v>
      </c>
      <c r="J7" s="2">
        <f>IFERROR(__xludf.DUMMYFUNCTION("""COMPUTED_VALUE"""),72.0)</f>
        <v>72</v>
      </c>
      <c r="L7" s="2">
        <f>IFERROR(__xludf.DUMMYFUNCTION("SPLIT(E7,"" "")"),74.0)</f>
        <v>74</v>
      </c>
      <c r="M7" s="2">
        <f>IFERROR(__xludf.DUMMYFUNCTION("""COMPUTED_VALUE"""),77.0)</f>
        <v>77</v>
      </c>
      <c r="N7" s="2">
        <f>IFERROR(__xludf.DUMMYFUNCTION("""COMPUTED_VALUE"""),10.0)</f>
        <v>10</v>
      </c>
      <c r="O7" s="2">
        <f>IFERROR(__xludf.DUMMYFUNCTION("""COMPUTED_VALUE"""),23.0)</f>
        <v>23</v>
      </c>
      <c r="P7" s="2">
        <f>IFERROR(__xludf.DUMMYFUNCTION("""COMPUTED_VALUE"""),35.0)</f>
        <v>35</v>
      </c>
      <c r="Q7" s="2">
        <f>IFERROR(__xludf.DUMMYFUNCTION("""COMPUTED_VALUE"""),67.0)</f>
        <v>67</v>
      </c>
      <c r="R7" s="2">
        <f>IFERROR(__xludf.DUMMYFUNCTION("""COMPUTED_VALUE"""),36.0)</f>
        <v>36</v>
      </c>
      <c r="S7" s="2">
        <f>IFERROR(__xludf.DUMMYFUNCTION("""COMPUTED_VALUE"""),11.0)</f>
        <v>11</v>
      </c>
      <c r="T7" s="2">
        <f t="shared" si="3"/>
        <v>1</v>
      </c>
      <c r="U7" s="2">
        <f>IFERROR(__xludf.DUMMYFUNCTION("COUNTA( iferror( filter( flatten(F7:J7), match( flatten(F7:J7), flatten(L7:S7), 0 ) ) ) )"),0.0)</f>
        <v>0</v>
      </c>
      <c r="V7" s="2">
        <f t="shared" si="1"/>
        <v>0</v>
      </c>
    </row>
    <row r="9">
      <c r="T9" s="2">
        <f>SUM(T3:T8)</f>
        <v>24</v>
      </c>
    </row>
    <row r="11">
      <c r="L11" s="3">
        <f t="array" ref="L11">IF(U2 - (ROW(INDIRECT("1:" &amp; U2)) - 1)&gt;0, 1, 0)</f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R1" s="2">
        <f>SUM(AR2:AR194)</f>
        <v>21558</v>
      </c>
    </row>
    <row r="2">
      <c r="A2" s="4" t="s">
        <v>6</v>
      </c>
      <c r="B2" s="2" t="str">
        <f>IFERROR(__xludf.DUMMYFUNCTION(" SPLIT(A2,"":"")"),"Card   1")</f>
        <v>Card   1</v>
      </c>
      <c r="C2" s="2" t="str">
        <f>IFERROR(__xludf.DUMMYFUNCTION("""COMPUTED_VALUE""")," 17 15  5 75 36 13 16 66 92 39 | 13 92 16  5 87 78 15 94 21 48 30 62 70 41  3 39 22 17 77 58 75 52 83 34 24")</f>
        <v> 17 15  5 75 36 13 16 66 92 39 | 13 92 16  5 87 78 15 94 21 48 30 62 70 41  3 39 22 17 77 58 75 52 83 34 24</v>
      </c>
      <c r="D2" s="2" t="str">
        <f>IFERROR(__xludf.DUMMYFUNCTION("SPLIT(C2,""|"")")," 17 15  5 75 36 13 16 66 92 39 ")</f>
        <v> 17 15  5 75 36 13 16 66 92 39 </v>
      </c>
      <c r="E2" s="2" t="str">
        <f>IFERROR(__xludf.DUMMYFUNCTION("""COMPUTED_VALUE""")," 13 92 16  5 87 78 15 94 21 48 30 62 70 41  3 39 22 17 77 58 75 52 83 34 24")</f>
        <v> 13 92 16  5 87 78 15 94 21 48 30 62 70 41  3 39 22 17 77 58 75 52 83 34 24</v>
      </c>
      <c r="F2" s="2">
        <f>IFERROR(__xludf.DUMMYFUNCTION("SPLIT(D2,"" "")"),17.0)</f>
        <v>17</v>
      </c>
      <c r="G2" s="2">
        <f>IFERROR(__xludf.DUMMYFUNCTION("""COMPUTED_VALUE"""),15.0)</f>
        <v>15</v>
      </c>
      <c r="H2" s="2">
        <f>IFERROR(__xludf.DUMMYFUNCTION("""COMPUTED_VALUE"""),5.0)</f>
        <v>5</v>
      </c>
      <c r="I2" s="2">
        <f>IFERROR(__xludf.DUMMYFUNCTION("""COMPUTED_VALUE"""),75.0)</f>
        <v>75</v>
      </c>
      <c r="J2" s="2">
        <f>IFERROR(__xludf.DUMMYFUNCTION("""COMPUTED_VALUE"""),36.0)</f>
        <v>36</v>
      </c>
      <c r="K2" s="2">
        <f>IFERROR(__xludf.DUMMYFUNCTION("""COMPUTED_VALUE"""),13.0)</f>
        <v>13</v>
      </c>
      <c r="L2" s="2">
        <f>IFERROR(__xludf.DUMMYFUNCTION("""COMPUTED_VALUE"""),16.0)</f>
        <v>16</v>
      </c>
      <c r="M2" s="2">
        <f>IFERROR(__xludf.DUMMYFUNCTION("""COMPUTED_VALUE"""),66.0)</f>
        <v>66</v>
      </c>
      <c r="N2" s="2">
        <f>IFERROR(__xludf.DUMMYFUNCTION("""COMPUTED_VALUE"""),92.0)</f>
        <v>92</v>
      </c>
      <c r="O2" s="2">
        <f>IFERROR(__xludf.DUMMYFUNCTION("""COMPUTED_VALUE"""),39.0)</f>
        <v>39</v>
      </c>
      <c r="Q2" s="2">
        <f>IFERROR(__xludf.DUMMYFUNCTION("SPLIT(E2,"" "")"),13.0)</f>
        <v>13</v>
      </c>
      <c r="R2" s="2">
        <f>IFERROR(__xludf.DUMMYFUNCTION("""COMPUTED_VALUE"""),92.0)</f>
        <v>92</v>
      </c>
      <c r="S2" s="2">
        <f>IFERROR(__xludf.DUMMYFUNCTION("""COMPUTED_VALUE"""),16.0)</f>
        <v>16</v>
      </c>
      <c r="T2" s="2">
        <f>IFERROR(__xludf.DUMMYFUNCTION("""COMPUTED_VALUE"""),5.0)</f>
        <v>5</v>
      </c>
      <c r="U2" s="2">
        <f>IFERROR(__xludf.DUMMYFUNCTION("""COMPUTED_VALUE"""),87.0)</f>
        <v>87</v>
      </c>
      <c r="V2" s="2">
        <f>IFERROR(__xludf.DUMMYFUNCTION("""COMPUTED_VALUE"""),78.0)</f>
        <v>78</v>
      </c>
      <c r="W2" s="2">
        <f>IFERROR(__xludf.DUMMYFUNCTION("""COMPUTED_VALUE"""),15.0)</f>
        <v>15</v>
      </c>
      <c r="X2" s="2">
        <f>IFERROR(__xludf.DUMMYFUNCTION("""COMPUTED_VALUE"""),94.0)</f>
        <v>94</v>
      </c>
      <c r="Y2" s="2">
        <f>IFERROR(__xludf.DUMMYFUNCTION("""COMPUTED_VALUE"""),21.0)</f>
        <v>21</v>
      </c>
      <c r="Z2" s="2">
        <f>IFERROR(__xludf.DUMMYFUNCTION("""COMPUTED_VALUE"""),48.0)</f>
        <v>48</v>
      </c>
      <c r="AA2" s="2">
        <f>IFERROR(__xludf.DUMMYFUNCTION("""COMPUTED_VALUE"""),30.0)</f>
        <v>30</v>
      </c>
      <c r="AB2" s="2">
        <f>IFERROR(__xludf.DUMMYFUNCTION("""COMPUTED_VALUE"""),62.0)</f>
        <v>62</v>
      </c>
      <c r="AC2" s="2">
        <f>IFERROR(__xludf.DUMMYFUNCTION("""COMPUTED_VALUE"""),70.0)</f>
        <v>70</v>
      </c>
      <c r="AD2" s="2">
        <f>IFERROR(__xludf.DUMMYFUNCTION("""COMPUTED_VALUE"""),41.0)</f>
        <v>41</v>
      </c>
      <c r="AE2" s="2">
        <f>IFERROR(__xludf.DUMMYFUNCTION("""COMPUTED_VALUE"""),3.0)</f>
        <v>3</v>
      </c>
      <c r="AF2" s="2">
        <f>IFERROR(__xludf.DUMMYFUNCTION("""COMPUTED_VALUE"""),39.0)</f>
        <v>39</v>
      </c>
      <c r="AG2" s="2">
        <f>IFERROR(__xludf.DUMMYFUNCTION("""COMPUTED_VALUE"""),22.0)</f>
        <v>22</v>
      </c>
      <c r="AH2" s="2">
        <f>IFERROR(__xludf.DUMMYFUNCTION("""COMPUTED_VALUE"""),17.0)</f>
        <v>17</v>
      </c>
      <c r="AI2" s="2">
        <f>IFERROR(__xludf.DUMMYFUNCTION("""COMPUTED_VALUE"""),77.0)</f>
        <v>77</v>
      </c>
      <c r="AJ2" s="2">
        <f>IFERROR(__xludf.DUMMYFUNCTION("""COMPUTED_VALUE"""),58.0)</f>
        <v>58</v>
      </c>
      <c r="AK2" s="2">
        <f>IFERROR(__xludf.DUMMYFUNCTION("""COMPUTED_VALUE"""),75.0)</f>
        <v>75</v>
      </c>
      <c r="AL2" s="2">
        <f>IFERROR(__xludf.DUMMYFUNCTION("""COMPUTED_VALUE"""),52.0)</f>
        <v>52</v>
      </c>
      <c r="AM2" s="2">
        <f>IFERROR(__xludf.DUMMYFUNCTION("""COMPUTED_VALUE"""),83.0)</f>
        <v>83</v>
      </c>
      <c r="AN2" s="2">
        <f>IFERROR(__xludf.DUMMYFUNCTION("""COMPUTED_VALUE"""),34.0)</f>
        <v>34</v>
      </c>
      <c r="AO2" s="2">
        <f>IFERROR(__xludf.DUMMYFUNCTION("""COMPUTED_VALUE"""),24.0)</f>
        <v>24</v>
      </c>
      <c r="AQ2" s="2">
        <f>IFERROR(__xludf.DUMMYFUNCTION("COUNTA( iferror( filter( flatten(F2:O2), match( flatten(F2:O2), flatten(Q2:AO2), 0 ) ) ) )"),8.0)</f>
        <v>8</v>
      </c>
      <c r="AR2" s="2">
        <f t="shared" ref="AR2:AR194" si="1">QUOTIENT(2^AQ2,2)</f>
        <v>128</v>
      </c>
    </row>
    <row r="3">
      <c r="A3" s="4" t="s">
        <v>7</v>
      </c>
      <c r="B3" s="2" t="str">
        <f>IFERROR(__xludf.DUMMYFUNCTION(" SPLIT(A3,"":"")"),"Card   2")</f>
        <v>Card   2</v>
      </c>
      <c r="C3" s="2" t="str">
        <f>IFERROR(__xludf.DUMMYFUNCTION("""COMPUTED_VALUE""")," 72 64 18  5 58 94 25 59 75 51 | 34 17 48 75 25  8  2 94 64 29 33 92 73 12 51 38 27  4  1 60 31 85 59 18  5")</f>
        <v> 72 64 18  5 58 94 25 59 75 51 | 34 17 48 75 25  8  2 94 64 29 33 92 73 12 51 38 27  4  1 60 31 85 59 18  5</v>
      </c>
      <c r="D3" s="2" t="str">
        <f>IFERROR(__xludf.DUMMYFUNCTION("SPLIT(C3,""|"")")," 72 64 18  5 58 94 25 59 75 51 ")</f>
        <v> 72 64 18  5 58 94 25 59 75 51 </v>
      </c>
      <c r="E3" s="2" t="str">
        <f>IFERROR(__xludf.DUMMYFUNCTION("""COMPUTED_VALUE""")," 34 17 48 75 25  8  2 94 64 29 33 92 73 12 51 38 27  4  1 60 31 85 59 18  5")</f>
        <v> 34 17 48 75 25  8  2 94 64 29 33 92 73 12 51 38 27  4  1 60 31 85 59 18  5</v>
      </c>
      <c r="F3" s="2">
        <f>IFERROR(__xludf.DUMMYFUNCTION("SPLIT(D3,"" "")"),72.0)</f>
        <v>72</v>
      </c>
      <c r="G3" s="2">
        <f>IFERROR(__xludf.DUMMYFUNCTION("""COMPUTED_VALUE"""),64.0)</f>
        <v>64</v>
      </c>
      <c r="H3" s="2">
        <f>IFERROR(__xludf.DUMMYFUNCTION("""COMPUTED_VALUE"""),18.0)</f>
        <v>18</v>
      </c>
      <c r="I3" s="2">
        <f>IFERROR(__xludf.DUMMYFUNCTION("""COMPUTED_VALUE"""),5.0)</f>
        <v>5</v>
      </c>
      <c r="J3" s="2">
        <f>IFERROR(__xludf.DUMMYFUNCTION("""COMPUTED_VALUE"""),58.0)</f>
        <v>58</v>
      </c>
      <c r="K3" s="2">
        <f>IFERROR(__xludf.DUMMYFUNCTION("""COMPUTED_VALUE"""),94.0)</f>
        <v>94</v>
      </c>
      <c r="L3" s="2">
        <f>IFERROR(__xludf.DUMMYFUNCTION("""COMPUTED_VALUE"""),25.0)</f>
        <v>25</v>
      </c>
      <c r="M3" s="2">
        <f>IFERROR(__xludf.DUMMYFUNCTION("""COMPUTED_VALUE"""),59.0)</f>
        <v>59</v>
      </c>
      <c r="N3" s="2">
        <f>IFERROR(__xludf.DUMMYFUNCTION("""COMPUTED_VALUE"""),75.0)</f>
        <v>75</v>
      </c>
      <c r="O3" s="2">
        <f>IFERROR(__xludf.DUMMYFUNCTION("""COMPUTED_VALUE"""),51.0)</f>
        <v>51</v>
      </c>
      <c r="Q3" s="2">
        <f>IFERROR(__xludf.DUMMYFUNCTION("SPLIT(E3,"" "")"),34.0)</f>
        <v>34</v>
      </c>
      <c r="R3" s="2">
        <f>IFERROR(__xludf.DUMMYFUNCTION("""COMPUTED_VALUE"""),17.0)</f>
        <v>17</v>
      </c>
      <c r="S3" s="2">
        <f>IFERROR(__xludf.DUMMYFUNCTION("""COMPUTED_VALUE"""),48.0)</f>
        <v>48</v>
      </c>
      <c r="T3" s="2">
        <f>IFERROR(__xludf.DUMMYFUNCTION("""COMPUTED_VALUE"""),75.0)</f>
        <v>75</v>
      </c>
      <c r="U3" s="2">
        <f>IFERROR(__xludf.DUMMYFUNCTION("""COMPUTED_VALUE"""),25.0)</f>
        <v>25</v>
      </c>
      <c r="V3" s="2">
        <f>IFERROR(__xludf.DUMMYFUNCTION("""COMPUTED_VALUE"""),8.0)</f>
        <v>8</v>
      </c>
      <c r="W3" s="2">
        <f>IFERROR(__xludf.DUMMYFUNCTION("""COMPUTED_VALUE"""),2.0)</f>
        <v>2</v>
      </c>
      <c r="X3" s="2">
        <f>IFERROR(__xludf.DUMMYFUNCTION("""COMPUTED_VALUE"""),94.0)</f>
        <v>94</v>
      </c>
      <c r="Y3" s="2">
        <f>IFERROR(__xludf.DUMMYFUNCTION("""COMPUTED_VALUE"""),64.0)</f>
        <v>64</v>
      </c>
      <c r="Z3" s="2">
        <f>IFERROR(__xludf.DUMMYFUNCTION("""COMPUTED_VALUE"""),29.0)</f>
        <v>29</v>
      </c>
      <c r="AA3" s="2">
        <f>IFERROR(__xludf.DUMMYFUNCTION("""COMPUTED_VALUE"""),33.0)</f>
        <v>33</v>
      </c>
      <c r="AB3" s="2">
        <f>IFERROR(__xludf.DUMMYFUNCTION("""COMPUTED_VALUE"""),92.0)</f>
        <v>92</v>
      </c>
      <c r="AC3" s="2">
        <f>IFERROR(__xludf.DUMMYFUNCTION("""COMPUTED_VALUE"""),73.0)</f>
        <v>73</v>
      </c>
      <c r="AD3" s="2">
        <f>IFERROR(__xludf.DUMMYFUNCTION("""COMPUTED_VALUE"""),12.0)</f>
        <v>12</v>
      </c>
      <c r="AE3" s="2">
        <f>IFERROR(__xludf.DUMMYFUNCTION("""COMPUTED_VALUE"""),51.0)</f>
        <v>51</v>
      </c>
      <c r="AF3" s="2">
        <f>IFERROR(__xludf.DUMMYFUNCTION("""COMPUTED_VALUE"""),38.0)</f>
        <v>38</v>
      </c>
      <c r="AG3" s="2">
        <f>IFERROR(__xludf.DUMMYFUNCTION("""COMPUTED_VALUE"""),27.0)</f>
        <v>27</v>
      </c>
      <c r="AH3" s="2">
        <f>IFERROR(__xludf.DUMMYFUNCTION("""COMPUTED_VALUE"""),4.0)</f>
        <v>4</v>
      </c>
      <c r="AI3" s="2">
        <f>IFERROR(__xludf.DUMMYFUNCTION("""COMPUTED_VALUE"""),1.0)</f>
        <v>1</v>
      </c>
      <c r="AJ3" s="2">
        <f>IFERROR(__xludf.DUMMYFUNCTION("""COMPUTED_VALUE"""),60.0)</f>
        <v>60</v>
      </c>
      <c r="AK3" s="2">
        <f>IFERROR(__xludf.DUMMYFUNCTION("""COMPUTED_VALUE"""),31.0)</f>
        <v>31</v>
      </c>
      <c r="AL3" s="2">
        <f>IFERROR(__xludf.DUMMYFUNCTION("""COMPUTED_VALUE"""),85.0)</f>
        <v>85</v>
      </c>
      <c r="AM3" s="2">
        <f>IFERROR(__xludf.DUMMYFUNCTION("""COMPUTED_VALUE"""),59.0)</f>
        <v>59</v>
      </c>
      <c r="AN3" s="2">
        <f>IFERROR(__xludf.DUMMYFUNCTION("""COMPUTED_VALUE"""),18.0)</f>
        <v>18</v>
      </c>
      <c r="AO3" s="2">
        <f>IFERROR(__xludf.DUMMYFUNCTION("""COMPUTED_VALUE"""),5.0)</f>
        <v>5</v>
      </c>
      <c r="AQ3" s="2">
        <f>IFERROR(__xludf.DUMMYFUNCTION("COUNTA( iferror( filter( flatten(F3:O3), match( flatten(F3:O3), flatten(Q3:AO3), 0 ) ) ) )"),8.0)</f>
        <v>8</v>
      </c>
      <c r="AR3" s="2">
        <f t="shared" si="1"/>
        <v>128</v>
      </c>
    </row>
    <row r="4">
      <c r="A4" s="4" t="s">
        <v>8</v>
      </c>
      <c r="B4" s="2" t="str">
        <f>IFERROR(__xludf.DUMMYFUNCTION(" SPLIT(A4,"":"")"),"Card   3")</f>
        <v>Card   3</v>
      </c>
      <c r="C4" s="2" t="str">
        <f>IFERROR(__xludf.DUMMYFUNCTION("""COMPUTED_VALUE""")," 71 16 97  6 68 38 82 93 33 24 | 31 75  7 99 10 70 79 61  5 80  1 33 58 30 22 48 73 72 50 16 56  4 98 43  3")</f>
        <v> 71 16 97  6 68 38 82 93 33 24 | 31 75  7 99 10 70 79 61  5 80  1 33 58 30 22 48 73 72 50 16 56  4 98 43  3</v>
      </c>
      <c r="D4" s="2" t="str">
        <f>IFERROR(__xludf.DUMMYFUNCTION("SPLIT(C4,""|"")")," 71 16 97  6 68 38 82 93 33 24 ")</f>
        <v> 71 16 97  6 68 38 82 93 33 24 </v>
      </c>
      <c r="E4" s="2" t="str">
        <f>IFERROR(__xludf.DUMMYFUNCTION("""COMPUTED_VALUE""")," 31 75  7 99 10 70 79 61  5 80  1 33 58 30 22 48 73 72 50 16 56  4 98 43  3")</f>
        <v> 31 75  7 99 10 70 79 61  5 80  1 33 58 30 22 48 73 72 50 16 56  4 98 43  3</v>
      </c>
      <c r="F4" s="2">
        <f>IFERROR(__xludf.DUMMYFUNCTION("SPLIT(D4,"" "")"),71.0)</f>
        <v>71</v>
      </c>
      <c r="G4" s="2">
        <f>IFERROR(__xludf.DUMMYFUNCTION("""COMPUTED_VALUE"""),16.0)</f>
        <v>16</v>
      </c>
      <c r="H4" s="2">
        <f>IFERROR(__xludf.DUMMYFUNCTION("""COMPUTED_VALUE"""),97.0)</f>
        <v>97</v>
      </c>
      <c r="I4" s="2">
        <f>IFERROR(__xludf.DUMMYFUNCTION("""COMPUTED_VALUE"""),6.0)</f>
        <v>6</v>
      </c>
      <c r="J4" s="2">
        <f>IFERROR(__xludf.DUMMYFUNCTION("""COMPUTED_VALUE"""),68.0)</f>
        <v>68</v>
      </c>
      <c r="K4" s="2">
        <f>IFERROR(__xludf.DUMMYFUNCTION("""COMPUTED_VALUE"""),38.0)</f>
        <v>38</v>
      </c>
      <c r="L4" s="2">
        <f>IFERROR(__xludf.DUMMYFUNCTION("""COMPUTED_VALUE"""),82.0)</f>
        <v>82</v>
      </c>
      <c r="M4" s="2">
        <f>IFERROR(__xludf.DUMMYFUNCTION("""COMPUTED_VALUE"""),93.0)</f>
        <v>93</v>
      </c>
      <c r="N4" s="2">
        <f>IFERROR(__xludf.DUMMYFUNCTION("""COMPUTED_VALUE"""),33.0)</f>
        <v>33</v>
      </c>
      <c r="O4" s="2">
        <f>IFERROR(__xludf.DUMMYFUNCTION("""COMPUTED_VALUE"""),24.0)</f>
        <v>24</v>
      </c>
      <c r="Q4" s="2">
        <f>IFERROR(__xludf.DUMMYFUNCTION("SPLIT(E4,"" "")"),31.0)</f>
        <v>31</v>
      </c>
      <c r="R4" s="2">
        <f>IFERROR(__xludf.DUMMYFUNCTION("""COMPUTED_VALUE"""),75.0)</f>
        <v>75</v>
      </c>
      <c r="S4" s="2">
        <f>IFERROR(__xludf.DUMMYFUNCTION("""COMPUTED_VALUE"""),7.0)</f>
        <v>7</v>
      </c>
      <c r="T4" s="2">
        <f>IFERROR(__xludf.DUMMYFUNCTION("""COMPUTED_VALUE"""),99.0)</f>
        <v>99</v>
      </c>
      <c r="U4" s="2">
        <f>IFERROR(__xludf.DUMMYFUNCTION("""COMPUTED_VALUE"""),10.0)</f>
        <v>10</v>
      </c>
      <c r="V4" s="2">
        <f>IFERROR(__xludf.DUMMYFUNCTION("""COMPUTED_VALUE"""),70.0)</f>
        <v>70</v>
      </c>
      <c r="W4" s="2">
        <f>IFERROR(__xludf.DUMMYFUNCTION("""COMPUTED_VALUE"""),79.0)</f>
        <v>79</v>
      </c>
      <c r="X4" s="2">
        <f>IFERROR(__xludf.DUMMYFUNCTION("""COMPUTED_VALUE"""),61.0)</f>
        <v>61</v>
      </c>
      <c r="Y4" s="2">
        <f>IFERROR(__xludf.DUMMYFUNCTION("""COMPUTED_VALUE"""),5.0)</f>
        <v>5</v>
      </c>
      <c r="Z4" s="2">
        <f>IFERROR(__xludf.DUMMYFUNCTION("""COMPUTED_VALUE"""),80.0)</f>
        <v>80</v>
      </c>
      <c r="AA4" s="2">
        <f>IFERROR(__xludf.DUMMYFUNCTION("""COMPUTED_VALUE"""),1.0)</f>
        <v>1</v>
      </c>
      <c r="AB4" s="2">
        <f>IFERROR(__xludf.DUMMYFUNCTION("""COMPUTED_VALUE"""),33.0)</f>
        <v>33</v>
      </c>
      <c r="AC4" s="2">
        <f>IFERROR(__xludf.DUMMYFUNCTION("""COMPUTED_VALUE"""),58.0)</f>
        <v>58</v>
      </c>
      <c r="AD4" s="2">
        <f>IFERROR(__xludf.DUMMYFUNCTION("""COMPUTED_VALUE"""),30.0)</f>
        <v>30</v>
      </c>
      <c r="AE4" s="2">
        <f>IFERROR(__xludf.DUMMYFUNCTION("""COMPUTED_VALUE"""),22.0)</f>
        <v>22</v>
      </c>
      <c r="AF4" s="2">
        <f>IFERROR(__xludf.DUMMYFUNCTION("""COMPUTED_VALUE"""),48.0)</f>
        <v>48</v>
      </c>
      <c r="AG4" s="2">
        <f>IFERROR(__xludf.DUMMYFUNCTION("""COMPUTED_VALUE"""),73.0)</f>
        <v>73</v>
      </c>
      <c r="AH4" s="2">
        <f>IFERROR(__xludf.DUMMYFUNCTION("""COMPUTED_VALUE"""),72.0)</f>
        <v>72</v>
      </c>
      <c r="AI4" s="2">
        <f>IFERROR(__xludf.DUMMYFUNCTION("""COMPUTED_VALUE"""),50.0)</f>
        <v>50</v>
      </c>
      <c r="AJ4" s="2">
        <f>IFERROR(__xludf.DUMMYFUNCTION("""COMPUTED_VALUE"""),16.0)</f>
        <v>16</v>
      </c>
      <c r="AK4" s="2">
        <f>IFERROR(__xludf.DUMMYFUNCTION("""COMPUTED_VALUE"""),56.0)</f>
        <v>56</v>
      </c>
      <c r="AL4" s="2">
        <f>IFERROR(__xludf.DUMMYFUNCTION("""COMPUTED_VALUE"""),4.0)</f>
        <v>4</v>
      </c>
      <c r="AM4" s="2">
        <f>IFERROR(__xludf.DUMMYFUNCTION("""COMPUTED_VALUE"""),98.0)</f>
        <v>98</v>
      </c>
      <c r="AN4" s="2">
        <f>IFERROR(__xludf.DUMMYFUNCTION("""COMPUTED_VALUE"""),43.0)</f>
        <v>43</v>
      </c>
      <c r="AO4" s="2">
        <f>IFERROR(__xludf.DUMMYFUNCTION("""COMPUTED_VALUE"""),3.0)</f>
        <v>3</v>
      </c>
      <c r="AQ4" s="2">
        <f>IFERROR(__xludf.DUMMYFUNCTION("COUNTA( iferror( filter( flatten(F4:O4), match( flatten(F4:O4), flatten(Q4:AO4), 0 ) ) ) )"),2.0)</f>
        <v>2</v>
      </c>
      <c r="AR4" s="2">
        <f t="shared" si="1"/>
        <v>2</v>
      </c>
    </row>
    <row r="5">
      <c r="A5" s="4" t="s">
        <v>9</v>
      </c>
      <c r="B5" s="2" t="str">
        <f>IFERROR(__xludf.DUMMYFUNCTION(" SPLIT(A5,"":"")"),"Card   4")</f>
        <v>Card   4</v>
      </c>
      <c r="C5" s="2" t="str">
        <f>IFERROR(__xludf.DUMMYFUNCTION("""COMPUTED_VALUE""")," 68 80 44 96 43 20 11 18 85 48 | 96 99 38 29 36 28 77 68 47 70 98 80 63 65 11 12 43  3 54 92 18 90 58 16 51")</f>
        <v> 68 80 44 96 43 20 11 18 85 48 | 96 99 38 29 36 28 77 68 47 70 98 80 63 65 11 12 43  3 54 92 18 90 58 16 51</v>
      </c>
      <c r="D5" s="2" t="str">
        <f>IFERROR(__xludf.DUMMYFUNCTION("SPLIT(C5,""|"")")," 68 80 44 96 43 20 11 18 85 48 ")</f>
        <v> 68 80 44 96 43 20 11 18 85 48 </v>
      </c>
      <c r="E5" s="2" t="str">
        <f>IFERROR(__xludf.DUMMYFUNCTION("""COMPUTED_VALUE""")," 96 99 38 29 36 28 77 68 47 70 98 80 63 65 11 12 43  3 54 92 18 90 58 16 51")</f>
        <v> 96 99 38 29 36 28 77 68 47 70 98 80 63 65 11 12 43  3 54 92 18 90 58 16 51</v>
      </c>
      <c r="F5" s="2">
        <f>IFERROR(__xludf.DUMMYFUNCTION("SPLIT(D5,"" "")"),68.0)</f>
        <v>68</v>
      </c>
      <c r="G5" s="2">
        <f>IFERROR(__xludf.DUMMYFUNCTION("""COMPUTED_VALUE"""),80.0)</f>
        <v>80</v>
      </c>
      <c r="H5" s="2">
        <f>IFERROR(__xludf.DUMMYFUNCTION("""COMPUTED_VALUE"""),44.0)</f>
        <v>44</v>
      </c>
      <c r="I5" s="2">
        <f>IFERROR(__xludf.DUMMYFUNCTION("""COMPUTED_VALUE"""),96.0)</f>
        <v>96</v>
      </c>
      <c r="J5" s="2">
        <f>IFERROR(__xludf.DUMMYFUNCTION("""COMPUTED_VALUE"""),43.0)</f>
        <v>43</v>
      </c>
      <c r="K5" s="2">
        <f>IFERROR(__xludf.DUMMYFUNCTION("""COMPUTED_VALUE"""),20.0)</f>
        <v>20</v>
      </c>
      <c r="L5" s="2">
        <f>IFERROR(__xludf.DUMMYFUNCTION("""COMPUTED_VALUE"""),11.0)</f>
        <v>11</v>
      </c>
      <c r="M5" s="2">
        <f>IFERROR(__xludf.DUMMYFUNCTION("""COMPUTED_VALUE"""),18.0)</f>
        <v>18</v>
      </c>
      <c r="N5" s="2">
        <f>IFERROR(__xludf.DUMMYFUNCTION("""COMPUTED_VALUE"""),85.0)</f>
        <v>85</v>
      </c>
      <c r="O5" s="2">
        <f>IFERROR(__xludf.DUMMYFUNCTION("""COMPUTED_VALUE"""),48.0)</f>
        <v>48</v>
      </c>
      <c r="Q5" s="2">
        <f>IFERROR(__xludf.DUMMYFUNCTION("SPLIT(E5,"" "")"),96.0)</f>
        <v>96</v>
      </c>
      <c r="R5" s="2">
        <f>IFERROR(__xludf.DUMMYFUNCTION("""COMPUTED_VALUE"""),99.0)</f>
        <v>99</v>
      </c>
      <c r="S5" s="2">
        <f>IFERROR(__xludf.DUMMYFUNCTION("""COMPUTED_VALUE"""),38.0)</f>
        <v>38</v>
      </c>
      <c r="T5" s="2">
        <f>IFERROR(__xludf.DUMMYFUNCTION("""COMPUTED_VALUE"""),29.0)</f>
        <v>29</v>
      </c>
      <c r="U5" s="2">
        <f>IFERROR(__xludf.DUMMYFUNCTION("""COMPUTED_VALUE"""),36.0)</f>
        <v>36</v>
      </c>
      <c r="V5" s="2">
        <f>IFERROR(__xludf.DUMMYFUNCTION("""COMPUTED_VALUE"""),28.0)</f>
        <v>28</v>
      </c>
      <c r="W5" s="2">
        <f>IFERROR(__xludf.DUMMYFUNCTION("""COMPUTED_VALUE"""),77.0)</f>
        <v>77</v>
      </c>
      <c r="X5" s="2">
        <f>IFERROR(__xludf.DUMMYFUNCTION("""COMPUTED_VALUE"""),68.0)</f>
        <v>68</v>
      </c>
      <c r="Y5" s="2">
        <f>IFERROR(__xludf.DUMMYFUNCTION("""COMPUTED_VALUE"""),47.0)</f>
        <v>47</v>
      </c>
      <c r="Z5" s="2">
        <f>IFERROR(__xludf.DUMMYFUNCTION("""COMPUTED_VALUE"""),70.0)</f>
        <v>70</v>
      </c>
      <c r="AA5" s="2">
        <f>IFERROR(__xludf.DUMMYFUNCTION("""COMPUTED_VALUE"""),98.0)</f>
        <v>98</v>
      </c>
      <c r="AB5" s="2">
        <f>IFERROR(__xludf.DUMMYFUNCTION("""COMPUTED_VALUE"""),80.0)</f>
        <v>80</v>
      </c>
      <c r="AC5" s="2">
        <f>IFERROR(__xludf.DUMMYFUNCTION("""COMPUTED_VALUE"""),63.0)</f>
        <v>63</v>
      </c>
      <c r="AD5" s="2">
        <f>IFERROR(__xludf.DUMMYFUNCTION("""COMPUTED_VALUE"""),65.0)</f>
        <v>65</v>
      </c>
      <c r="AE5" s="2">
        <f>IFERROR(__xludf.DUMMYFUNCTION("""COMPUTED_VALUE"""),11.0)</f>
        <v>11</v>
      </c>
      <c r="AF5" s="2">
        <f>IFERROR(__xludf.DUMMYFUNCTION("""COMPUTED_VALUE"""),12.0)</f>
        <v>12</v>
      </c>
      <c r="AG5" s="2">
        <f>IFERROR(__xludf.DUMMYFUNCTION("""COMPUTED_VALUE"""),43.0)</f>
        <v>43</v>
      </c>
      <c r="AH5" s="2">
        <f>IFERROR(__xludf.DUMMYFUNCTION("""COMPUTED_VALUE"""),3.0)</f>
        <v>3</v>
      </c>
      <c r="AI5" s="2">
        <f>IFERROR(__xludf.DUMMYFUNCTION("""COMPUTED_VALUE"""),54.0)</f>
        <v>54</v>
      </c>
      <c r="AJ5" s="2">
        <f>IFERROR(__xludf.DUMMYFUNCTION("""COMPUTED_VALUE"""),92.0)</f>
        <v>92</v>
      </c>
      <c r="AK5" s="2">
        <f>IFERROR(__xludf.DUMMYFUNCTION("""COMPUTED_VALUE"""),18.0)</f>
        <v>18</v>
      </c>
      <c r="AL5" s="2">
        <f>IFERROR(__xludf.DUMMYFUNCTION("""COMPUTED_VALUE"""),90.0)</f>
        <v>90</v>
      </c>
      <c r="AM5" s="2">
        <f>IFERROR(__xludf.DUMMYFUNCTION("""COMPUTED_VALUE"""),58.0)</f>
        <v>58</v>
      </c>
      <c r="AN5" s="2">
        <f>IFERROR(__xludf.DUMMYFUNCTION("""COMPUTED_VALUE"""),16.0)</f>
        <v>16</v>
      </c>
      <c r="AO5" s="2">
        <f>IFERROR(__xludf.DUMMYFUNCTION("""COMPUTED_VALUE"""),51.0)</f>
        <v>51</v>
      </c>
      <c r="AQ5" s="2">
        <f>IFERROR(__xludf.DUMMYFUNCTION("COUNTA( iferror( filter( flatten(F5:O5), match( flatten(F5:O5), flatten(Q5:AO5), 0 ) ) ) )"),6.0)</f>
        <v>6</v>
      </c>
      <c r="AR5" s="2">
        <f t="shared" si="1"/>
        <v>32</v>
      </c>
    </row>
    <row r="6">
      <c r="A6" s="4" t="s">
        <v>10</v>
      </c>
      <c r="B6" s="2" t="str">
        <f>IFERROR(__xludf.DUMMYFUNCTION(" SPLIT(A6,"":"")"),"Card   5")</f>
        <v>Card   5</v>
      </c>
      <c r="C6" s="2" t="str">
        <f>IFERROR(__xludf.DUMMYFUNCTION("""COMPUTED_VALUE""")," 27 61 28 60 50 59 43 96 85  9 |  3 45 14 55 39  6 93 82 96 31 70 22  8 98 88 46 72  9 79 28 23 81 87 15 30")</f>
        <v> 27 61 28 60 50 59 43 96 85  9 |  3 45 14 55 39  6 93 82 96 31 70 22  8 98 88 46 72  9 79 28 23 81 87 15 30</v>
      </c>
      <c r="D6" s="2" t="str">
        <f>IFERROR(__xludf.DUMMYFUNCTION("SPLIT(C6,""|"")")," 27 61 28 60 50 59 43 96 85  9 ")</f>
        <v> 27 61 28 60 50 59 43 96 85  9 </v>
      </c>
      <c r="E6" s="2" t="str">
        <f>IFERROR(__xludf.DUMMYFUNCTION("""COMPUTED_VALUE"""),"  3 45 14 55 39  6 93 82 96 31 70 22  8 98 88 46 72  9 79 28 23 81 87 15 30")</f>
        <v>  3 45 14 55 39  6 93 82 96 31 70 22  8 98 88 46 72  9 79 28 23 81 87 15 30</v>
      </c>
      <c r="F6" s="2">
        <f>IFERROR(__xludf.DUMMYFUNCTION("SPLIT(D6,"" "")"),27.0)</f>
        <v>27</v>
      </c>
      <c r="G6" s="2">
        <f>IFERROR(__xludf.DUMMYFUNCTION("""COMPUTED_VALUE"""),61.0)</f>
        <v>61</v>
      </c>
      <c r="H6" s="2">
        <f>IFERROR(__xludf.DUMMYFUNCTION("""COMPUTED_VALUE"""),28.0)</f>
        <v>28</v>
      </c>
      <c r="I6" s="2">
        <f>IFERROR(__xludf.DUMMYFUNCTION("""COMPUTED_VALUE"""),60.0)</f>
        <v>60</v>
      </c>
      <c r="J6" s="2">
        <f>IFERROR(__xludf.DUMMYFUNCTION("""COMPUTED_VALUE"""),50.0)</f>
        <v>50</v>
      </c>
      <c r="K6" s="2">
        <f>IFERROR(__xludf.DUMMYFUNCTION("""COMPUTED_VALUE"""),59.0)</f>
        <v>59</v>
      </c>
      <c r="L6" s="2">
        <f>IFERROR(__xludf.DUMMYFUNCTION("""COMPUTED_VALUE"""),43.0)</f>
        <v>43</v>
      </c>
      <c r="M6" s="2">
        <f>IFERROR(__xludf.DUMMYFUNCTION("""COMPUTED_VALUE"""),96.0)</f>
        <v>96</v>
      </c>
      <c r="N6" s="2">
        <f>IFERROR(__xludf.DUMMYFUNCTION("""COMPUTED_VALUE"""),85.0)</f>
        <v>85</v>
      </c>
      <c r="O6" s="2">
        <f>IFERROR(__xludf.DUMMYFUNCTION("""COMPUTED_VALUE"""),9.0)</f>
        <v>9</v>
      </c>
      <c r="Q6" s="2">
        <f>IFERROR(__xludf.DUMMYFUNCTION("SPLIT(E6,"" "")"),3.0)</f>
        <v>3</v>
      </c>
      <c r="R6" s="2">
        <f>IFERROR(__xludf.DUMMYFUNCTION("""COMPUTED_VALUE"""),45.0)</f>
        <v>45</v>
      </c>
      <c r="S6" s="2">
        <f>IFERROR(__xludf.DUMMYFUNCTION("""COMPUTED_VALUE"""),14.0)</f>
        <v>14</v>
      </c>
      <c r="T6" s="2">
        <f>IFERROR(__xludf.DUMMYFUNCTION("""COMPUTED_VALUE"""),55.0)</f>
        <v>55</v>
      </c>
      <c r="U6" s="2">
        <f>IFERROR(__xludf.DUMMYFUNCTION("""COMPUTED_VALUE"""),39.0)</f>
        <v>39</v>
      </c>
      <c r="V6" s="2">
        <f>IFERROR(__xludf.DUMMYFUNCTION("""COMPUTED_VALUE"""),6.0)</f>
        <v>6</v>
      </c>
      <c r="W6" s="2">
        <f>IFERROR(__xludf.DUMMYFUNCTION("""COMPUTED_VALUE"""),93.0)</f>
        <v>93</v>
      </c>
      <c r="X6" s="2">
        <f>IFERROR(__xludf.DUMMYFUNCTION("""COMPUTED_VALUE"""),82.0)</f>
        <v>82</v>
      </c>
      <c r="Y6" s="2">
        <f>IFERROR(__xludf.DUMMYFUNCTION("""COMPUTED_VALUE"""),96.0)</f>
        <v>96</v>
      </c>
      <c r="Z6" s="2">
        <f>IFERROR(__xludf.DUMMYFUNCTION("""COMPUTED_VALUE"""),31.0)</f>
        <v>31</v>
      </c>
      <c r="AA6" s="2">
        <f>IFERROR(__xludf.DUMMYFUNCTION("""COMPUTED_VALUE"""),70.0)</f>
        <v>70</v>
      </c>
      <c r="AB6" s="2">
        <f>IFERROR(__xludf.DUMMYFUNCTION("""COMPUTED_VALUE"""),22.0)</f>
        <v>22</v>
      </c>
      <c r="AC6" s="2">
        <f>IFERROR(__xludf.DUMMYFUNCTION("""COMPUTED_VALUE"""),8.0)</f>
        <v>8</v>
      </c>
      <c r="AD6" s="2">
        <f>IFERROR(__xludf.DUMMYFUNCTION("""COMPUTED_VALUE"""),98.0)</f>
        <v>98</v>
      </c>
      <c r="AE6" s="2">
        <f>IFERROR(__xludf.DUMMYFUNCTION("""COMPUTED_VALUE"""),88.0)</f>
        <v>88</v>
      </c>
      <c r="AF6" s="2">
        <f>IFERROR(__xludf.DUMMYFUNCTION("""COMPUTED_VALUE"""),46.0)</f>
        <v>46</v>
      </c>
      <c r="AG6" s="2">
        <f>IFERROR(__xludf.DUMMYFUNCTION("""COMPUTED_VALUE"""),72.0)</f>
        <v>72</v>
      </c>
      <c r="AH6" s="2">
        <f>IFERROR(__xludf.DUMMYFUNCTION("""COMPUTED_VALUE"""),9.0)</f>
        <v>9</v>
      </c>
      <c r="AI6" s="2">
        <f>IFERROR(__xludf.DUMMYFUNCTION("""COMPUTED_VALUE"""),79.0)</f>
        <v>79</v>
      </c>
      <c r="AJ6" s="2">
        <f>IFERROR(__xludf.DUMMYFUNCTION("""COMPUTED_VALUE"""),28.0)</f>
        <v>28</v>
      </c>
      <c r="AK6" s="2">
        <f>IFERROR(__xludf.DUMMYFUNCTION("""COMPUTED_VALUE"""),23.0)</f>
        <v>23</v>
      </c>
      <c r="AL6" s="2">
        <f>IFERROR(__xludf.DUMMYFUNCTION("""COMPUTED_VALUE"""),81.0)</f>
        <v>81</v>
      </c>
      <c r="AM6" s="2">
        <f>IFERROR(__xludf.DUMMYFUNCTION("""COMPUTED_VALUE"""),87.0)</f>
        <v>87</v>
      </c>
      <c r="AN6" s="2">
        <f>IFERROR(__xludf.DUMMYFUNCTION("""COMPUTED_VALUE"""),15.0)</f>
        <v>15</v>
      </c>
      <c r="AO6" s="2">
        <f>IFERROR(__xludf.DUMMYFUNCTION("""COMPUTED_VALUE"""),30.0)</f>
        <v>30</v>
      </c>
      <c r="AQ6" s="2">
        <f>IFERROR(__xludf.DUMMYFUNCTION("COUNTA( iferror( filter( flatten(F6:O6), match( flatten(F6:O6), flatten(Q6:AO6), 0 ) ) ) )"),3.0)</f>
        <v>3</v>
      </c>
      <c r="AR6" s="2">
        <f t="shared" si="1"/>
        <v>4</v>
      </c>
    </row>
    <row r="7">
      <c r="A7" s="4" t="s">
        <v>11</v>
      </c>
      <c r="B7" s="2" t="str">
        <f>IFERROR(__xludf.DUMMYFUNCTION(" SPLIT(A7,"":"")"),"Card   6")</f>
        <v>Card   6</v>
      </c>
      <c r="C7" s="2" t="str">
        <f>IFERROR(__xludf.DUMMYFUNCTION("""COMPUTED_VALUE""")," 32 69 24 83 40 39 19 42 17 11 | 68 26 28 71 22 50 64 20 53 82  7 36 58 78 73 51  6 48 97 30 99 61 84 34  5")</f>
        <v> 32 69 24 83 40 39 19 42 17 11 | 68 26 28 71 22 50 64 20 53 82  7 36 58 78 73 51  6 48 97 30 99 61 84 34  5</v>
      </c>
      <c r="D7" s="2" t="str">
        <f>IFERROR(__xludf.DUMMYFUNCTION("SPLIT(C7,""|"")")," 32 69 24 83 40 39 19 42 17 11 ")</f>
        <v> 32 69 24 83 40 39 19 42 17 11 </v>
      </c>
      <c r="E7" s="2" t="str">
        <f>IFERROR(__xludf.DUMMYFUNCTION("""COMPUTED_VALUE""")," 68 26 28 71 22 50 64 20 53 82  7 36 58 78 73 51  6 48 97 30 99 61 84 34  5")</f>
        <v> 68 26 28 71 22 50 64 20 53 82  7 36 58 78 73 51  6 48 97 30 99 61 84 34  5</v>
      </c>
      <c r="F7" s="2">
        <f>IFERROR(__xludf.DUMMYFUNCTION("SPLIT(D7,"" "")"),32.0)</f>
        <v>32</v>
      </c>
      <c r="G7" s="2">
        <f>IFERROR(__xludf.DUMMYFUNCTION("""COMPUTED_VALUE"""),69.0)</f>
        <v>69</v>
      </c>
      <c r="H7" s="2">
        <f>IFERROR(__xludf.DUMMYFUNCTION("""COMPUTED_VALUE"""),24.0)</f>
        <v>24</v>
      </c>
      <c r="I7" s="2">
        <f>IFERROR(__xludf.DUMMYFUNCTION("""COMPUTED_VALUE"""),83.0)</f>
        <v>83</v>
      </c>
      <c r="J7" s="2">
        <f>IFERROR(__xludf.DUMMYFUNCTION("""COMPUTED_VALUE"""),40.0)</f>
        <v>40</v>
      </c>
      <c r="K7" s="2">
        <f>IFERROR(__xludf.DUMMYFUNCTION("""COMPUTED_VALUE"""),39.0)</f>
        <v>39</v>
      </c>
      <c r="L7" s="2">
        <f>IFERROR(__xludf.DUMMYFUNCTION("""COMPUTED_VALUE"""),19.0)</f>
        <v>19</v>
      </c>
      <c r="M7" s="2">
        <f>IFERROR(__xludf.DUMMYFUNCTION("""COMPUTED_VALUE"""),42.0)</f>
        <v>42</v>
      </c>
      <c r="N7" s="2">
        <f>IFERROR(__xludf.DUMMYFUNCTION("""COMPUTED_VALUE"""),17.0)</f>
        <v>17</v>
      </c>
      <c r="O7" s="2">
        <f>IFERROR(__xludf.DUMMYFUNCTION("""COMPUTED_VALUE"""),11.0)</f>
        <v>11</v>
      </c>
      <c r="Q7" s="2">
        <f>IFERROR(__xludf.DUMMYFUNCTION("SPLIT(E7,"" "")"),68.0)</f>
        <v>68</v>
      </c>
      <c r="R7" s="2">
        <f>IFERROR(__xludf.DUMMYFUNCTION("""COMPUTED_VALUE"""),26.0)</f>
        <v>26</v>
      </c>
      <c r="S7" s="2">
        <f>IFERROR(__xludf.DUMMYFUNCTION("""COMPUTED_VALUE"""),28.0)</f>
        <v>28</v>
      </c>
      <c r="T7" s="2">
        <f>IFERROR(__xludf.DUMMYFUNCTION("""COMPUTED_VALUE"""),71.0)</f>
        <v>71</v>
      </c>
      <c r="U7" s="2">
        <f>IFERROR(__xludf.DUMMYFUNCTION("""COMPUTED_VALUE"""),22.0)</f>
        <v>22</v>
      </c>
      <c r="V7" s="2">
        <f>IFERROR(__xludf.DUMMYFUNCTION("""COMPUTED_VALUE"""),50.0)</f>
        <v>50</v>
      </c>
      <c r="W7" s="2">
        <f>IFERROR(__xludf.DUMMYFUNCTION("""COMPUTED_VALUE"""),64.0)</f>
        <v>64</v>
      </c>
      <c r="X7" s="2">
        <f>IFERROR(__xludf.DUMMYFUNCTION("""COMPUTED_VALUE"""),20.0)</f>
        <v>20</v>
      </c>
      <c r="Y7" s="2">
        <f>IFERROR(__xludf.DUMMYFUNCTION("""COMPUTED_VALUE"""),53.0)</f>
        <v>53</v>
      </c>
      <c r="Z7" s="2">
        <f>IFERROR(__xludf.DUMMYFUNCTION("""COMPUTED_VALUE"""),82.0)</f>
        <v>82</v>
      </c>
      <c r="AA7" s="2">
        <f>IFERROR(__xludf.DUMMYFUNCTION("""COMPUTED_VALUE"""),7.0)</f>
        <v>7</v>
      </c>
      <c r="AB7" s="2">
        <f>IFERROR(__xludf.DUMMYFUNCTION("""COMPUTED_VALUE"""),36.0)</f>
        <v>36</v>
      </c>
      <c r="AC7" s="2">
        <f>IFERROR(__xludf.DUMMYFUNCTION("""COMPUTED_VALUE"""),58.0)</f>
        <v>58</v>
      </c>
      <c r="AD7" s="2">
        <f>IFERROR(__xludf.DUMMYFUNCTION("""COMPUTED_VALUE"""),78.0)</f>
        <v>78</v>
      </c>
      <c r="AE7" s="2">
        <f>IFERROR(__xludf.DUMMYFUNCTION("""COMPUTED_VALUE"""),73.0)</f>
        <v>73</v>
      </c>
      <c r="AF7" s="2">
        <f>IFERROR(__xludf.DUMMYFUNCTION("""COMPUTED_VALUE"""),51.0)</f>
        <v>51</v>
      </c>
      <c r="AG7" s="2">
        <f>IFERROR(__xludf.DUMMYFUNCTION("""COMPUTED_VALUE"""),6.0)</f>
        <v>6</v>
      </c>
      <c r="AH7" s="2">
        <f>IFERROR(__xludf.DUMMYFUNCTION("""COMPUTED_VALUE"""),48.0)</f>
        <v>48</v>
      </c>
      <c r="AI7" s="2">
        <f>IFERROR(__xludf.DUMMYFUNCTION("""COMPUTED_VALUE"""),97.0)</f>
        <v>97</v>
      </c>
      <c r="AJ7" s="2">
        <f>IFERROR(__xludf.DUMMYFUNCTION("""COMPUTED_VALUE"""),30.0)</f>
        <v>30</v>
      </c>
      <c r="AK7" s="2">
        <f>IFERROR(__xludf.DUMMYFUNCTION("""COMPUTED_VALUE"""),99.0)</f>
        <v>99</v>
      </c>
      <c r="AL7" s="2">
        <f>IFERROR(__xludf.DUMMYFUNCTION("""COMPUTED_VALUE"""),61.0)</f>
        <v>61</v>
      </c>
      <c r="AM7" s="2">
        <f>IFERROR(__xludf.DUMMYFUNCTION("""COMPUTED_VALUE"""),84.0)</f>
        <v>84</v>
      </c>
      <c r="AN7" s="2">
        <f>IFERROR(__xludf.DUMMYFUNCTION("""COMPUTED_VALUE"""),34.0)</f>
        <v>34</v>
      </c>
      <c r="AO7" s="2">
        <f>IFERROR(__xludf.DUMMYFUNCTION("""COMPUTED_VALUE"""),5.0)</f>
        <v>5</v>
      </c>
      <c r="AQ7" s="2">
        <f>IFERROR(__xludf.DUMMYFUNCTION("COUNTA( iferror( filter( flatten(F7:O7), match( flatten(F7:O7), flatten(Q7:AO7), 0 ) ) ) )"),0.0)</f>
        <v>0</v>
      </c>
      <c r="AR7" s="2">
        <f t="shared" si="1"/>
        <v>0</v>
      </c>
    </row>
    <row r="8">
      <c r="A8" s="4" t="s">
        <v>12</v>
      </c>
      <c r="B8" s="2" t="str">
        <f>IFERROR(__xludf.DUMMYFUNCTION(" SPLIT(A8,"":"")"),"Card   7")</f>
        <v>Card   7</v>
      </c>
      <c r="C8" s="2" t="str">
        <f>IFERROR(__xludf.DUMMYFUNCTION("""COMPUTED_VALUE""")," 99 14 25 95 31 62  1 65 59 30 |  8  9 58 73  6  2 44 11 43  4 34 70 78 90 16 24 23 39 30 69 74 59 91 84 42")</f>
        <v> 99 14 25 95 31 62  1 65 59 30 |  8  9 58 73  6  2 44 11 43  4 34 70 78 90 16 24 23 39 30 69 74 59 91 84 42</v>
      </c>
      <c r="D8" s="2" t="str">
        <f>IFERROR(__xludf.DUMMYFUNCTION("SPLIT(C8,""|"")")," 99 14 25 95 31 62  1 65 59 30 ")</f>
        <v> 99 14 25 95 31 62  1 65 59 30 </v>
      </c>
      <c r="E8" s="2" t="str">
        <f>IFERROR(__xludf.DUMMYFUNCTION("""COMPUTED_VALUE"""),"  8  9 58 73  6  2 44 11 43  4 34 70 78 90 16 24 23 39 30 69 74 59 91 84 42")</f>
        <v>  8  9 58 73  6  2 44 11 43  4 34 70 78 90 16 24 23 39 30 69 74 59 91 84 42</v>
      </c>
      <c r="F8" s="2">
        <f>IFERROR(__xludf.DUMMYFUNCTION("SPLIT(D8,"" "")"),99.0)</f>
        <v>99</v>
      </c>
      <c r="G8" s="2">
        <f>IFERROR(__xludf.DUMMYFUNCTION("""COMPUTED_VALUE"""),14.0)</f>
        <v>14</v>
      </c>
      <c r="H8" s="2">
        <f>IFERROR(__xludf.DUMMYFUNCTION("""COMPUTED_VALUE"""),25.0)</f>
        <v>25</v>
      </c>
      <c r="I8" s="2">
        <f>IFERROR(__xludf.DUMMYFUNCTION("""COMPUTED_VALUE"""),95.0)</f>
        <v>95</v>
      </c>
      <c r="J8" s="2">
        <f>IFERROR(__xludf.DUMMYFUNCTION("""COMPUTED_VALUE"""),31.0)</f>
        <v>31</v>
      </c>
      <c r="K8" s="2">
        <f>IFERROR(__xludf.DUMMYFUNCTION("""COMPUTED_VALUE"""),62.0)</f>
        <v>62</v>
      </c>
      <c r="L8" s="2">
        <f>IFERROR(__xludf.DUMMYFUNCTION("""COMPUTED_VALUE"""),1.0)</f>
        <v>1</v>
      </c>
      <c r="M8" s="2">
        <f>IFERROR(__xludf.DUMMYFUNCTION("""COMPUTED_VALUE"""),65.0)</f>
        <v>65</v>
      </c>
      <c r="N8" s="2">
        <f>IFERROR(__xludf.DUMMYFUNCTION("""COMPUTED_VALUE"""),59.0)</f>
        <v>59</v>
      </c>
      <c r="O8" s="2">
        <f>IFERROR(__xludf.DUMMYFUNCTION("""COMPUTED_VALUE"""),30.0)</f>
        <v>30</v>
      </c>
      <c r="Q8" s="2">
        <f>IFERROR(__xludf.DUMMYFUNCTION("SPLIT(E8,"" "")"),8.0)</f>
        <v>8</v>
      </c>
      <c r="R8" s="2">
        <f>IFERROR(__xludf.DUMMYFUNCTION("""COMPUTED_VALUE"""),9.0)</f>
        <v>9</v>
      </c>
      <c r="S8" s="2">
        <f>IFERROR(__xludf.DUMMYFUNCTION("""COMPUTED_VALUE"""),58.0)</f>
        <v>58</v>
      </c>
      <c r="T8" s="2">
        <f>IFERROR(__xludf.DUMMYFUNCTION("""COMPUTED_VALUE"""),73.0)</f>
        <v>73</v>
      </c>
      <c r="U8" s="2">
        <f>IFERROR(__xludf.DUMMYFUNCTION("""COMPUTED_VALUE"""),6.0)</f>
        <v>6</v>
      </c>
      <c r="V8" s="2">
        <f>IFERROR(__xludf.DUMMYFUNCTION("""COMPUTED_VALUE"""),2.0)</f>
        <v>2</v>
      </c>
      <c r="W8" s="2">
        <f>IFERROR(__xludf.DUMMYFUNCTION("""COMPUTED_VALUE"""),44.0)</f>
        <v>44</v>
      </c>
      <c r="X8" s="2">
        <f>IFERROR(__xludf.DUMMYFUNCTION("""COMPUTED_VALUE"""),11.0)</f>
        <v>11</v>
      </c>
      <c r="Y8" s="2">
        <f>IFERROR(__xludf.DUMMYFUNCTION("""COMPUTED_VALUE"""),43.0)</f>
        <v>43</v>
      </c>
      <c r="Z8" s="2">
        <f>IFERROR(__xludf.DUMMYFUNCTION("""COMPUTED_VALUE"""),4.0)</f>
        <v>4</v>
      </c>
      <c r="AA8" s="2">
        <f>IFERROR(__xludf.DUMMYFUNCTION("""COMPUTED_VALUE"""),34.0)</f>
        <v>34</v>
      </c>
      <c r="AB8" s="2">
        <f>IFERROR(__xludf.DUMMYFUNCTION("""COMPUTED_VALUE"""),70.0)</f>
        <v>70</v>
      </c>
      <c r="AC8" s="2">
        <f>IFERROR(__xludf.DUMMYFUNCTION("""COMPUTED_VALUE"""),78.0)</f>
        <v>78</v>
      </c>
      <c r="AD8" s="2">
        <f>IFERROR(__xludf.DUMMYFUNCTION("""COMPUTED_VALUE"""),90.0)</f>
        <v>90</v>
      </c>
      <c r="AE8" s="2">
        <f>IFERROR(__xludf.DUMMYFUNCTION("""COMPUTED_VALUE"""),16.0)</f>
        <v>16</v>
      </c>
      <c r="AF8" s="2">
        <f>IFERROR(__xludf.DUMMYFUNCTION("""COMPUTED_VALUE"""),24.0)</f>
        <v>24</v>
      </c>
      <c r="AG8" s="2">
        <f>IFERROR(__xludf.DUMMYFUNCTION("""COMPUTED_VALUE"""),23.0)</f>
        <v>23</v>
      </c>
      <c r="AH8" s="2">
        <f>IFERROR(__xludf.DUMMYFUNCTION("""COMPUTED_VALUE"""),39.0)</f>
        <v>39</v>
      </c>
      <c r="AI8" s="2">
        <f>IFERROR(__xludf.DUMMYFUNCTION("""COMPUTED_VALUE"""),30.0)</f>
        <v>30</v>
      </c>
      <c r="AJ8" s="2">
        <f>IFERROR(__xludf.DUMMYFUNCTION("""COMPUTED_VALUE"""),69.0)</f>
        <v>69</v>
      </c>
      <c r="AK8" s="2">
        <f>IFERROR(__xludf.DUMMYFUNCTION("""COMPUTED_VALUE"""),74.0)</f>
        <v>74</v>
      </c>
      <c r="AL8" s="2">
        <f>IFERROR(__xludf.DUMMYFUNCTION("""COMPUTED_VALUE"""),59.0)</f>
        <v>59</v>
      </c>
      <c r="AM8" s="2">
        <f>IFERROR(__xludf.DUMMYFUNCTION("""COMPUTED_VALUE"""),91.0)</f>
        <v>91</v>
      </c>
      <c r="AN8" s="2">
        <f>IFERROR(__xludf.DUMMYFUNCTION("""COMPUTED_VALUE"""),84.0)</f>
        <v>84</v>
      </c>
      <c r="AO8" s="2">
        <f>IFERROR(__xludf.DUMMYFUNCTION("""COMPUTED_VALUE"""),42.0)</f>
        <v>42</v>
      </c>
      <c r="AQ8" s="2">
        <f>IFERROR(__xludf.DUMMYFUNCTION("COUNTA( iferror( filter( flatten(F8:O8), match( flatten(F8:O8), flatten(Q8:AO8), 0 ) ) ) )"),2.0)</f>
        <v>2</v>
      </c>
      <c r="AR8" s="2">
        <f t="shared" si="1"/>
        <v>2</v>
      </c>
    </row>
    <row r="9">
      <c r="A9" s="4" t="s">
        <v>13</v>
      </c>
      <c r="B9" s="2" t="str">
        <f>IFERROR(__xludf.DUMMYFUNCTION(" SPLIT(A9,"":"")"),"Card   8")</f>
        <v>Card   8</v>
      </c>
      <c r="C9" s="2" t="str">
        <f>IFERROR(__xludf.DUMMYFUNCTION("""COMPUTED_VALUE""")," 88 48 85 67 73 33 96 57 47 86 | 35 17 85 97 46 50 77 23  4 31 76 34 12 59 14 42 72 64 44 96 90 65 73 69 88")</f>
        <v> 88 48 85 67 73 33 96 57 47 86 | 35 17 85 97 46 50 77 23  4 31 76 34 12 59 14 42 72 64 44 96 90 65 73 69 88</v>
      </c>
      <c r="D9" s="2" t="str">
        <f>IFERROR(__xludf.DUMMYFUNCTION("SPLIT(C9,""|"")")," 88 48 85 67 73 33 96 57 47 86 ")</f>
        <v> 88 48 85 67 73 33 96 57 47 86 </v>
      </c>
      <c r="E9" s="2" t="str">
        <f>IFERROR(__xludf.DUMMYFUNCTION("""COMPUTED_VALUE""")," 35 17 85 97 46 50 77 23  4 31 76 34 12 59 14 42 72 64 44 96 90 65 73 69 88")</f>
        <v> 35 17 85 97 46 50 77 23  4 31 76 34 12 59 14 42 72 64 44 96 90 65 73 69 88</v>
      </c>
      <c r="F9" s="2">
        <f>IFERROR(__xludf.DUMMYFUNCTION("SPLIT(D9,"" "")"),88.0)</f>
        <v>88</v>
      </c>
      <c r="G9" s="2">
        <f>IFERROR(__xludf.DUMMYFUNCTION("""COMPUTED_VALUE"""),48.0)</f>
        <v>48</v>
      </c>
      <c r="H9" s="2">
        <f>IFERROR(__xludf.DUMMYFUNCTION("""COMPUTED_VALUE"""),85.0)</f>
        <v>85</v>
      </c>
      <c r="I9" s="2">
        <f>IFERROR(__xludf.DUMMYFUNCTION("""COMPUTED_VALUE"""),67.0)</f>
        <v>67</v>
      </c>
      <c r="J9" s="2">
        <f>IFERROR(__xludf.DUMMYFUNCTION("""COMPUTED_VALUE"""),73.0)</f>
        <v>73</v>
      </c>
      <c r="K9" s="2">
        <f>IFERROR(__xludf.DUMMYFUNCTION("""COMPUTED_VALUE"""),33.0)</f>
        <v>33</v>
      </c>
      <c r="L9" s="2">
        <f>IFERROR(__xludf.DUMMYFUNCTION("""COMPUTED_VALUE"""),96.0)</f>
        <v>96</v>
      </c>
      <c r="M9" s="2">
        <f>IFERROR(__xludf.DUMMYFUNCTION("""COMPUTED_VALUE"""),57.0)</f>
        <v>57</v>
      </c>
      <c r="N9" s="2">
        <f>IFERROR(__xludf.DUMMYFUNCTION("""COMPUTED_VALUE"""),47.0)</f>
        <v>47</v>
      </c>
      <c r="O9" s="2">
        <f>IFERROR(__xludf.DUMMYFUNCTION("""COMPUTED_VALUE"""),86.0)</f>
        <v>86</v>
      </c>
      <c r="Q9" s="2">
        <f>IFERROR(__xludf.DUMMYFUNCTION("SPLIT(E9,"" "")"),35.0)</f>
        <v>35</v>
      </c>
      <c r="R9" s="2">
        <f>IFERROR(__xludf.DUMMYFUNCTION("""COMPUTED_VALUE"""),17.0)</f>
        <v>17</v>
      </c>
      <c r="S9" s="2">
        <f>IFERROR(__xludf.DUMMYFUNCTION("""COMPUTED_VALUE"""),85.0)</f>
        <v>85</v>
      </c>
      <c r="T9" s="2">
        <f>IFERROR(__xludf.DUMMYFUNCTION("""COMPUTED_VALUE"""),97.0)</f>
        <v>97</v>
      </c>
      <c r="U9" s="2">
        <f>IFERROR(__xludf.DUMMYFUNCTION("""COMPUTED_VALUE"""),46.0)</f>
        <v>46</v>
      </c>
      <c r="V9" s="2">
        <f>IFERROR(__xludf.DUMMYFUNCTION("""COMPUTED_VALUE"""),50.0)</f>
        <v>50</v>
      </c>
      <c r="W9" s="2">
        <f>IFERROR(__xludf.DUMMYFUNCTION("""COMPUTED_VALUE"""),77.0)</f>
        <v>77</v>
      </c>
      <c r="X9" s="2">
        <f>IFERROR(__xludf.DUMMYFUNCTION("""COMPUTED_VALUE"""),23.0)</f>
        <v>23</v>
      </c>
      <c r="Y9" s="2">
        <f>IFERROR(__xludf.DUMMYFUNCTION("""COMPUTED_VALUE"""),4.0)</f>
        <v>4</v>
      </c>
      <c r="Z9" s="2">
        <f>IFERROR(__xludf.DUMMYFUNCTION("""COMPUTED_VALUE"""),31.0)</f>
        <v>31</v>
      </c>
      <c r="AA9" s="2">
        <f>IFERROR(__xludf.DUMMYFUNCTION("""COMPUTED_VALUE"""),76.0)</f>
        <v>76</v>
      </c>
      <c r="AB9" s="2">
        <f>IFERROR(__xludf.DUMMYFUNCTION("""COMPUTED_VALUE"""),34.0)</f>
        <v>34</v>
      </c>
      <c r="AC9" s="2">
        <f>IFERROR(__xludf.DUMMYFUNCTION("""COMPUTED_VALUE"""),12.0)</f>
        <v>12</v>
      </c>
      <c r="AD9" s="2">
        <f>IFERROR(__xludf.DUMMYFUNCTION("""COMPUTED_VALUE"""),59.0)</f>
        <v>59</v>
      </c>
      <c r="AE9" s="2">
        <f>IFERROR(__xludf.DUMMYFUNCTION("""COMPUTED_VALUE"""),14.0)</f>
        <v>14</v>
      </c>
      <c r="AF9" s="2">
        <f>IFERROR(__xludf.DUMMYFUNCTION("""COMPUTED_VALUE"""),42.0)</f>
        <v>42</v>
      </c>
      <c r="AG9" s="2">
        <f>IFERROR(__xludf.DUMMYFUNCTION("""COMPUTED_VALUE"""),72.0)</f>
        <v>72</v>
      </c>
      <c r="AH9" s="2">
        <f>IFERROR(__xludf.DUMMYFUNCTION("""COMPUTED_VALUE"""),64.0)</f>
        <v>64</v>
      </c>
      <c r="AI9" s="2">
        <f>IFERROR(__xludf.DUMMYFUNCTION("""COMPUTED_VALUE"""),44.0)</f>
        <v>44</v>
      </c>
      <c r="AJ9" s="2">
        <f>IFERROR(__xludf.DUMMYFUNCTION("""COMPUTED_VALUE"""),96.0)</f>
        <v>96</v>
      </c>
      <c r="AK9" s="2">
        <f>IFERROR(__xludf.DUMMYFUNCTION("""COMPUTED_VALUE"""),90.0)</f>
        <v>90</v>
      </c>
      <c r="AL9" s="2">
        <f>IFERROR(__xludf.DUMMYFUNCTION("""COMPUTED_VALUE"""),65.0)</f>
        <v>65</v>
      </c>
      <c r="AM9" s="2">
        <f>IFERROR(__xludf.DUMMYFUNCTION("""COMPUTED_VALUE"""),73.0)</f>
        <v>73</v>
      </c>
      <c r="AN9" s="2">
        <f>IFERROR(__xludf.DUMMYFUNCTION("""COMPUTED_VALUE"""),69.0)</f>
        <v>69</v>
      </c>
      <c r="AO9" s="2">
        <f>IFERROR(__xludf.DUMMYFUNCTION("""COMPUTED_VALUE"""),88.0)</f>
        <v>88</v>
      </c>
      <c r="AQ9" s="2">
        <f>IFERROR(__xludf.DUMMYFUNCTION("COUNTA( iferror( filter( flatten(F9:O9), match( flatten(F9:O9), flatten(Q9:AO9), 0 ) ) ) )"),4.0)</f>
        <v>4</v>
      </c>
      <c r="AR9" s="2">
        <f t="shared" si="1"/>
        <v>8</v>
      </c>
    </row>
    <row r="10">
      <c r="A10" s="4" t="s">
        <v>14</v>
      </c>
      <c r="B10" s="2" t="str">
        <f>IFERROR(__xludf.DUMMYFUNCTION(" SPLIT(A10,"":"")"),"Card   9")</f>
        <v>Card   9</v>
      </c>
      <c r="C10" s="2" t="str">
        <f>IFERROR(__xludf.DUMMYFUNCTION("""COMPUTED_VALUE""")," 99 17 38 77 73 71 59 86 11 97 | 60 14 19  4  6 78 51 48 87 36 88 66 30 13 94 45 97 69 62 40 47 32  7 77 57")</f>
        <v> 99 17 38 77 73 71 59 86 11 97 | 60 14 19  4  6 78 51 48 87 36 88 66 30 13 94 45 97 69 62 40 47 32  7 77 57</v>
      </c>
      <c r="D10" s="2" t="str">
        <f>IFERROR(__xludf.DUMMYFUNCTION("SPLIT(C10,""|"")")," 99 17 38 77 73 71 59 86 11 97 ")</f>
        <v> 99 17 38 77 73 71 59 86 11 97 </v>
      </c>
      <c r="E10" s="2" t="str">
        <f>IFERROR(__xludf.DUMMYFUNCTION("""COMPUTED_VALUE""")," 60 14 19  4  6 78 51 48 87 36 88 66 30 13 94 45 97 69 62 40 47 32  7 77 57")</f>
        <v> 60 14 19  4  6 78 51 48 87 36 88 66 30 13 94 45 97 69 62 40 47 32  7 77 57</v>
      </c>
      <c r="F10" s="2">
        <f>IFERROR(__xludf.DUMMYFUNCTION("SPLIT(D10,"" "")"),99.0)</f>
        <v>99</v>
      </c>
      <c r="G10" s="2">
        <f>IFERROR(__xludf.DUMMYFUNCTION("""COMPUTED_VALUE"""),17.0)</f>
        <v>17</v>
      </c>
      <c r="H10" s="2">
        <f>IFERROR(__xludf.DUMMYFUNCTION("""COMPUTED_VALUE"""),38.0)</f>
        <v>38</v>
      </c>
      <c r="I10" s="2">
        <f>IFERROR(__xludf.DUMMYFUNCTION("""COMPUTED_VALUE"""),77.0)</f>
        <v>77</v>
      </c>
      <c r="J10" s="2">
        <f>IFERROR(__xludf.DUMMYFUNCTION("""COMPUTED_VALUE"""),73.0)</f>
        <v>73</v>
      </c>
      <c r="K10" s="2">
        <f>IFERROR(__xludf.DUMMYFUNCTION("""COMPUTED_VALUE"""),71.0)</f>
        <v>71</v>
      </c>
      <c r="L10" s="2">
        <f>IFERROR(__xludf.DUMMYFUNCTION("""COMPUTED_VALUE"""),59.0)</f>
        <v>59</v>
      </c>
      <c r="M10" s="2">
        <f>IFERROR(__xludf.DUMMYFUNCTION("""COMPUTED_VALUE"""),86.0)</f>
        <v>86</v>
      </c>
      <c r="N10" s="2">
        <f>IFERROR(__xludf.DUMMYFUNCTION("""COMPUTED_VALUE"""),11.0)</f>
        <v>11</v>
      </c>
      <c r="O10" s="2">
        <f>IFERROR(__xludf.DUMMYFUNCTION("""COMPUTED_VALUE"""),97.0)</f>
        <v>97</v>
      </c>
      <c r="Q10" s="2">
        <f>IFERROR(__xludf.DUMMYFUNCTION("SPLIT(E10,"" "")"),60.0)</f>
        <v>60</v>
      </c>
      <c r="R10" s="2">
        <f>IFERROR(__xludf.DUMMYFUNCTION("""COMPUTED_VALUE"""),14.0)</f>
        <v>14</v>
      </c>
      <c r="S10" s="2">
        <f>IFERROR(__xludf.DUMMYFUNCTION("""COMPUTED_VALUE"""),19.0)</f>
        <v>19</v>
      </c>
      <c r="T10" s="2">
        <f>IFERROR(__xludf.DUMMYFUNCTION("""COMPUTED_VALUE"""),4.0)</f>
        <v>4</v>
      </c>
      <c r="U10" s="2">
        <f>IFERROR(__xludf.DUMMYFUNCTION("""COMPUTED_VALUE"""),6.0)</f>
        <v>6</v>
      </c>
      <c r="V10" s="2">
        <f>IFERROR(__xludf.DUMMYFUNCTION("""COMPUTED_VALUE"""),78.0)</f>
        <v>78</v>
      </c>
      <c r="W10" s="2">
        <f>IFERROR(__xludf.DUMMYFUNCTION("""COMPUTED_VALUE"""),51.0)</f>
        <v>51</v>
      </c>
      <c r="X10" s="2">
        <f>IFERROR(__xludf.DUMMYFUNCTION("""COMPUTED_VALUE"""),48.0)</f>
        <v>48</v>
      </c>
      <c r="Y10" s="2">
        <f>IFERROR(__xludf.DUMMYFUNCTION("""COMPUTED_VALUE"""),87.0)</f>
        <v>87</v>
      </c>
      <c r="Z10" s="2">
        <f>IFERROR(__xludf.DUMMYFUNCTION("""COMPUTED_VALUE"""),36.0)</f>
        <v>36</v>
      </c>
      <c r="AA10" s="2">
        <f>IFERROR(__xludf.DUMMYFUNCTION("""COMPUTED_VALUE"""),88.0)</f>
        <v>88</v>
      </c>
      <c r="AB10" s="2">
        <f>IFERROR(__xludf.DUMMYFUNCTION("""COMPUTED_VALUE"""),66.0)</f>
        <v>66</v>
      </c>
      <c r="AC10" s="2">
        <f>IFERROR(__xludf.DUMMYFUNCTION("""COMPUTED_VALUE"""),30.0)</f>
        <v>30</v>
      </c>
      <c r="AD10" s="2">
        <f>IFERROR(__xludf.DUMMYFUNCTION("""COMPUTED_VALUE"""),13.0)</f>
        <v>13</v>
      </c>
      <c r="AE10" s="2">
        <f>IFERROR(__xludf.DUMMYFUNCTION("""COMPUTED_VALUE"""),94.0)</f>
        <v>94</v>
      </c>
      <c r="AF10" s="2">
        <f>IFERROR(__xludf.DUMMYFUNCTION("""COMPUTED_VALUE"""),45.0)</f>
        <v>45</v>
      </c>
      <c r="AG10" s="2">
        <f>IFERROR(__xludf.DUMMYFUNCTION("""COMPUTED_VALUE"""),97.0)</f>
        <v>97</v>
      </c>
      <c r="AH10" s="2">
        <f>IFERROR(__xludf.DUMMYFUNCTION("""COMPUTED_VALUE"""),69.0)</f>
        <v>69</v>
      </c>
      <c r="AI10" s="2">
        <f>IFERROR(__xludf.DUMMYFUNCTION("""COMPUTED_VALUE"""),62.0)</f>
        <v>62</v>
      </c>
      <c r="AJ10" s="2">
        <f>IFERROR(__xludf.DUMMYFUNCTION("""COMPUTED_VALUE"""),40.0)</f>
        <v>40</v>
      </c>
      <c r="AK10" s="2">
        <f>IFERROR(__xludf.DUMMYFUNCTION("""COMPUTED_VALUE"""),47.0)</f>
        <v>47</v>
      </c>
      <c r="AL10" s="2">
        <f>IFERROR(__xludf.DUMMYFUNCTION("""COMPUTED_VALUE"""),32.0)</f>
        <v>32</v>
      </c>
      <c r="AM10" s="2">
        <f>IFERROR(__xludf.DUMMYFUNCTION("""COMPUTED_VALUE"""),7.0)</f>
        <v>7</v>
      </c>
      <c r="AN10" s="2">
        <f>IFERROR(__xludf.DUMMYFUNCTION("""COMPUTED_VALUE"""),77.0)</f>
        <v>77</v>
      </c>
      <c r="AO10" s="2">
        <f>IFERROR(__xludf.DUMMYFUNCTION("""COMPUTED_VALUE"""),57.0)</f>
        <v>57</v>
      </c>
      <c r="AQ10" s="2">
        <f>IFERROR(__xludf.DUMMYFUNCTION("COUNTA( iferror( filter( flatten(F10:O10), match( flatten(F10:O10), flatten(Q10:AO10), 0 ) ) ) )"),2.0)</f>
        <v>2</v>
      </c>
      <c r="AR10" s="2">
        <f t="shared" si="1"/>
        <v>2</v>
      </c>
    </row>
    <row r="11">
      <c r="A11" s="4" t="s">
        <v>15</v>
      </c>
      <c r="B11" s="2" t="str">
        <f>IFERROR(__xludf.DUMMYFUNCTION(" SPLIT(A11,"":"")"),"Card  10")</f>
        <v>Card  10</v>
      </c>
      <c r="C11" s="2" t="str">
        <f>IFERROR(__xludf.DUMMYFUNCTION("""COMPUTED_VALUE""")," 82 35 83 64 60 84 67 62 24 77 | 93 32  7 12 84 24 94 43 65 44 17 45 38 62 80 95 77 26 73 28 91 57 60 55  4")</f>
        <v> 82 35 83 64 60 84 67 62 24 77 | 93 32  7 12 84 24 94 43 65 44 17 45 38 62 80 95 77 26 73 28 91 57 60 55  4</v>
      </c>
      <c r="D11" s="2" t="str">
        <f>IFERROR(__xludf.DUMMYFUNCTION("SPLIT(C11,""|"")")," 82 35 83 64 60 84 67 62 24 77 ")</f>
        <v> 82 35 83 64 60 84 67 62 24 77 </v>
      </c>
      <c r="E11" s="2" t="str">
        <f>IFERROR(__xludf.DUMMYFUNCTION("""COMPUTED_VALUE""")," 93 32  7 12 84 24 94 43 65 44 17 45 38 62 80 95 77 26 73 28 91 57 60 55  4")</f>
        <v> 93 32  7 12 84 24 94 43 65 44 17 45 38 62 80 95 77 26 73 28 91 57 60 55  4</v>
      </c>
      <c r="F11" s="2">
        <f>IFERROR(__xludf.DUMMYFUNCTION("SPLIT(D11,"" "")"),82.0)</f>
        <v>82</v>
      </c>
      <c r="G11" s="2">
        <f>IFERROR(__xludf.DUMMYFUNCTION("""COMPUTED_VALUE"""),35.0)</f>
        <v>35</v>
      </c>
      <c r="H11" s="2">
        <f>IFERROR(__xludf.DUMMYFUNCTION("""COMPUTED_VALUE"""),83.0)</f>
        <v>83</v>
      </c>
      <c r="I11" s="2">
        <f>IFERROR(__xludf.DUMMYFUNCTION("""COMPUTED_VALUE"""),64.0)</f>
        <v>64</v>
      </c>
      <c r="J11" s="2">
        <f>IFERROR(__xludf.DUMMYFUNCTION("""COMPUTED_VALUE"""),60.0)</f>
        <v>60</v>
      </c>
      <c r="K11" s="2">
        <f>IFERROR(__xludf.DUMMYFUNCTION("""COMPUTED_VALUE"""),84.0)</f>
        <v>84</v>
      </c>
      <c r="L11" s="2">
        <f>IFERROR(__xludf.DUMMYFUNCTION("""COMPUTED_VALUE"""),67.0)</f>
        <v>67</v>
      </c>
      <c r="M11" s="2">
        <f>IFERROR(__xludf.DUMMYFUNCTION("""COMPUTED_VALUE"""),62.0)</f>
        <v>62</v>
      </c>
      <c r="N11" s="2">
        <f>IFERROR(__xludf.DUMMYFUNCTION("""COMPUTED_VALUE"""),24.0)</f>
        <v>24</v>
      </c>
      <c r="O11" s="2">
        <f>IFERROR(__xludf.DUMMYFUNCTION("""COMPUTED_VALUE"""),77.0)</f>
        <v>77</v>
      </c>
      <c r="Q11" s="2">
        <f>IFERROR(__xludf.DUMMYFUNCTION("SPLIT(E11,"" "")"),93.0)</f>
        <v>93</v>
      </c>
      <c r="R11" s="2">
        <f>IFERROR(__xludf.DUMMYFUNCTION("""COMPUTED_VALUE"""),32.0)</f>
        <v>32</v>
      </c>
      <c r="S11" s="2">
        <f>IFERROR(__xludf.DUMMYFUNCTION("""COMPUTED_VALUE"""),7.0)</f>
        <v>7</v>
      </c>
      <c r="T11" s="2">
        <f>IFERROR(__xludf.DUMMYFUNCTION("""COMPUTED_VALUE"""),12.0)</f>
        <v>12</v>
      </c>
      <c r="U11" s="2">
        <f>IFERROR(__xludf.DUMMYFUNCTION("""COMPUTED_VALUE"""),84.0)</f>
        <v>84</v>
      </c>
      <c r="V11" s="2">
        <f>IFERROR(__xludf.DUMMYFUNCTION("""COMPUTED_VALUE"""),24.0)</f>
        <v>24</v>
      </c>
      <c r="W11" s="2">
        <f>IFERROR(__xludf.DUMMYFUNCTION("""COMPUTED_VALUE"""),94.0)</f>
        <v>94</v>
      </c>
      <c r="X11" s="2">
        <f>IFERROR(__xludf.DUMMYFUNCTION("""COMPUTED_VALUE"""),43.0)</f>
        <v>43</v>
      </c>
      <c r="Y11" s="2">
        <f>IFERROR(__xludf.DUMMYFUNCTION("""COMPUTED_VALUE"""),65.0)</f>
        <v>65</v>
      </c>
      <c r="Z11" s="2">
        <f>IFERROR(__xludf.DUMMYFUNCTION("""COMPUTED_VALUE"""),44.0)</f>
        <v>44</v>
      </c>
      <c r="AA11" s="2">
        <f>IFERROR(__xludf.DUMMYFUNCTION("""COMPUTED_VALUE"""),17.0)</f>
        <v>17</v>
      </c>
      <c r="AB11" s="2">
        <f>IFERROR(__xludf.DUMMYFUNCTION("""COMPUTED_VALUE"""),45.0)</f>
        <v>45</v>
      </c>
      <c r="AC11" s="2">
        <f>IFERROR(__xludf.DUMMYFUNCTION("""COMPUTED_VALUE"""),38.0)</f>
        <v>38</v>
      </c>
      <c r="AD11" s="2">
        <f>IFERROR(__xludf.DUMMYFUNCTION("""COMPUTED_VALUE"""),62.0)</f>
        <v>62</v>
      </c>
      <c r="AE11" s="2">
        <f>IFERROR(__xludf.DUMMYFUNCTION("""COMPUTED_VALUE"""),80.0)</f>
        <v>80</v>
      </c>
      <c r="AF11" s="2">
        <f>IFERROR(__xludf.DUMMYFUNCTION("""COMPUTED_VALUE"""),95.0)</f>
        <v>95</v>
      </c>
      <c r="AG11" s="2">
        <f>IFERROR(__xludf.DUMMYFUNCTION("""COMPUTED_VALUE"""),77.0)</f>
        <v>77</v>
      </c>
      <c r="AH11" s="2">
        <f>IFERROR(__xludf.DUMMYFUNCTION("""COMPUTED_VALUE"""),26.0)</f>
        <v>26</v>
      </c>
      <c r="AI11" s="2">
        <f>IFERROR(__xludf.DUMMYFUNCTION("""COMPUTED_VALUE"""),73.0)</f>
        <v>73</v>
      </c>
      <c r="AJ11" s="2">
        <f>IFERROR(__xludf.DUMMYFUNCTION("""COMPUTED_VALUE"""),28.0)</f>
        <v>28</v>
      </c>
      <c r="AK11" s="2">
        <f>IFERROR(__xludf.DUMMYFUNCTION("""COMPUTED_VALUE"""),91.0)</f>
        <v>91</v>
      </c>
      <c r="AL11" s="2">
        <f>IFERROR(__xludf.DUMMYFUNCTION("""COMPUTED_VALUE"""),57.0)</f>
        <v>57</v>
      </c>
      <c r="AM11" s="2">
        <f>IFERROR(__xludf.DUMMYFUNCTION("""COMPUTED_VALUE"""),60.0)</f>
        <v>60</v>
      </c>
      <c r="AN11" s="2">
        <f>IFERROR(__xludf.DUMMYFUNCTION("""COMPUTED_VALUE"""),55.0)</f>
        <v>55</v>
      </c>
      <c r="AO11" s="2">
        <f>IFERROR(__xludf.DUMMYFUNCTION("""COMPUTED_VALUE"""),4.0)</f>
        <v>4</v>
      </c>
      <c r="AQ11" s="2">
        <f>IFERROR(__xludf.DUMMYFUNCTION("COUNTA( iferror( filter( flatten(F11:O11), match( flatten(F11:O11), flatten(Q11:AO11), 0 ) ) ) )"),5.0)</f>
        <v>5</v>
      </c>
      <c r="AR11" s="2">
        <f t="shared" si="1"/>
        <v>16</v>
      </c>
    </row>
    <row r="12">
      <c r="A12" s="4" t="s">
        <v>16</v>
      </c>
      <c r="B12" s="2" t="str">
        <f>IFERROR(__xludf.DUMMYFUNCTION(" SPLIT(A12,"":"")"),"Card  11")</f>
        <v>Card  11</v>
      </c>
      <c r="C12" s="2" t="str">
        <f>IFERROR(__xludf.DUMMYFUNCTION("""COMPUTED_VALUE"""),"  9 95 29 15 88 33 58 49 83 45 | 31 38 55 62 86 60 21 97 74 53 94 19 40 50 77 26 63 43  3 52 85  8 73 35 42")</f>
        <v>  9 95 29 15 88 33 58 49 83 45 | 31 38 55 62 86 60 21 97 74 53 94 19 40 50 77 26 63 43  3 52 85  8 73 35 42</v>
      </c>
      <c r="D12" s="2" t="str">
        <f>IFERROR(__xludf.DUMMYFUNCTION("SPLIT(C12,""|"")"),"  9 95 29 15 88 33 58 49 83 45 ")</f>
        <v>  9 95 29 15 88 33 58 49 83 45 </v>
      </c>
      <c r="E12" s="2" t="str">
        <f>IFERROR(__xludf.DUMMYFUNCTION("""COMPUTED_VALUE""")," 31 38 55 62 86 60 21 97 74 53 94 19 40 50 77 26 63 43  3 52 85  8 73 35 42")</f>
        <v> 31 38 55 62 86 60 21 97 74 53 94 19 40 50 77 26 63 43  3 52 85  8 73 35 42</v>
      </c>
      <c r="F12" s="2">
        <f>IFERROR(__xludf.DUMMYFUNCTION("SPLIT(D12,"" "")"),9.0)</f>
        <v>9</v>
      </c>
      <c r="G12" s="2">
        <f>IFERROR(__xludf.DUMMYFUNCTION("""COMPUTED_VALUE"""),95.0)</f>
        <v>95</v>
      </c>
      <c r="H12" s="2">
        <f>IFERROR(__xludf.DUMMYFUNCTION("""COMPUTED_VALUE"""),29.0)</f>
        <v>29</v>
      </c>
      <c r="I12" s="2">
        <f>IFERROR(__xludf.DUMMYFUNCTION("""COMPUTED_VALUE"""),15.0)</f>
        <v>15</v>
      </c>
      <c r="J12" s="2">
        <f>IFERROR(__xludf.DUMMYFUNCTION("""COMPUTED_VALUE"""),88.0)</f>
        <v>88</v>
      </c>
      <c r="K12" s="2">
        <f>IFERROR(__xludf.DUMMYFUNCTION("""COMPUTED_VALUE"""),33.0)</f>
        <v>33</v>
      </c>
      <c r="L12" s="2">
        <f>IFERROR(__xludf.DUMMYFUNCTION("""COMPUTED_VALUE"""),58.0)</f>
        <v>58</v>
      </c>
      <c r="M12" s="2">
        <f>IFERROR(__xludf.DUMMYFUNCTION("""COMPUTED_VALUE"""),49.0)</f>
        <v>49</v>
      </c>
      <c r="N12" s="2">
        <f>IFERROR(__xludf.DUMMYFUNCTION("""COMPUTED_VALUE"""),83.0)</f>
        <v>83</v>
      </c>
      <c r="O12" s="2">
        <f>IFERROR(__xludf.DUMMYFUNCTION("""COMPUTED_VALUE"""),45.0)</f>
        <v>45</v>
      </c>
      <c r="Q12" s="2">
        <f>IFERROR(__xludf.DUMMYFUNCTION("SPLIT(E12,"" "")"),31.0)</f>
        <v>31</v>
      </c>
      <c r="R12" s="2">
        <f>IFERROR(__xludf.DUMMYFUNCTION("""COMPUTED_VALUE"""),38.0)</f>
        <v>38</v>
      </c>
      <c r="S12" s="2">
        <f>IFERROR(__xludf.DUMMYFUNCTION("""COMPUTED_VALUE"""),55.0)</f>
        <v>55</v>
      </c>
      <c r="T12" s="2">
        <f>IFERROR(__xludf.DUMMYFUNCTION("""COMPUTED_VALUE"""),62.0)</f>
        <v>62</v>
      </c>
      <c r="U12" s="2">
        <f>IFERROR(__xludf.DUMMYFUNCTION("""COMPUTED_VALUE"""),86.0)</f>
        <v>86</v>
      </c>
      <c r="V12" s="2">
        <f>IFERROR(__xludf.DUMMYFUNCTION("""COMPUTED_VALUE"""),60.0)</f>
        <v>60</v>
      </c>
      <c r="W12" s="2">
        <f>IFERROR(__xludf.DUMMYFUNCTION("""COMPUTED_VALUE"""),21.0)</f>
        <v>21</v>
      </c>
      <c r="X12" s="2">
        <f>IFERROR(__xludf.DUMMYFUNCTION("""COMPUTED_VALUE"""),97.0)</f>
        <v>97</v>
      </c>
      <c r="Y12" s="2">
        <f>IFERROR(__xludf.DUMMYFUNCTION("""COMPUTED_VALUE"""),74.0)</f>
        <v>74</v>
      </c>
      <c r="Z12" s="2">
        <f>IFERROR(__xludf.DUMMYFUNCTION("""COMPUTED_VALUE"""),53.0)</f>
        <v>53</v>
      </c>
      <c r="AA12" s="2">
        <f>IFERROR(__xludf.DUMMYFUNCTION("""COMPUTED_VALUE"""),94.0)</f>
        <v>94</v>
      </c>
      <c r="AB12" s="2">
        <f>IFERROR(__xludf.DUMMYFUNCTION("""COMPUTED_VALUE"""),19.0)</f>
        <v>19</v>
      </c>
      <c r="AC12" s="2">
        <f>IFERROR(__xludf.DUMMYFUNCTION("""COMPUTED_VALUE"""),40.0)</f>
        <v>40</v>
      </c>
      <c r="AD12" s="2">
        <f>IFERROR(__xludf.DUMMYFUNCTION("""COMPUTED_VALUE"""),50.0)</f>
        <v>50</v>
      </c>
      <c r="AE12" s="2">
        <f>IFERROR(__xludf.DUMMYFUNCTION("""COMPUTED_VALUE"""),77.0)</f>
        <v>77</v>
      </c>
      <c r="AF12" s="2">
        <f>IFERROR(__xludf.DUMMYFUNCTION("""COMPUTED_VALUE"""),26.0)</f>
        <v>26</v>
      </c>
      <c r="AG12" s="2">
        <f>IFERROR(__xludf.DUMMYFUNCTION("""COMPUTED_VALUE"""),63.0)</f>
        <v>63</v>
      </c>
      <c r="AH12" s="2">
        <f>IFERROR(__xludf.DUMMYFUNCTION("""COMPUTED_VALUE"""),43.0)</f>
        <v>43</v>
      </c>
      <c r="AI12" s="2">
        <f>IFERROR(__xludf.DUMMYFUNCTION("""COMPUTED_VALUE"""),3.0)</f>
        <v>3</v>
      </c>
      <c r="AJ12" s="2">
        <f>IFERROR(__xludf.DUMMYFUNCTION("""COMPUTED_VALUE"""),52.0)</f>
        <v>52</v>
      </c>
      <c r="AK12" s="2">
        <f>IFERROR(__xludf.DUMMYFUNCTION("""COMPUTED_VALUE"""),85.0)</f>
        <v>85</v>
      </c>
      <c r="AL12" s="2">
        <f>IFERROR(__xludf.DUMMYFUNCTION("""COMPUTED_VALUE"""),8.0)</f>
        <v>8</v>
      </c>
      <c r="AM12" s="2">
        <f>IFERROR(__xludf.DUMMYFUNCTION("""COMPUTED_VALUE"""),73.0)</f>
        <v>73</v>
      </c>
      <c r="AN12" s="2">
        <f>IFERROR(__xludf.DUMMYFUNCTION("""COMPUTED_VALUE"""),35.0)</f>
        <v>35</v>
      </c>
      <c r="AO12" s="2">
        <f>IFERROR(__xludf.DUMMYFUNCTION("""COMPUTED_VALUE"""),42.0)</f>
        <v>42</v>
      </c>
      <c r="AQ12" s="2">
        <f>IFERROR(__xludf.DUMMYFUNCTION("COUNTA( iferror( filter( flatten(F12:O12), match( flatten(F12:O12), flatten(Q12:AO12), 0 ) ) ) )"),0.0)</f>
        <v>0</v>
      </c>
      <c r="AR12" s="2">
        <f t="shared" si="1"/>
        <v>0</v>
      </c>
    </row>
    <row r="13">
      <c r="A13" s="4" t="s">
        <v>17</v>
      </c>
      <c r="B13" s="2" t="str">
        <f>IFERROR(__xludf.DUMMYFUNCTION(" SPLIT(A13,"":"")"),"Card  12")</f>
        <v>Card  12</v>
      </c>
      <c r="C13" s="2" t="str">
        <f>IFERROR(__xludf.DUMMYFUNCTION("""COMPUTED_VALUE""")," 54 33 34 57 29 64 40 30  3 11 | 78 86 92 70 91 93 32 79 12 13 97 63 28 66 77 85 51 36 35  3  4 23 30 11 42")</f>
        <v> 54 33 34 57 29 64 40 30  3 11 | 78 86 92 70 91 93 32 79 12 13 97 63 28 66 77 85 51 36 35  3  4 23 30 11 42</v>
      </c>
      <c r="D13" s="2" t="str">
        <f>IFERROR(__xludf.DUMMYFUNCTION("SPLIT(C13,""|"")")," 54 33 34 57 29 64 40 30  3 11 ")</f>
        <v> 54 33 34 57 29 64 40 30  3 11 </v>
      </c>
      <c r="E13" s="2" t="str">
        <f>IFERROR(__xludf.DUMMYFUNCTION("""COMPUTED_VALUE""")," 78 86 92 70 91 93 32 79 12 13 97 63 28 66 77 85 51 36 35  3  4 23 30 11 42")</f>
        <v> 78 86 92 70 91 93 32 79 12 13 97 63 28 66 77 85 51 36 35  3  4 23 30 11 42</v>
      </c>
      <c r="F13" s="2">
        <f>IFERROR(__xludf.DUMMYFUNCTION("SPLIT(D13,"" "")"),54.0)</f>
        <v>54</v>
      </c>
      <c r="G13" s="2">
        <f>IFERROR(__xludf.DUMMYFUNCTION("""COMPUTED_VALUE"""),33.0)</f>
        <v>33</v>
      </c>
      <c r="H13" s="2">
        <f>IFERROR(__xludf.DUMMYFUNCTION("""COMPUTED_VALUE"""),34.0)</f>
        <v>34</v>
      </c>
      <c r="I13" s="2">
        <f>IFERROR(__xludf.DUMMYFUNCTION("""COMPUTED_VALUE"""),57.0)</f>
        <v>57</v>
      </c>
      <c r="J13" s="2">
        <f>IFERROR(__xludf.DUMMYFUNCTION("""COMPUTED_VALUE"""),29.0)</f>
        <v>29</v>
      </c>
      <c r="K13" s="2">
        <f>IFERROR(__xludf.DUMMYFUNCTION("""COMPUTED_VALUE"""),64.0)</f>
        <v>64</v>
      </c>
      <c r="L13" s="2">
        <f>IFERROR(__xludf.DUMMYFUNCTION("""COMPUTED_VALUE"""),40.0)</f>
        <v>40</v>
      </c>
      <c r="M13" s="2">
        <f>IFERROR(__xludf.DUMMYFUNCTION("""COMPUTED_VALUE"""),30.0)</f>
        <v>30</v>
      </c>
      <c r="N13" s="2">
        <f>IFERROR(__xludf.DUMMYFUNCTION("""COMPUTED_VALUE"""),3.0)</f>
        <v>3</v>
      </c>
      <c r="O13" s="2">
        <f>IFERROR(__xludf.DUMMYFUNCTION("""COMPUTED_VALUE"""),11.0)</f>
        <v>11</v>
      </c>
      <c r="Q13" s="2">
        <f>IFERROR(__xludf.DUMMYFUNCTION("SPLIT(E13,"" "")"),78.0)</f>
        <v>78</v>
      </c>
      <c r="R13" s="2">
        <f>IFERROR(__xludf.DUMMYFUNCTION("""COMPUTED_VALUE"""),86.0)</f>
        <v>86</v>
      </c>
      <c r="S13" s="2">
        <f>IFERROR(__xludf.DUMMYFUNCTION("""COMPUTED_VALUE"""),92.0)</f>
        <v>92</v>
      </c>
      <c r="T13" s="2">
        <f>IFERROR(__xludf.DUMMYFUNCTION("""COMPUTED_VALUE"""),70.0)</f>
        <v>70</v>
      </c>
      <c r="U13" s="2">
        <f>IFERROR(__xludf.DUMMYFUNCTION("""COMPUTED_VALUE"""),91.0)</f>
        <v>91</v>
      </c>
      <c r="V13" s="2">
        <f>IFERROR(__xludf.DUMMYFUNCTION("""COMPUTED_VALUE"""),93.0)</f>
        <v>93</v>
      </c>
      <c r="W13" s="2">
        <f>IFERROR(__xludf.DUMMYFUNCTION("""COMPUTED_VALUE"""),32.0)</f>
        <v>32</v>
      </c>
      <c r="X13" s="2">
        <f>IFERROR(__xludf.DUMMYFUNCTION("""COMPUTED_VALUE"""),79.0)</f>
        <v>79</v>
      </c>
      <c r="Y13" s="2">
        <f>IFERROR(__xludf.DUMMYFUNCTION("""COMPUTED_VALUE"""),12.0)</f>
        <v>12</v>
      </c>
      <c r="Z13" s="2">
        <f>IFERROR(__xludf.DUMMYFUNCTION("""COMPUTED_VALUE"""),13.0)</f>
        <v>13</v>
      </c>
      <c r="AA13" s="2">
        <f>IFERROR(__xludf.DUMMYFUNCTION("""COMPUTED_VALUE"""),97.0)</f>
        <v>97</v>
      </c>
      <c r="AB13" s="2">
        <f>IFERROR(__xludf.DUMMYFUNCTION("""COMPUTED_VALUE"""),63.0)</f>
        <v>63</v>
      </c>
      <c r="AC13" s="2">
        <f>IFERROR(__xludf.DUMMYFUNCTION("""COMPUTED_VALUE"""),28.0)</f>
        <v>28</v>
      </c>
      <c r="AD13" s="2">
        <f>IFERROR(__xludf.DUMMYFUNCTION("""COMPUTED_VALUE"""),66.0)</f>
        <v>66</v>
      </c>
      <c r="AE13" s="2">
        <f>IFERROR(__xludf.DUMMYFUNCTION("""COMPUTED_VALUE"""),77.0)</f>
        <v>77</v>
      </c>
      <c r="AF13" s="2">
        <f>IFERROR(__xludf.DUMMYFUNCTION("""COMPUTED_VALUE"""),85.0)</f>
        <v>85</v>
      </c>
      <c r="AG13" s="2">
        <f>IFERROR(__xludf.DUMMYFUNCTION("""COMPUTED_VALUE"""),51.0)</f>
        <v>51</v>
      </c>
      <c r="AH13" s="2">
        <f>IFERROR(__xludf.DUMMYFUNCTION("""COMPUTED_VALUE"""),36.0)</f>
        <v>36</v>
      </c>
      <c r="AI13" s="2">
        <f>IFERROR(__xludf.DUMMYFUNCTION("""COMPUTED_VALUE"""),35.0)</f>
        <v>35</v>
      </c>
      <c r="AJ13" s="2">
        <f>IFERROR(__xludf.DUMMYFUNCTION("""COMPUTED_VALUE"""),3.0)</f>
        <v>3</v>
      </c>
      <c r="AK13" s="2">
        <f>IFERROR(__xludf.DUMMYFUNCTION("""COMPUTED_VALUE"""),4.0)</f>
        <v>4</v>
      </c>
      <c r="AL13" s="2">
        <f>IFERROR(__xludf.DUMMYFUNCTION("""COMPUTED_VALUE"""),23.0)</f>
        <v>23</v>
      </c>
      <c r="AM13" s="2">
        <f>IFERROR(__xludf.DUMMYFUNCTION("""COMPUTED_VALUE"""),30.0)</f>
        <v>30</v>
      </c>
      <c r="AN13" s="2">
        <f>IFERROR(__xludf.DUMMYFUNCTION("""COMPUTED_VALUE"""),11.0)</f>
        <v>11</v>
      </c>
      <c r="AO13" s="2">
        <f>IFERROR(__xludf.DUMMYFUNCTION("""COMPUTED_VALUE"""),42.0)</f>
        <v>42</v>
      </c>
      <c r="AQ13" s="2">
        <f>IFERROR(__xludf.DUMMYFUNCTION("COUNTA( iferror( filter( flatten(F13:O13), match( flatten(F13:O13), flatten(Q13:AO13), 0 ) ) ) )"),3.0)</f>
        <v>3</v>
      </c>
      <c r="AR13" s="2">
        <f t="shared" si="1"/>
        <v>4</v>
      </c>
    </row>
    <row r="14">
      <c r="A14" s="4" t="s">
        <v>18</v>
      </c>
      <c r="B14" s="2" t="str">
        <f>IFERROR(__xludf.DUMMYFUNCTION(" SPLIT(A14,"":"")"),"Card  13")</f>
        <v>Card  13</v>
      </c>
      <c r="C14" s="2" t="str">
        <f>IFERROR(__xludf.DUMMYFUNCTION("""COMPUTED_VALUE""")," 16 49 93 29 96 23 64 57  3 42 | 56 11 53 20 72 67 26  5  4 63  8 70 97 52  6 81 62 80 12 98 33 35 77 84 58")</f>
        <v> 16 49 93 29 96 23 64 57  3 42 | 56 11 53 20 72 67 26  5  4 63  8 70 97 52  6 81 62 80 12 98 33 35 77 84 58</v>
      </c>
      <c r="D14" s="2" t="str">
        <f>IFERROR(__xludf.DUMMYFUNCTION("SPLIT(C14,""|"")")," 16 49 93 29 96 23 64 57  3 42 ")</f>
        <v> 16 49 93 29 96 23 64 57  3 42 </v>
      </c>
      <c r="E14" s="2" t="str">
        <f>IFERROR(__xludf.DUMMYFUNCTION("""COMPUTED_VALUE""")," 56 11 53 20 72 67 26  5  4 63  8 70 97 52  6 81 62 80 12 98 33 35 77 84 58")</f>
        <v> 56 11 53 20 72 67 26  5  4 63  8 70 97 52  6 81 62 80 12 98 33 35 77 84 58</v>
      </c>
      <c r="F14" s="2">
        <f>IFERROR(__xludf.DUMMYFUNCTION("SPLIT(D14,"" "")"),16.0)</f>
        <v>16</v>
      </c>
      <c r="G14" s="2">
        <f>IFERROR(__xludf.DUMMYFUNCTION("""COMPUTED_VALUE"""),49.0)</f>
        <v>49</v>
      </c>
      <c r="H14" s="2">
        <f>IFERROR(__xludf.DUMMYFUNCTION("""COMPUTED_VALUE"""),93.0)</f>
        <v>93</v>
      </c>
      <c r="I14" s="2">
        <f>IFERROR(__xludf.DUMMYFUNCTION("""COMPUTED_VALUE"""),29.0)</f>
        <v>29</v>
      </c>
      <c r="J14" s="2">
        <f>IFERROR(__xludf.DUMMYFUNCTION("""COMPUTED_VALUE"""),96.0)</f>
        <v>96</v>
      </c>
      <c r="K14" s="2">
        <f>IFERROR(__xludf.DUMMYFUNCTION("""COMPUTED_VALUE"""),23.0)</f>
        <v>23</v>
      </c>
      <c r="L14" s="2">
        <f>IFERROR(__xludf.DUMMYFUNCTION("""COMPUTED_VALUE"""),64.0)</f>
        <v>64</v>
      </c>
      <c r="M14" s="2">
        <f>IFERROR(__xludf.DUMMYFUNCTION("""COMPUTED_VALUE"""),57.0)</f>
        <v>57</v>
      </c>
      <c r="N14" s="2">
        <f>IFERROR(__xludf.DUMMYFUNCTION("""COMPUTED_VALUE"""),3.0)</f>
        <v>3</v>
      </c>
      <c r="O14" s="2">
        <f>IFERROR(__xludf.DUMMYFUNCTION("""COMPUTED_VALUE"""),42.0)</f>
        <v>42</v>
      </c>
      <c r="Q14" s="2">
        <f>IFERROR(__xludf.DUMMYFUNCTION("SPLIT(E14,"" "")"),56.0)</f>
        <v>56</v>
      </c>
      <c r="R14" s="2">
        <f>IFERROR(__xludf.DUMMYFUNCTION("""COMPUTED_VALUE"""),11.0)</f>
        <v>11</v>
      </c>
      <c r="S14" s="2">
        <f>IFERROR(__xludf.DUMMYFUNCTION("""COMPUTED_VALUE"""),53.0)</f>
        <v>53</v>
      </c>
      <c r="T14" s="2">
        <f>IFERROR(__xludf.DUMMYFUNCTION("""COMPUTED_VALUE"""),20.0)</f>
        <v>20</v>
      </c>
      <c r="U14" s="2">
        <f>IFERROR(__xludf.DUMMYFUNCTION("""COMPUTED_VALUE"""),72.0)</f>
        <v>72</v>
      </c>
      <c r="V14" s="2">
        <f>IFERROR(__xludf.DUMMYFUNCTION("""COMPUTED_VALUE"""),67.0)</f>
        <v>67</v>
      </c>
      <c r="W14" s="2">
        <f>IFERROR(__xludf.DUMMYFUNCTION("""COMPUTED_VALUE"""),26.0)</f>
        <v>26</v>
      </c>
      <c r="X14" s="2">
        <f>IFERROR(__xludf.DUMMYFUNCTION("""COMPUTED_VALUE"""),5.0)</f>
        <v>5</v>
      </c>
      <c r="Y14" s="2">
        <f>IFERROR(__xludf.DUMMYFUNCTION("""COMPUTED_VALUE"""),4.0)</f>
        <v>4</v>
      </c>
      <c r="Z14" s="2">
        <f>IFERROR(__xludf.DUMMYFUNCTION("""COMPUTED_VALUE"""),63.0)</f>
        <v>63</v>
      </c>
      <c r="AA14" s="2">
        <f>IFERROR(__xludf.DUMMYFUNCTION("""COMPUTED_VALUE"""),8.0)</f>
        <v>8</v>
      </c>
      <c r="AB14" s="2">
        <f>IFERROR(__xludf.DUMMYFUNCTION("""COMPUTED_VALUE"""),70.0)</f>
        <v>70</v>
      </c>
      <c r="AC14" s="2">
        <f>IFERROR(__xludf.DUMMYFUNCTION("""COMPUTED_VALUE"""),97.0)</f>
        <v>97</v>
      </c>
      <c r="AD14" s="2">
        <f>IFERROR(__xludf.DUMMYFUNCTION("""COMPUTED_VALUE"""),52.0)</f>
        <v>52</v>
      </c>
      <c r="AE14" s="2">
        <f>IFERROR(__xludf.DUMMYFUNCTION("""COMPUTED_VALUE"""),6.0)</f>
        <v>6</v>
      </c>
      <c r="AF14" s="2">
        <f>IFERROR(__xludf.DUMMYFUNCTION("""COMPUTED_VALUE"""),81.0)</f>
        <v>81</v>
      </c>
      <c r="AG14" s="2">
        <f>IFERROR(__xludf.DUMMYFUNCTION("""COMPUTED_VALUE"""),62.0)</f>
        <v>62</v>
      </c>
      <c r="AH14" s="2">
        <f>IFERROR(__xludf.DUMMYFUNCTION("""COMPUTED_VALUE"""),80.0)</f>
        <v>80</v>
      </c>
      <c r="AI14" s="2">
        <f>IFERROR(__xludf.DUMMYFUNCTION("""COMPUTED_VALUE"""),12.0)</f>
        <v>12</v>
      </c>
      <c r="AJ14" s="2">
        <f>IFERROR(__xludf.DUMMYFUNCTION("""COMPUTED_VALUE"""),98.0)</f>
        <v>98</v>
      </c>
      <c r="AK14" s="2">
        <f>IFERROR(__xludf.DUMMYFUNCTION("""COMPUTED_VALUE"""),33.0)</f>
        <v>33</v>
      </c>
      <c r="AL14" s="2">
        <f>IFERROR(__xludf.DUMMYFUNCTION("""COMPUTED_VALUE"""),35.0)</f>
        <v>35</v>
      </c>
      <c r="AM14" s="2">
        <f>IFERROR(__xludf.DUMMYFUNCTION("""COMPUTED_VALUE"""),77.0)</f>
        <v>77</v>
      </c>
      <c r="AN14" s="2">
        <f>IFERROR(__xludf.DUMMYFUNCTION("""COMPUTED_VALUE"""),84.0)</f>
        <v>84</v>
      </c>
      <c r="AO14" s="2">
        <f>IFERROR(__xludf.DUMMYFUNCTION("""COMPUTED_VALUE"""),58.0)</f>
        <v>58</v>
      </c>
      <c r="AQ14" s="2">
        <f>IFERROR(__xludf.DUMMYFUNCTION("COUNTA( iferror( filter( flatten(F14:O14), match( flatten(F14:O14), flatten(Q14:AO14), 0 ) ) ) )"),0.0)</f>
        <v>0</v>
      </c>
      <c r="AR14" s="2">
        <f t="shared" si="1"/>
        <v>0</v>
      </c>
    </row>
    <row r="15">
      <c r="A15" s="4" t="s">
        <v>19</v>
      </c>
      <c r="B15" s="2" t="str">
        <f>IFERROR(__xludf.DUMMYFUNCTION(" SPLIT(A15,"":"")"),"Card  14")</f>
        <v>Card  14</v>
      </c>
      <c r="C15" s="2" t="str">
        <f>IFERROR(__xludf.DUMMYFUNCTION("""COMPUTED_VALUE""")," 20 32 49 55 63 74 33 51 66 40 | 43 29 70 48 61 13 96 73 67 27 15  6 46 56 45 30 97 76  1 77 12 26 39 78 42")</f>
        <v> 20 32 49 55 63 74 33 51 66 40 | 43 29 70 48 61 13 96 73 67 27 15  6 46 56 45 30 97 76  1 77 12 26 39 78 42</v>
      </c>
      <c r="D15" s="2" t="str">
        <f>IFERROR(__xludf.DUMMYFUNCTION("SPLIT(C15,""|"")")," 20 32 49 55 63 74 33 51 66 40 ")</f>
        <v> 20 32 49 55 63 74 33 51 66 40 </v>
      </c>
      <c r="E15" s="2" t="str">
        <f>IFERROR(__xludf.DUMMYFUNCTION("""COMPUTED_VALUE""")," 43 29 70 48 61 13 96 73 67 27 15  6 46 56 45 30 97 76  1 77 12 26 39 78 42")</f>
        <v> 43 29 70 48 61 13 96 73 67 27 15  6 46 56 45 30 97 76  1 77 12 26 39 78 42</v>
      </c>
      <c r="F15" s="2">
        <f>IFERROR(__xludf.DUMMYFUNCTION("SPLIT(D15,"" "")"),20.0)</f>
        <v>20</v>
      </c>
      <c r="G15" s="2">
        <f>IFERROR(__xludf.DUMMYFUNCTION("""COMPUTED_VALUE"""),32.0)</f>
        <v>32</v>
      </c>
      <c r="H15" s="2">
        <f>IFERROR(__xludf.DUMMYFUNCTION("""COMPUTED_VALUE"""),49.0)</f>
        <v>49</v>
      </c>
      <c r="I15" s="2">
        <f>IFERROR(__xludf.DUMMYFUNCTION("""COMPUTED_VALUE"""),55.0)</f>
        <v>55</v>
      </c>
      <c r="J15" s="2">
        <f>IFERROR(__xludf.DUMMYFUNCTION("""COMPUTED_VALUE"""),63.0)</f>
        <v>63</v>
      </c>
      <c r="K15" s="2">
        <f>IFERROR(__xludf.DUMMYFUNCTION("""COMPUTED_VALUE"""),74.0)</f>
        <v>74</v>
      </c>
      <c r="L15" s="2">
        <f>IFERROR(__xludf.DUMMYFUNCTION("""COMPUTED_VALUE"""),33.0)</f>
        <v>33</v>
      </c>
      <c r="M15" s="2">
        <f>IFERROR(__xludf.DUMMYFUNCTION("""COMPUTED_VALUE"""),51.0)</f>
        <v>51</v>
      </c>
      <c r="N15" s="2">
        <f>IFERROR(__xludf.DUMMYFUNCTION("""COMPUTED_VALUE"""),66.0)</f>
        <v>66</v>
      </c>
      <c r="O15" s="2">
        <f>IFERROR(__xludf.DUMMYFUNCTION("""COMPUTED_VALUE"""),40.0)</f>
        <v>40</v>
      </c>
      <c r="Q15" s="2">
        <f>IFERROR(__xludf.DUMMYFUNCTION("SPLIT(E15,"" "")"),43.0)</f>
        <v>43</v>
      </c>
      <c r="R15" s="2">
        <f>IFERROR(__xludf.DUMMYFUNCTION("""COMPUTED_VALUE"""),29.0)</f>
        <v>29</v>
      </c>
      <c r="S15" s="2">
        <f>IFERROR(__xludf.DUMMYFUNCTION("""COMPUTED_VALUE"""),70.0)</f>
        <v>70</v>
      </c>
      <c r="T15" s="2">
        <f>IFERROR(__xludf.DUMMYFUNCTION("""COMPUTED_VALUE"""),48.0)</f>
        <v>48</v>
      </c>
      <c r="U15" s="2">
        <f>IFERROR(__xludf.DUMMYFUNCTION("""COMPUTED_VALUE"""),61.0)</f>
        <v>61</v>
      </c>
      <c r="V15" s="2">
        <f>IFERROR(__xludf.DUMMYFUNCTION("""COMPUTED_VALUE"""),13.0)</f>
        <v>13</v>
      </c>
      <c r="W15" s="2">
        <f>IFERROR(__xludf.DUMMYFUNCTION("""COMPUTED_VALUE"""),96.0)</f>
        <v>96</v>
      </c>
      <c r="X15" s="2">
        <f>IFERROR(__xludf.DUMMYFUNCTION("""COMPUTED_VALUE"""),73.0)</f>
        <v>73</v>
      </c>
      <c r="Y15" s="2">
        <f>IFERROR(__xludf.DUMMYFUNCTION("""COMPUTED_VALUE"""),67.0)</f>
        <v>67</v>
      </c>
      <c r="Z15" s="2">
        <f>IFERROR(__xludf.DUMMYFUNCTION("""COMPUTED_VALUE"""),27.0)</f>
        <v>27</v>
      </c>
      <c r="AA15" s="2">
        <f>IFERROR(__xludf.DUMMYFUNCTION("""COMPUTED_VALUE"""),15.0)</f>
        <v>15</v>
      </c>
      <c r="AB15" s="2">
        <f>IFERROR(__xludf.DUMMYFUNCTION("""COMPUTED_VALUE"""),6.0)</f>
        <v>6</v>
      </c>
      <c r="AC15" s="2">
        <f>IFERROR(__xludf.DUMMYFUNCTION("""COMPUTED_VALUE"""),46.0)</f>
        <v>46</v>
      </c>
      <c r="AD15" s="2">
        <f>IFERROR(__xludf.DUMMYFUNCTION("""COMPUTED_VALUE"""),56.0)</f>
        <v>56</v>
      </c>
      <c r="AE15" s="2">
        <f>IFERROR(__xludf.DUMMYFUNCTION("""COMPUTED_VALUE"""),45.0)</f>
        <v>45</v>
      </c>
      <c r="AF15" s="2">
        <f>IFERROR(__xludf.DUMMYFUNCTION("""COMPUTED_VALUE"""),30.0)</f>
        <v>30</v>
      </c>
      <c r="AG15" s="2">
        <f>IFERROR(__xludf.DUMMYFUNCTION("""COMPUTED_VALUE"""),97.0)</f>
        <v>97</v>
      </c>
      <c r="AH15" s="2">
        <f>IFERROR(__xludf.DUMMYFUNCTION("""COMPUTED_VALUE"""),76.0)</f>
        <v>76</v>
      </c>
      <c r="AI15" s="2">
        <f>IFERROR(__xludf.DUMMYFUNCTION("""COMPUTED_VALUE"""),1.0)</f>
        <v>1</v>
      </c>
      <c r="AJ15" s="2">
        <f>IFERROR(__xludf.DUMMYFUNCTION("""COMPUTED_VALUE"""),77.0)</f>
        <v>77</v>
      </c>
      <c r="AK15" s="2">
        <f>IFERROR(__xludf.DUMMYFUNCTION("""COMPUTED_VALUE"""),12.0)</f>
        <v>12</v>
      </c>
      <c r="AL15" s="2">
        <f>IFERROR(__xludf.DUMMYFUNCTION("""COMPUTED_VALUE"""),26.0)</f>
        <v>26</v>
      </c>
      <c r="AM15" s="2">
        <f>IFERROR(__xludf.DUMMYFUNCTION("""COMPUTED_VALUE"""),39.0)</f>
        <v>39</v>
      </c>
      <c r="AN15" s="2">
        <f>IFERROR(__xludf.DUMMYFUNCTION("""COMPUTED_VALUE"""),78.0)</f>
        <v>78</v>
      </c>
      <c r="AO15" s="2">
        <f>IFERROR(__xludf.DUMMYFUNCTION("""COMPUTED_VALUE"""),42.0)</f>
        <v>42</v>
      </c>
      <c r="AQ15" s="2">
        <f>IFERROR(__xludf.DUMMYFUNCTION("COUNTA( iferror( filter( flatten(F15:O15), match( flatten(F15:O15), flatten(Q15:AO15), 0 ) ) ) )"),0.0)</f>
        <v>0</v>
      </c>
      <c r="AR15" s="2">
        <f t="shared" si="1"/>
        <v>0</v>
      </c>
    </row>
    <row r="16">
      <c r="A16" s="4" t="s">
        <v>20</v>
      </c>
      <c r="B16" s="2" t="str">
        <f>IFERROR(__xludf.DUMMYFUNCTION(" SPLIT(A16,"":"")"),"Card  15")</f>
        <v>Card  15</v>
      </c>
      <c r="C16" s="2" t="str">
        <f>IFERROR(__xludf.DUMMYFUNCTION("""COMPUTED_VALUE""")," 65 67  7 43 83 36 24 46 16 29 | 76 12 69 27 26 71 84 11 22 86 33 63 50 49 14 40  6  4 47 34 90 21 19 74 97")</f>
        <v> 65 67  7 43 83 36 24 46 16 29 | 76 12 69 27 26 71 84 11 22 86 33 63 50 49 14 40  6  4 47 34 90 21 19 74 97</v>
      </c>
      <c r="D16" s="2" t="str">
        <f>IFERROR(__xludf.DUMMYFUNCTION("SPLIT(C16,""|"")")," 65 67  7 43 83 36 24 46 16 29 ")</f>
        <v> 65 67  7 43 83 36 24 46 16 29 </v>
      </c>
      <c r="E16" s="2" t="str">
        <f>IFERROR(__xludf.DUMMYFUNCTION("""COMPUTED_VALUE""")," 76 12 69 27 26 71 84 11 22 86 33 63 50 49 14 40  6  4 47 34 90 21 19 74 97")</f>
        <v> 76 12 69 27 26 71 84 11 22 86 33 63 50 49 14 40  6  4 47 34 90 21 19 74 97</v>
      </c>
      <c r="F16" s="2">
        <f>IFERROR(__xludf.DUMMYFUNCTION("SPLIT(D16,"" "")"),65.0)</f>
        <v>65</v>
      </c>
      <c r="G16" s="2">
        <f>IFERROR(__xludf.DUMMYFUNCTION("""COMPUTED_VALUE"""),67.0)</f>
        <v>67</v>
      </c>
      <c r="H16" s="2">
        <f>IFERROR(__xludf.DUMMYFUNCTION("""COMPUTED_VALUE"""),7.0)</f>
        <v>7</v>
      </c>
      <c r="I16" s="2">
        <f>IFERROR(__xludf.DUMMYFUNCTION("""COMPUTED_VALUE"""),43.0)</f>
        <v>43</v>
      </c>
      <c r="J16" s="2">
        <f>IFERROR(__xludf.DUMMYFUNCTION("""COMPUTED_VALUE"""),83.0)</f>
        <v>83</v>
      </c>
      <c r="K16" s="2">
        <f>IFERROR(__xludf.DUMMYFUNCTION("""COMPUTED_VALUE"""),36.0)</f>
        <v>36</v>
      </c>
      <c r="L16" s="2">
        <f>IFERROR(__xludf.DUMMYFUNCTION("""COMPUTED_VALUE"""),24.0)</f>
        <v>24</v>
      </c>
      <c r="M16" s="2">
        <f>IFERROR(__xludf.DUMMYFUNCTION("""COMPUTED_VALUE"""),46.0)</f>
        <v>46</v>
      </c>
      <c r="N16" s="2">
        <f>IFERROR(__xludf.DUMMYFUNCTION("""COMPUTED_VALUE"""),16.0)</f>
        <v>16</v>
      </c>
      <c r="O16" s="2">
        <f>IFERROR(__xludf.DUMMYFUNCTION("""COMPUTED_VALUE"""),29.0)</f>
        <v>29</v>
      </c>
      <c r="Q16" s="2">
        <f>IFERROR(__xludf.DUMMYFUNCTION("SPLIT(E16,"" "")"),76.0)</f>
        <v>76</v>
      </c>
      <c r="R16" s="2">
        <f>IFERROR(__xludf.DUMMYFUNCTION("""COMPUTED_VALUE"""),12.0)</f>
        <v>12</v>
      </c>
      <c r="S16" s="2">
        <f>IFERROR(__xludf.DUMMYFUNCTION("""COMPUTED_VALUE"""),69.0)</f>
        <v>69</v>
      </c>
      <c r="T16" s="2">
        <f>IFERROR(__xludf.DUMMYFUNCTION("""COMPUTED_VALUE"""),27.0)</f>
        <v>27</v>
      </c>
      <c r="U16" s="2">
        <f>IFERROR(__xludf.DUMMYFUNCTION("""COMPUTED_VALUE"""),26.0)</f>
        <v>26</v>
      </c>
      <c r="V16" s="2">
        <f>IFERROR(__xludf.DUMMYFUNCTION("""COMPUTED_VALUE"""),71.0)</f>
        <v>71</v>
      </c>
      <c r="W16" s="2">
        <f>IFERROR(__xludf.DUMMYFUNCTION("""COMPUTED_VALUE"""),84.0)</f>
        <v>84</v>
      </c>
      <c r="X16" s="2">
        <f>IFERROR(__xludf.DUMMYFUNCTION("""COMPUTED_VALUE"""),11.0)</f>
        <v>11</v>
      </c>
      <c r="Y16" s="2">
        <f>IFERROR(__xludf.DUMMYFUNCTION("""COMPUTED_VALUE"""),22.0)</f>
        <v>22</v>
      </c>
      <c r="Z16" s="2">
        <f>IFERROR(__xludf.DUMMYFUNCTION("""COMPUTED_VALUE"""),86.0)</f>
        <v>86</v>
      </c>
      <c r="AA16" s="2">
        <f>IFERROR(__xludf.DUMMYFUNCTION("""COMPUTED_VALUE"""),33.0)</f>
        <v>33</v>
      </c>
      <c r="AB16" s="2">
        <f>IFERROR(__xludf.DUMMYFUNCTION("""COMPUTED_VALUE"""),63.0)</f>
        <v>63</v>
      </c>
      <c r="AC16" s="2">
        <f>IFERROR(__xludf.DUMMYFUNCTION("""COMPUTED_VALUE"""),50.0)</f>
        <v>50</v>
      </c>
      <c r="AD16" s="2">
        <f>IFERROR(__xludf.DUMMYFUNCTION("""COMPUTED_VALUE"""),49.0)</f>
        <v>49</v>
      </c>
      <c r="AE16" s="2">
        <f>IFERROR(__xludf.DUMMYFUNCTION("""COMPUTED_VALUE"""),14.0)</f>
        <v>14</v>
      </c>
      <c r="AF16" s="2">
        <f>IFERROR(__xludf.DUMMYFUNCTION("""COMPUTED_VALUE"""),40.0)</f>
        <v>40</v>
      </c>
      <c r="AG16" s="2">
        <f>IFERROR(__xludf.DUMMYFUNCTION("""COMPUTED_VALUE"""),6.0)</f>
        <v>6</v>
      </c>
      <c r="AH16" s="2">
        <f>IFERROR(__xludf.DUMMYFUNCTION("""COMPUTED_VALUE"""),4.0)</f>
        <v>4</v>
      </c>
      <c r="AI16" s="2">
        <f>IFERROR(__xludf.DUMMYFUNCTION("""COMPUTED_VALUE"""),47.0)</f>
        <v>47</v>
      </c>
      <c r="AJ16" s="2">
        <f>IFERROR(__xludf.DUMMYFUNCTION("""COMPUTED_VALUE"""),34.0)</f>
        <v>34</v>
      </c>
      <c r="AK16" s="2">
        <f>IFERROR(__xludf.DUMMYFUNCTION("""COMPUTED_VALUE"""),90.0)</f>
        <v>90</v>
      </c>
      <c r="AL16" s="2">
        <f>IFERROR(__xludf.DUMMYFUNCTION("""COMPUTED_VALUE"""),21.0)</f>
        <v>21</v>
      </c>
      <c r="AM16" s="2">
        <f>IFERROR(__xludf.DUMMYFUNCTION("""COMPUTED_VALUE"""),19.0)</f>
        <v>19</v>
      </c>
      <c r="AN16" s="2">
        <f>IFERROR(__xludf.DUMMYFUNCTION("""COMPUTED_VALUE"""),74.0)</f>
        <v>74</v>
      </c>
      <c r="AO16" s="2">
        <f>IFERROR(__xludf.DUMMYFUNCTION("""COMPUTED_VALUE"""),97.0)</f>
        <v>97</v>
      </c>
      <c r="AQ16" s="2">
        <f>IFERROR(__xludf.DUMMYFUNCTION("COUNTA( iferror( filter( flatten(F16:O16), match( flatten(F16:O16), flatten(Q16:AO16), 0 ) ) ) )"),0.0)</f>
        <v>0</v>
      </c>
      <c r="AR16" s="2">
        <f t="shared" si="1"/>
        <v>0</v>
      </c>
    </row>
    <row r="17">
      <c r="A17" s="4" t="s">
        <v>21</v>
      </c>
      <c r="B17" s="2" t="str">
        <f>IFERROR(__xludf.DUMMYFUNCTION(" SPLIT(A17,"":"")"),"Card  16")</f>
        <v>Card  16</v>
      </c>
      <c r="C17" s="2" t="str">
        <f>IFERROR(__xludf.DUMMYFUNCTION("""COMPUTED_VALUE""")," 78 43 11 21 53 35 86 85 27 68 | 98 43 53 66 52 62 21 91 81 69 93 76 73 86 17 31 27 40 85 12 68 83 65 36 71")</f>
        <v> 78 43 11 21 53 35 86 85 27 68 | 98 43 53 66 52 62 21 91 81 69 93 76 73 86 17 31 27 40 85 12 68 83 65 36 71</v>
      </c>
      <c r="D17" s="2" t="str">
        <f>IFERROR(__xludf.DUMMYFUNCTION("SPLIT(C17,""|"")")," 78 43 11 21 53 35 86 85 27 68 ")</f>
        <v> 78 43 11 21 53 35 86 85 27 68 </v>
      </c>
      <c r="E17" s="2" t="str">
        <f>IFERROR(__xludf.DUMMYFUNCTION("""COMPUTED_VALUE""")," 98 43 53 66 52 62 21 91 81 69 93 76 73 86 17 31 27 40 85 12 68 83 65 36 71")</f>
        <v> 98 43 53 66 52 62 21 91 81 69 93 76 73 86 17 31 27 40 85 12 68 83 65 36 71</v>
      </c>
      <c r="F17" s="2">
        <f>IFERROR(__xludf.DUMMYFUNCTION("SPLIT(D17,"" "")"),78.0)</f>
        <v>78</v>
      </c>
      <c r="G17" s="2">
        <f>IFERROR(__xludf.DUMMYFUNCTION("""COMPUTED_VALUE"""),43.0)</f>
        <v>43</v>
      </c>
      <c r="H17" s="2">
        <f>IFERROR(__xludf.DUMMYFUNCTION("""COMPUTED_VALUE"""),11.0)</f>
        <v>11</v>
      </c>
      <c r="I17" s="2">
        <f>IFERROR(__xludf.DUMMYFUNCTION("""COMPUTED_VALUE"""),21.0)</f>
        <v>21</v>
      </c>
      <c r="J17" s="2">
        <f>IFERROR(__xludf.DUMMYFUNCTION("""COMPUTED_VALUE"""),53.0)</f>
        <v>53</v>
      </c>
      <c r="K17" s="2">
        <f>IFERROR(__xludf.DUMMYFUNCTION("""COMPUTED_VALUE"""),35.0)</f>
        <v>35</v>
      </c>
      <c r="L17" s="2">
        <f>IFERROR(__xludf.DUMMYFUNCTION("""COMPUTED_VALUE"""),86.0)</f>
        <v>86</v>
      </c>
      <c r="M17" s="2">
        <f>IFERROR(__xludf.DUMMYFUNCTION("""COMPUTED_VALUE"""),85.0)</f>
        <v>85</v>
      </c>
      <c r="N17" s="2">
        <f>IFERROR(__xludf.DUMMYFUNCTION("""COMPUTED_VALUE"""),27.0)</f>
        <v>27</v>
      </c>
      <c r="O17" s="2">
        <f>IFERROR(__xludf.DUMMYFUNCTION("""COMPUTED_VALUE"""),68.0)</f>
        <v>68</v>
      </c>
      <c r="Q17" s="2">
        <f>IFERROR(__xludf.DUMMYFUNCTION("SPLIT(E17,"" "")"),98.0)</f>
        <v>98</v>
      </c>
      <c r="R17" s="2">
        <f>IFERROR(__xludf.DUMMYFUNCTION("""COMPUTED_VALUE"""),43.0)</f>
        <v>43</v>
      </c>
      <c r="S17" s="2">
        <f>IFERROR(__xludf.DUMMYFUNCTION("""COMPUTED_VALUE"""),53.0)</f>
        <v>53</v>
      </c>
      <c r="T17" s="2">
        <f>IFERROR(__xludf.DUMMYFUNCTION("""COMPUTED_VALUE"""),66.0)</f>
        <v>66</v>
      </c>
      <c r="U17" s="2">
        <f>IFERROR(__xludf.DUMMYFUNCTION("""COMPUTED_VALUE"""),52.0)</f>
        <v>52</v>
      </c>
      <c r="V17" s="2">
        <f>IFERROR(__xludf.DUMMYFUNCTION("""COMPUTED_VALUE"""),62.0)</f>
        <v>62</v>
      </c>
      <c r="W17" s="2">
        <f>IFERROR(__xludf.DUMMYFUNCTION("""COMPUTED_VALUE"""),21.0)</f>
        <v>21</v>
      </c>
      <c r="X17" s="2">
        <f>IFERROR(__xludf.DUMMYFUNCTION("""COMPUTED_VALUE"""),91.0)</f>
        <v>91</v>
      </c>
      <c r="Y17" s="2">
        <f>IFERROR(__xludf.DUMMYFUNCTION("""COMPUTED_VALUE"""),81.0)</f>
        <v>81</v>
      </c>
      <c r="Z17" s="2">
        <f>IFERROR(__xludf.DUMMYFUNCTION("""COMPUTED_VALUE"""),69.0)</f>
        <v>69</v>
      </c>
      <c r="AA17" s="2">
        <f>IFERROR(__xludf.DUMMYFUNCTION("""COMPUTED_VALUE"""),93.0)</f>
        <v>93</v>
      </c>
      <c r="AB17" s="2">
        <f>IFERROR(__xludf.DUMMYFUNCTION("""COMPUTED_VALUE"""),76.0)</f>
        <v>76</v>
      </c>
      <c r="AC17" s="2">
        <f>IFERROR(__xludf.DUMMYFUNCTION("""COMPUTED_VALUE"""),73.0)</f>
        <v>73</v>
      </c>
      <c r="AD17" s="2">
        <f>IFERROR(__xludf.DUMMYFUNCTION("""COMPUTED_VALUE"""),86.0)</f>
        <v>86</v>
      </c>
      <c r="AE17" s="2">
        <f>IFERROR(__xludf.DUMMYFUNCTION("""COMPUTED_VALUE"""),17.0)</f>
        <v>17</v>
      </c>
      <c r="AF17" s="2">
        <f>IFERROR(__xludf.DUMMYFUNCTION("""COMPUTED_VALUE"""),31.0)</f>
        <v>31</v>
      </c>
      <c r="AG17" s="2">
        <f>IFERROR(__xludf.DUMMYFUNCTION("""COMPUTED_VALUE"""),27.0)</f>
        <v>27</v>
      </c>
      <c r="AH17" s="2">
        <f>IFERROR(__xludf.DUMMYFUNCTION("""COMPUTED_VALUE"""),40.0)</f>
        <v>40</v>
      </c>
      <c r="AI17" s="2">
        <f>IFERROR(__xludf.DUMMYFUNCTION("""COMPUTED_VALUE"""),85.0)</f>
        <v>85</v>
      </c>
      <c r="AJ17" s="2">
        <f>IFERROR(__xludf.DUMMYFUNCTION("""COMPUTED_VALUE"""),12.0)</f>
        <v>12</v>
      </c>
      <c r="AK17" s="2">
        <f>IFERROR(__xludf.DUMMYFUNCTION("""COMPUTED_VALUE"""),68.0)</f>
        <v>68</v>
      </c>
      <c r="AL17" s="2">
        <f>IFERROR(__xludf.DUMMYFUNCTION("""COMPUTED_VALUE"""),83.0)</f>
        <v>83</v>
      </c>
      <c r="AM17" s="2">
        <f>IFERROR(__xludf.DUMMYFUNCTION("""COMPUTED_VALUE"""),65.0)</f>
        <v>65</v>
      </c>
      <c r="AN17" s="2">
        <f>IFERROR(__xludf.DUMMYFUNCTION("""COMPUTED_VALUE"""),36.0)</f>
        <v>36</v>
      </c>
      <c r="AO17" s="2">
        <f>IFERROR(__xludf.DUMMYFUNCTION("""COMPUTED_VALUE"""),71.0)</f>
        <v>71</v>
      </c>
      <c r="AQ17" s="2">
        <f>IFERROR(__xludf.DUMMYFUNCTION("COUNTA( iferror( filter( flatten(F17:O17), match( flatten(F17:O17), flatten(Q17:AO17), 0 ) ) ) )"),7.0)</f>
        <v>7</v>
      </c>
      <c r="AR17" s="2">
        <f t="shared" si="1"/>
        <v>64</v>
      </c>
    </row>
    <row r="18">
      <c r="A18" s="4" t="s">
        <v>22</v>
      </c>
      <c r="B18" s="2" t="str">
        <f>IFERROR(__xludf.DUMMYFUNCTION(" SPLIT(A18,"":"")"),"Card  17")</f>
        <v>Card  17</v>
      </c>
      <c r="C18" s="2" t="str">
        <f>IFERROR(__xludf.DUMMYFUNCTION("""COMPUTED_VALUE""")," 52 55  3 69 20 96 57 67 10 38 | 91 16  3 30 52 34 78 71 55 36 48 89 79 20 37 69 67 57 18 68 46 10 25 38 96")</f>
        <v> 52 55  3 69 20 96 57 67 10 38 | 91 16  3 30 52 34 78 71 55 36 48 89 79 20 37 69 67 57 18 68 46 10 25 38 96</v>
      </c>
      <c r="D18" s="2" t="str">
        <f>IFERROR(__xludf.DUMMYFUNCTION("SPLIT(C18,""|"")")," 52 55  3 69 20 96 57 67 10 38 ")</f>
        <v> 52 55  3 69 20 96 57 67 10 38 </v>
      </c>
      <c r="E18" s="2" t="str">
        <f>IFERROR(__xludf.DUMMYFUNCTION("""COMPUTED_VALUE""")," 91 16  3 30 52 34 78 71 55 36 48 89 79 20 37 69 67 57 18 68 46 10 25 38 96")</f>
        <v> 91 16  3 30 52 34 78 71 55 36 48 89 79 20 37 69 67 57 18 68 46 10 25 38 96</v>
      </c>
      <c r="F18" s="2">
        <f>IFERROR(__xludf.DUMMYFUNCTION("SPLIT(D18,"" "")"),52.0)</f>
        <v>52</v>
      </c>
      <c r="G18" s="2">
        <f>IFERROR(__xludf.DUMMYFUNCTION("""COMPUTED_VALUE"""),55.0)</f>
        <v>55</v>
      </c>
      <c r="H18" s="2">
        <f>IFERROR(__xludf.DUMMYFUNCTION("""COMPUTED_VALUE"""),3.0)</f>
        <v>3</v>
      </c>
      <c r="I18" s="2">
        <f>IFERROR(__xludf.DUMMYFUNCTION("""COMPUTED_VALUE"""),69.0)</f>
        <v>69</v>
      </c>
      <c r="J18" s="2">
        <f>IFERROR(__xludf.DUMMYFUNCTION("""COMPUTED_VALUE"""),20.0)</f>
        <v>20</v>
      </c>
      <c r="K18" s="2">
        <f>IFERROR(__xludf.DUMMYFUNCTION("""COMPUTED_VALUE"""),96.0)</f>
        <v>96</v>
      </c>
      <c r="L18" s="2">
        <f>IFERROR(__xludf.DUMMYFUNCTION("""COMPUTED_VALUE"""),57.0)</f>
        <v>57</v>
      </c>
      <c r="M18" s="2">
        <f>IFERROR(__xludf.DUMMYFUNCTION("""COMPUTED_VALUE"""),67.0)</f>
        <v>67</v>
      </c>
      <c r="N18" s="2">
        <f>IFERROR(__xludf.DUMMYFUNCTION("""COMPUTED_VALUE"""),10.0)</f>
        <v>10</v>
      </c>
      <c r="O18" s="2">
        <f>IFERROR(__xludf.DUMMYFUNCTION("""COMPUTED_VALUE"""),38.0)</f>
        <v>38</v>
      </c>
      <c r="Q18" s="2">
        <f>IFERROR(__xludf.DUMMYFUNCTION("SPLIT(E18,"" "")"),91.0)</f>
        <v>91</v>
      </c>
      <c r="R18" s="2">
        <f>IFERROR(__xludf.DUMMYFUNCTION("""COMPUTED_VALUE"""),16.0)</f>
        <v>16</v>
      </c>
      <c r="S18" s="2">
        <f>IFERROR(__xludf.DUMMYFUNCTION("""COMPUTED_VALUE"""),3.0)</f>
        <v>3</v>
      </c>
      <c r="T18" s="2">
        <f>IFERROR(__xludf.DUMMYFUNCTION("""COMPUTED_VALUE"""),30.0)</f>
        <v>30</v>
      </c>
      <c r="U18" s="2">
        <f>IFERROR(__xludf.DUMMYFUNCTION("""COMPUTED_VALUE"""),52.0)</f>
        <v>52</v>
      </c>
      <c r="V18" s="2">
        <f>IFERROR(__xludf.DUMMYFUNCTION("""COMPUTED_VALUE"""),34.0)</f>
        <v>34</v>
      </c>
      <c r="W18" s="2">
        <f>IFERROR(__xludf.DUMMYFUNCTION("""COMPUTED_VALUE"""),78.0)</f>
        <v>78</v>
      </c>
      <c r="X18" s="2">
        <f>IFERROR(__xludf.DUMMYFUNCTION("""COMPUTED_VALUE"""),71.0)</f>
        <v>71</v>
      </c>
      <c r="Y18" s="2">
        <f>IFERROR(__xludf.DUMMYFUNCTION("""COMPUTED_VALUE"""),55.0)</f>
        <v>55</v>
      </c>
      <c r="Z18" s="2">
        <f>IFERROR(__xludf.DUMMYFUNCTION("""COMPUTED_VALUE"""),36.0)</f>
        <v>36</v>
      </c>
      <c r="AA18" s="2">
        <f>IFERROR(__xludf.DUMMYFUNCTION("""COMPUTED_VALUE"""),48.0)</f>
        <v>48</v>
      </c>
      <c r="AB18" s="2">
        <f>IFERROR(__xludf.DUMMYFUNCTION("""COMPUTED_VALUE"""),89.0)</f>
        <v>89</v>
      </c>
      <c r="AC18" s="2">
        <f>IFERROR(__xludf.DUMMYFUNCTION("""COMPUTED_VALUE"""),79.0)</f>
        <v>79</v>
      </c>
      <c r="AD18" s="2">
        <f>IFERROR(__xludf.DUMMYFUNCTION("""COMPUTED_VALUE"""),20.0)</f>
        <v>20</v>
      </c>
      <c r="AE18" s="2">
        <f>IFERROR(__xludf.DUMMYFUNCTION("""COMPUTED_VALUE"""),37.0)</f>
        <v>37</v>
      </c>
      <c r="AF18" s="2">
        <f>IFERROR(__xludf.DUMMYFUNCTION("""COMPUTED_VALUE"""),69.0)</f>
        <v>69</v>
      </c>
      <c r="AG18" s="2">
        <f>IFERROR(__xludf.DUMMYFUNCTION("""COMPUTED_VALUE"""),67.0)</f>
        <v>67</v>
      </c>
      <c r="AH18" s="2">
        <f>IFERROR(__xludf.DUMMYFUNCTION("""COMPUTED_VALUE"""),57.0)</f>
        <v>57</v>
      </c>
      <c r="AI18" s="2">
        <f>IFERROR(__xludf.DUMMYFUNCTION("""COMPUTED_VALUE"""),18.0)</f>
        <v>18</v>
      </c>
      <c r="AJ18" s="2">
        <f>IFERROR(__xludf.DUMMYFUNCTION("""COMPUTED_VALUE"""),68.0)</f>
        <v>68</v>
      </c>
      <c r="AK18" s="2">
        <f>IFERROR(__xludf.DUMMYFUNCTION("""COMPUTED_VALUE"""),46.0)</f>
        <v>46</v>
      </c>
      <c r="AL18" s="2">
        <f>IFERROR(__xludf.DUMMYFUNCTION("""COMPUTED_VALUE"""),10.0)</f>
        <v>10</v>
      </c>
      <c r="AM18" s="2">
        <f>IFERROR(__xludf.DUMMYFUNCTION("""COMPUTED_VALUE"""),25.0)</f>
        <v>25</v>
      </c>
      <c r="AN18" s="2">
        <f>IFERROR(__xludf.DUMMYFUNCTION("""COMPUTED_VALUE"""),38.0)</f>
        <v>38</v>
      </c>
      <c r="AO18" s="2">
        <f>IFERROR(__xludf.DUMMYFUNCTION("""COMPUTED_VALUE"""),96.0)</f>
        <v>96</v>
      </c>
      <c r="AQ18" s="2">
        <f>IFERROR(__xludf.DUMMYFUNCTION("COUNTA( iferror( filter( flatten(F18:O18), match( flatten(F18:O18), flatten(Q18:AO18), 0 ) ) ) )"),10.0)</f>
        <v>10</v>
      </c>
      <c r="AR18" s="2">
        <f t="shared" si="1"/>
        <v>512</v>
      </c>
    </row>
    <row r="19">
      <c r="A19" s="4" t="s">
        <v>23</v>
      </c>
      <c r="B19" s="2" t="str">
        <f>IFERROR(__xludf.DUMMYFUNCTION(" SPLIT(A19,"":"")"),"Card  18")</f>
        <v>Card  18</v>
      </c>
      <c r="C19" s="2" t="str">
        <f>IFERROR(__xludf.DUMMYFUNCTION("""COMPUTED_VALUE""")," 23 46 90 44 85 19 49 30  8 43 | 72 34 75 48 74 33 88 41 78 65 98 60  3 19 26 63 69 83 89 21 66  5 37 53 58")</f>
        <v> 23 46 90 44 85 19 49 30  8 43 | 72 34 75 48 74 33 88 41 78 65 98 60  3 19 26 63 69 83 89 21 66  5 37 53 58</v>
      </c>
      <c r="D19" s="2" t="str">
        <f>IFERROR(__xludf.DUMMYFUNCTION("SPLIT(C19,""|"")")," 23 46 90 44 85 19 49 30  8 43 ")</f>
        <v> 23 46 90 44 85 19 49 30  8 43 </v>
      </c>
      <c r="E19" s="2" t="str">
        <f>IFERROR(__xludf.DUMMYFUNCTION("""COMPUTED_VALUE""")," 72 34 75 48 74 33 88 41 78 65 98 60  3 19 26 63 69 83 89 21 66  5 37 53 58")</f>
        <v> 72 34 75 48 74 33 88 41 78 65 98 60  3 19 26 63 69 83 89 21 66  5 37 53 58</v>
      </c>
      <c r="F19" s="2">
        <f>IFERROR(__xludf.DUMMYFUNCTION("SPLIT(D19,"" "")"),23.0)</f>
        <v>23</v>
      </c>
      <c r="G19" s="2">
        <f>IFERROR(__xludf.DUMMYFUNCTION("""COMPUTED_VALUE"""),46.0)</f>
        <v>46</v>
      </c>
      <c r="H19" s="2">
        <f>IFERROR(__xludf.DUMMYFUNCTION("""COMPUTED_VALUE"""),90.0)</f>
        <v>90</v>
      </c>
      <c r="I19" s="2">
        <f>IFERROR(__xludf.DUMMYFUNCTION("""COMPUTED_VALUE"""),44.0)</f>
        <v>44</v>
      </c>
      <c r="J19" s="2">
        <f>IFERROR(__xludf.DUMMYFUNCTION("""COMPUTED_VALUE"""),85.0)</f>
        <v>85</v>
      </c>
      <c r="K19" s="2">
        <f>IFERROR(__xludf.DUMMYFUNCTION("""COMPUTED_VALUE"""),19.0)</f>
        <v>19</v>
      </c>
      <c r="L19" s="2">
        <f>IFERROR(__xludf.DUMMYFUNCTION("""COMPUTED_VALUE"""),49.0)</f>
        <v>49</v>
      </c>
      <c r="M19" s="2">
        <f>IFERROR(__xludf.DUMMYFUNCTION("""COMPUTED_VALUE"""),30.0)</f>
        <v>30</v>
      </c>
      <c r="N19" s="2">
        <f>IFERROR(__xludf.DUMMYFUNCTION("""COMPUTED_VALUE"""),8.0)</f>
        <v>8</v>
      </c>
      <c r="O19" s="2">
        <f>IFERROR(__xludf.DUMMYFUNCTION("""COMPUTED_VALUE"""),43.0)</f>
        <v>43</v>
      </c>
      <c r="Q19" s="2">
        <f>IFERROR(__xludf.DUMMYFUNCTION("SPLIT(E19,"" "")"),72.0)</f>
        <v>72</v>
      </c>
      <c r="R19" s="2">
        <f>IFERROR(__xludf.DUMMYFUNCTION("""COMPUTED_VALUE"""),34.0)</f>
        <v>34</v>
      </c>
      <c r="S19" s="2">
        <f>IFERROR(__xludf.DUMMYFUNCTION("""COMPUTED_VALUE"""),75.0)</f>
        <v>75</v>
      </c>
      <c r="T19" s="2">
        <f>IFERROR(__xludf.DUMMYFUNCTION("""COMPUTED_VALUE"""),48.0)</f>
        <v>48</v>
      </c>
      <c r="U19" s="2">
        <f>IFERROR(__xludf.DUMMYFUNCTION("""COMPUTED_VALUE"""),74.0)</f>
        <v>74</v>
      </c>
      <c r="V19" s="2">
        <f>IFERROR(__xludf.DUMMYFUNCTION("""COMPUTED_VALUE"""),33.0)</f>
        <v>33</v>
      </c>
      <c r="W19" s="2">
        <f>IFERROR(__xludf.DUMMYFUNCTION("""COMPUTED_VALUE"""),88.0)</f>
        <v>88</v>
      </c>
      <c r="X19" s="2">
        <f>IFERROR(__xludf.DUMMYFUNCTION("""COMPUTED_VALUE"""),41.0)</f>
        <v>41</v>
      </c>
      <c r="Y19" s="2">
        <f>IFERROR(__xludf.DUMMYFUNCTION("""COMPUTED_VALUE"""),78.0)</f>
        <v>78</v>
      </c>
      <c r="Z19" s="2">
        <f>IFERROR(__xludf.DUMMYFUNCTION("""COMPUTED_VALUE"""),65.0)</f>
        <v>65</v>
      </c>
      <c r="AA19" s="2">
        <f>IFERROR(__xludf.DUMMYFUNCTION("""COMPUTED_VALUE"""),98.0)</f>
        <v>98</v>
      </c>
      <c r="AB19" s="2">
        <f>IFERROR(__xludf.DUMMYFUNCTION("""COMPUTED_VALUE"""),60.0)</f>
        <v>60</v>
      </c>
      <c r="AC19" s="2">
        <f>IFERROR(__xludf.DUMMYFUNCTION("""COMPUTED_VALUE"""),3.0)</f>
        <v>3</v>
      </c>
      <c r="AD19" s="2">
        <f>IFERROR(__xludf.DUMMYFUNCTION("""COMPUTED_VALUE"""),19.0)</f>
        <v>19</v>
      </c>
      <c r="AE19" s="2">
        <f>IFERROR(__xludf.DUMMYFUNCTION("""COMPUTED_VALUE"""),26.0)</f>
        <v>26</v>
      </c>
      <c r="AF19" s="2">
        <f>IFERROR(__xludf.DUMMYFUNCTION("""COMPUTED_VALUE"""),63.0)</f>
        <v>63</v>
      </c>
      <c r="AG19" s="2">
        <f>IFERROR(__xludf.DUMMYFUNCTION("""COMPUTED_VALUE"""),69.0)</f>
        <v>69</v>
      </c>
      <c r="AH19" s="2">
        <f>IFERROR(__xludf.DUMMYFUNCTION("""COMPUTED_VALUE"""),83.0)</f>
        <v>83</v>
      </c>
      <c r="AI19" s="2">
        <f>IFERROR(__xludf.DUMMYFUNCTION("""COMPUTED_VALUE"""),89.0)</f>
        <v>89</v>
      </c>
      <c r="AJ19" s="2">
        <f>IFERROR(__xludf.DUMMYFUNCTION("""COMPUTED_VALUE"""),21.0)</f>
        <v>21</v>
      </c>
      <c r="AK19" s="2">
        <f>IFERROR(__xludf.DUMMYFUNCTION("""COMPUTED_VALUE"""),66.0)</f>
        <v>66</v>
      </c>
      <c r="AL19" s="2">
        <f>IFERROR(__xludf.DUMMYFUNCTION("""COMPUTED_VALUE"""),5.0)</f>
        <v>5</v>
      </c>
      <c r="AM19" s="2">
        <f>IFERROR(__xludf.DUMMYFUNCTION("""COMPUTED_VALUE"""),37.0)</f>
        <v>37</v>
      </c>
      <c r="AN19" s="2">
        <f>IFERROR(__xludf.DUMMYFUNCTION("""COMPUTED_VALUE"""),53.0)</f>
        <v>53</v>
      </c>
      <c r="AO19" s="2">
        <f>IFERROR(__xludf.DUMMYFUNCTION("""COMPUTED_VALUE"""),58.0)</f>
        <v>58</v>
      </c>
      <c r="AQ19" s="2">
        <f>IFERROR(__xludf.DUMMYFUNCTION("COUNTA( iferror( filter( flatten(F19:O19), match( flatten(F19:O19), flatten(Q19:AO19), 0 ) ) ) )"),1.0)</f>
        <v>1</v>
      </c>
      <c r="AR19" s="2">
        <f t="shared" si="1"/>
        <v>1</v>
      </c>
    </row>
    <row r="20">
      <c r="A20" s="4" t="s">
        <v>24</v>
      </c>
      <c r="B20" s="2" t="str">
        <f>IFERROR(__xludf.DUMMYFUNCTION(" SPLIT(A20,"":"")"),"Card  19")</f>
        <v>Card  19</v>
      </c>
      <c r="C20" s="2" t="str">
        <f>IFERROR(__xludf.DUMMYFUNCTION("""COMPUTED_VALUE""")," 69 24 83 60 59 45 51 74 93 34 | 45 83  1  8 28 60 27 38 81 36 69 24 73 90 88 59 93 16 98 34 74 48 10 61 51")</f>
        <v> 69 24 83 60 59 45 51 74 93 34 | 45 83  1  8 28 60 27 38 81 36 69 24 73 90 88 59 93 16 98 34 74 48 10 61 51</v>
      </c>
      <c r="D20" s="2" t="str">
        <f>IFERROR(__xludf.DUMMYFUNCTION("SPLIT(C20,""|"")")," 69 24 83 60 59 45 51 74 93 34 ")</f>
        <v> 69 24 83 60 59 45 51 74 93 34 </v>
      </c>
      <c r="E20" s="2" t="str">
        <f>IFERROR(__xludf.DUMMYFUNCTION("""COMPUTED_VALUE""")," 45 83  1  8 28 60 27 38 81 36 69 24 73 90 88 59 93 16 98 34 74 48 10 61 51")</f>
        <v> 45 83  1  8 28 60 27 38 81 36 69 24 73 90 88 59 93 16 98 34 74 48 10 61 51</v>
      </c>
      <c r="F20" s="2">
        <f>IFERROR(__xludf.DUMMYFUNCTION("SPLIT(D20,"" "")"),69.0)</f>
        <v>69</v>
      </c>
      <c r="G20" s="2">
        <f>IFERROR(__xludf.DUMMYFUNCTION("""COMPUTED_VALUE"""),24.0)</f>
        <v>24</v>
      </c>
      <c r="H20" s="2">
        <f>IFERROR(__xludf.DUMMYFUNCTION("""COMPUTED_VALUE"""),83.0)</f>
        <v>83</v>
      </c>
      <c r="I20" s="2">
        <f>IFERROR(__xludf.DUMMYFUNCTION("""COMPUTED_VALUE"""),60.0)</f>
        <v>60</v>
      </c>
      <c r="J20" s="2">
        <f>IFERROR(__xludf.DUMMYFUNCTION("""COMPUTED_VALUE"""),59.0)</f>
        <v>59</v>
      </c>
      <c r="K20" s="2">
        <f>IFERROR(__xludf.DUMMYFUNCTION("""COMPUTED_VALUE"""),45.0)</f>
        <v>45</v>
      </c>
      <c r="L20" s="2">
        <f>IFERROR(__xludf.DUMMYFUNCTION("""COMPUTED_VALUE"""),51.0)</f>
        <v>51</v>
      </c>
      <c r="M20" s="2">
        <f>IFERROR(__xludf.DUMMYFUNCTION("""COMPUTED_VALUE"""),74.0)</f>
        <v>74</v>
      </c>
      <c r="N20" s="2">
        <f>IFERROR(__xludf.DUMMYFUNCTION("""COMPUTED_VALUE"""),93.0)</f>
        <v>93</v>
      </c>
      <c r="O20" s="2">
        <f>IFERROR(__xludf.DUMMYFUNCTION("""COMPUTED_VALUE"""),34.0)</f>
        <v>34</v>
      </c>
      <c r="Q20" s="2">
        <f>IFERROR(__xludf.DUMMYFUNCTION("SPLIT(E20,"" "")"),45.0)</f>
        <v>45</v>
      </c>
      <c r="R20" s="2">
        <f>IFERROR(__xludf.DUMMYFUNCTION("""COMPUTED_VALUE"""),83.0)</f>
        <v>83</v>
      </c>
      <c r="S20" s="2">
        <f>IFERROR(__xludf.DUMMYFUNCTION("""COMPUTED_VALUE"""),1.0)</f>
        <v>1</v>
      </c>
      <c r="T20" s="2">
        <f>IFERROR(__xludf.DUMMYFUNCTION("""COMPUTED_VALUE"""),8.0)</f>
        <v>8</v>
      </c>
      <c r="U20" s="2">
        <f>IFERROR(__xludf.DUMMYFUNCTION("""COMPUTED_VALUE"""),28.0)</f>
        <v>28</v>
      </c>
      <c r="V20" s="2">
        <f>IFERROR(__xludf.DUMMYFUNCTION("""COMPUTED_VALUE"""),60.0)</f>
        <v>60</v>
      </c>
      <c r="W20" s="2">
        <f>IFERROR(__xludf.DUMMYFUNCTION("""COMPUTED_VALUE"""),27.0)</f>
        <v>27</v>
      </c>
      <c r="X20" s="2">
        <f>IFERROR(__xludf.DUMMYFUNCTION("""COMPUTED_VALUE"""),38.0)</f>
        <v>38</v>
      </c>
      <c r="Y20" s="2">
        <f>IFERROR(__xludf.DUMMYFUNCTION("""COMPUTED_VALUE"""),81.0)</f>
        <v>81</v>
      </c>
      <c r="Z20" s="2">
        <f>IFERROR(__xludf.DUMMYFUNCTION("""COMPUTED_VALUE"""),36.0)</f>
        <v>36</v>
      </c>
      <c r="AA20" s="2">
        <f>IFERROR(__xludf.DUMMYFUNCTION("""COMPUTED_VALUE"""),69.0)</f>
        <v>69</v>
      </c>
      <c r="AB20" s="2">
        <f>IFERROR(__xludf.DUMMYFUNCTION("""COMPUTED_VALUE"""),24.0)</f>
        <v>24</v>
      </c>
      <c r="AC20" s="2">
        <f>IFERROR(__xludf.DUMMYFUNCTION("""COMPUTED_VALUE"""),73.0)</f>
        <v>73</v>
      </c>
      <c r="AD20" s="2">
        <f>IFERROR(__xludf.DUMMYFUNCTION("""COMPUTED_VALUE"""),90.0)</f>
        <v>90</v>
      </c>
      <c r="AE20" s="2">
        <f>IFERROR(__xludf.DUMMYFUNCTION("""COMPUTED_VALUE"""),88.0)</f>
        <v>88</v>
      </c>
      <c r="AF20" s="2">
        <f>IFERROR(__xludf.DUMMYFUNCTION("""COMPUTED_VALUE"""),59.0)</f>
        <v>59</v>
      </c>
      <c r="AG20" s="2">
        <f>IFERROR(__xludf.DUMMYFUNCTION("""COMPUTED_VALUE"""),93.0)</f>
        <v>93</v>
      </c>
      <c r="AH20" s="2">
        <f>IFERROR(__xludf.DUMMYFUNCTION("""COMPUTED_VALUE"""),16.0)</f>
        <v>16</v>
      </c>
      <c r="AI20" s="2">
        <f>IFERROR(__xludf.DUMMYFUNCTION("""COMPUTED_VALUE"""),98.0)</f>
        <v>98</v>
      </c>
      <c r="AJ20" s="2">
        <f>IFERROR(__xludf.DUMMYFUNCTION("""COMPUTED_VALUE"""),34.0)</f>
        <v>34</v>
      </c>
      <c r="AK20" s="2">
        <f>IFERROR(__xludf.DUMMYFUNCTION("""COMPUTED_VALUE"""),74.0)</f>
        <v>74</v>
      </c>
      <c r="AL20" s="2">
        <f>IFERROR(__xludf.DUMMYFUNCTION("""COMPUTED_VALUE"""),48.0)</f>
        <v>48</v>
      </c>
      <c r="AM20" s="2">
        <f>IFERROR(__xludf.DUMMYFUNCTION("""COMPUTED_VALUE"""),10.0)</f>
        <v>10</v>
      </c>
      <c r="AN20" s="2">
        <f>IFERROR(__xludf.DUMMYFUNCTION("""COMPUTED_VALUE"""),61.0)</f>
        <v>61</v>
      </c>
      <c r="AO20" s="2">
        <f>IFERROR(__xludf.DUMMYFUNCTION("""COMPUTED_VALUE"""),51.0)</f>
        <v>51</v>
      </c>
      <c r="AQ20" s="2">
        <f>IFERROR(__xludf.DUMMYFUNCTION("COUNTA( iferror( filter( flatten(F20:O20), match( flatten(F20:O20), flatten(Q20:AO20), 0 ) ) ) )"),10.0)</f>
        <v>10</v>
      </c>
      <c r="AR20" s="2">
        <f t="shared" si="1"/>
        <v>512</v>
      </c>
    </row>
    <row r="21">
      <c r="A21" s="4" t="s">
        <v>25</v>
      </c>
      <c r="B21" s="2" t="str">
        <f>IFERROR(__xludf.DUMMYFUNCTION(" SPLIT(A21,"":"")"),"Card  20")</f>
        <v>Card  20</v>
      </c>
      <c r="C21" s="2" t="str">
        <f>IFERROR(__xludf.DUMMYFUNCTION("""COMPUTED_VALUE""")," 41 83  4 44 28 90 16 69 86 88 |  7 41 28  4  5 73 97 30 70 88 69  2 38 55 86 60 14 83 16 90 15 49 78 44 27")</f>
        <v> 41 83  4 44 28 90 16 69 86 88 |  7 41 28  4  5 73 97 30 70 88 69  2 38 55 86 60 14 83 16 90 15 49 78 44 27</v>
      </c>
      <c r="D21" s="2" t="str">
        <f>IFERROR(__xludf.DUMMYFUNCTION("SPLIT(C21,""|"")")," 41 83  4 44 28 90 16 69 86 88 ")</f>
        <v> 41 83  4 44 28 90 16 69 86 88 </v>
      </c>
      <c r="E21" s="2" t="str">
        <f>IFERROR(__xludf.DUMMYFUNCTION("""COMPUTED_VALUE"""),"  7 41 28  4  5 73 97 30 70 88 69  2 38 55 86 60 14 83 16 90 15 49 78 44 27")</f>
        <v>  7 41 28  4  5 73 97 30 70 88 69  2 38 55 86 60 14 83 16 90 15 49 78 44 27</v>
      </c>
      <c r="F21" s="2">
        <f>IFERROR(__xludf.DUMMYFUNCTION("SPLIT(D21,"" "")"),41.0)</f>
        <v>41</v>
      </c>
      <c r="G21" s="2">
        <f>IFERROR(__xludf.DUMMYFUNCTION("""COMPUTED_VALUE"""),83.0)</f>
        <v>83</v>
      </c>
      <c r="H21" s="2">
        <f>IFERROR(__xludf.DUMMYFUNCTION("""COMPUTED_VALUE"""),4.0)</f>
        <v>4</v>
      </c>
      <c r="I21" s="2">
        <f>IFERROR(__xludf.DUMMYFUNCTION("""COMPUTED_VALUE"""),44.0)</f>
        <v>44</v>
      </c>
      <c r="J21" s="2">
        <f>IFERROR(__xludf.DUMMYFUNCTION("""COMPUTED_VALUE"""),28.0)</f>
        <v>28</v>
      </c>
      <c r="K21" s="2">
        <f>IFERROR(__xludf.DUMMYFUNCTION("""COMPUTED_VALUE"""),90.0)</f>
        <v>90</v>
      </c>
      <c r="L21" s="2">
        <f>IFERROR(__xludf.DUMMYFUNCTION("""COMPUTED_VALUE"""),16.0)</f>
        <v>16</v>
      </c>
      <c r="M21" s="2">
        <f>IFERROR(__xludf.DUMMYFUNCTION("""COMPUTED_VALUE"""),69.0)</f>
        <v>69</v>
      </c>
      <c r="N21" s="2">
        <f>IFERROR(__xludf.DUMMYFUNCTION("""COMPUTED_VALUE"""),86.0)</f>
        <v>86</v>
      </c>
      <c r="O21" s="2">
        <f>IFERROR(__xludf.DUMMYFUNCTION("""COMPUTED_VALUE"""),88.0)</f>
        <v>88</v>
      </c>
      <c r="Q21" s="2">
        <f>IFERROR(__xludf.DUMMYFUNCTION("SPLIT(E21,"" "")"),7.0)</f>
        <v>7</v>
      </c>
      <c r="R21" s="2">
        <f>IFERROR(__xludf.DUMMYFUNCTION("""COMPUTED_VALUE"""),41.0)</f>
        <v>41</v>
      </c>
      <c r="S21" s="2">
        <f>IFERROR(__xludf.DUMMYFUNCTION("""COMPUTED_VALUE"""),28.0)</f>
        <v>28</v>
      </c>
      <c r="T21" s="2">
        <f>IFERROR(__xludf.DUMMYFUNCTION("""COMPUTED_VALUE"""),4.0)</f>
        <v>4</v>
      </c>
      <c r="U21" s="2">
        <f>IFERROR(__xludf.DUMMYFUNCTION("""COMPUTED_VALUE"""),5.0)</f>
        <v>5</v>
      </c>
      <c r="V21" s="2">
        <f>IFERROR(__xludf.DUMMYFUNCTION("""COMPUTED_VALUE"""),73.0)</f>
        <v>73</v>
      </c>
      <c r="W21" s="2">
        <f>IFERROR(__xludf.DUMMYFUNCTION("""COMPUTED_VALUE"""),97.0)</f>
        <v>97</v>
      </c>
      <c r="X21" s="2">
        <f>IFERROR(__xludf.DUMMYFUNCTION("""COMPUTED_VALUE"""),30.0)</f>
        <v>30</v>
      </c>
      <c r="Y21" s="2">
        <f>IFERROR(__xludf.DUMMYFUNCTION("""COMPUTED_VALUE"""),70.0)</f>
        <v>70</v>
      </c>
      <c r="Z21" s="2">
        <f>IFERROR(__xludf.DUMMYFUNCTION("""COMPUTED_VALUE"""),88.0)</f>
        <v>88</v>
      </c>
      <c r="AA21" s="2">
        <f>IFERROR(__xludf.DUMMYFUNCTION("""COMPUTED_VALUE"""),69.0)</f>
        <v>69</v>
      </c>
      <c r="AB21" s="2">
        <f>IFERROR(__xludf.DUMMYFUNCTION("""COMPUTED_VALUE"""),2.0)</f>
        <v>2</v>
      </c>
      <c r="AC21" s="2">
        <f>IFERROR(__xludf.DUMMYFUNCTION("""COMPUTED_VALUE"""),38.0)</f>
        <v>38</v>
      </c>
      <c r="AD21" s="2">
        <f>IFERROR(__xludf.DUMMYFUNCTION("""COMPUTED_VALUE"""),55.0)</f>
        <v>55</v>
      </c>
      <c r="AE21" s="2">
        <f>IFERROR(__xludf.DUMMYFUNCTION("""COMPUTED_VALUE"""),86.0)</f>
        <v>86</v>
      </c>
      <c r="AF21" s="2">
        <f>IFERROR(__xludf.DUMMYFUNCTION("""COMPUTED_VALUE"""),60.0)</f>
        <v>60</v>
      </c>
      <c r="AG21" s="2">
        <f>IFERROR(__xludf.DUMMYFUNCTION("""COMPUTED_VALUE"""),14.0)</f>
        <v>14</v>
      </c>
      <c r="AH21" s="2">
        <f>IFERROR(__xludf.DUMMYFUNCTION("""COMPUTED_VALUE"""),83.0)</f>
        <v>83</v>
      </c>
      <c r="AI21" s="2">
        <f>IFERROR(__xludf.DUMMYFUNCTION("""COMPUTED_VALUE"""),16.0)</f>
        <v>16</v>
      </c>
      <c r="AJ21" s="2">
        <f>IFERROR(__xludf.DUMMYFUNCTION("""COMPUTED_VALUE"""),90.0)</f>
        <v>90</v>
      </c>
      <c r="AK21" s="2">
        <f>IFERROR(__xludf.DUMMYFUNCTION("""COMPUTED_VALUE"""),15.0)</f>
        <v>15</v>
      </c>
      <c r="AL21" s="2">
        <f>IFERROR(__xludf.DUMMYFUNCTION("""COMPUTED_VALUE"""),49.0)</f>
        <v>49</v>
      </c>
      <c r="AM21" s="2">
        <f>IFERROR(__xludf.DUMMYFUNCTION("""COMPUTED_VALUE"""),78.0)</f>
        <v>78</v>
      </c>
      <c r="AN21" s="2">
        <f>IFERROR(__xludf.DUMMYFUNCTION("""COMPUTED_VALUE"""),44.0)</f>
        <v>44</v>
      </c>
      <c r="AO21" s="2">
        <f>IFERROR(__xludf.DUMMYFUNCTION("""COMPUTED_VALUE"""),27.0)</f>
        <v>27</v>
      </c>
      <c r="AQ21" s="2">
        <f>IFERROR(__xludf.DUMMYFUNCTION("COUNTA( iferror( filter( flatten(F21:O21), match( flatten(F21:O21), flatten(Q21:AO21), 0 ) ) ) )"),10.0)</f>
        <v>10</v>
      </c>
      <c r="AR21" s="2">
        <f t="shared" si="1"/>
        <v>512</v>
      </c>
    </row>
    <row r="22">
      <c r="A22" s="4" t="s">
        <v>26</v>
      </c>
      <c r="B22" s="2" t="str">
        <f>IFERROR(__xludf.DUMMYFUNCTION(" SPLIT(A22,"":"")"),"Card  21")</f>
        <v>Card  21</v>
      </c>
      <c r="C22" s="2" t="str">
        <f>IFERROR(__xludf.DUMMYFUNCTION("""COMPUTED_VALUE""")," 41 61 99 59 48  8 26 92 19 85 | 35 17 49 14 94  6 29 43 55 88 63 26 13 53 66 67  8 32 18 24  7 70 86 96 38")</f>
        <v> 41 61 99 59 48  8 26 92 19 85 | 35 17 49 14 94  6 29 43 55 88 63 26 13 53 66 67  8 32 18 24  7 70 86 96 38</v>
      </c>
      <c r="D22" s="2" t="str">
        <f>IFERROR(__xludf.DUMMYFUNCTION("SPLIT(C22,""|"")")," 41 61 99 59 48  8 26 92 19 85 ")</f>
        <v> 41 61 99 59 48  8 26 92 19 85 </v>
      </c>
      <c r="E22" s="2" t="str">
        <f>IFERROR(__xludf.DUMMYFUNCTION("""COMPUTED_VALUE""")," 35 17 49 14 94  6 29 43 55 88 63 26 13 53 66 67  8 32 18 24  7 70 86 96 38")</f>
        <v> 35 17 49 14 94  6 29 43 55 88 63 26 13 53 66 67  8 32 18 24  7 70 86 96 38</v>
      </c>
      <c r="F22" s="2">
        <f>IFERROR(__xludf.DUMMYFUNCTION("SPLIT(D22,"" "")"),41.0)</f>
        <v>41</v>
      </c>
      <c r="G22" s="2">
        <f>IFERROR(__xludf.DUMMYFUNCTION("""COMPUTED_VALUE"""),61.0)</f>
        <v>61</v>
      </c>
      <c r="H22" s="2">
        <f>IFERROR(__xludf.DUMMYFUNCTION("""COMPUTED_VALUE"""),99.0)</f>
        <v>99</v>
      </c>
      <c r="I22" s="2">
        <f>IFERROR(__xludf.DUMMYFUNCTION("""COMPUTED_VALUE"""),59.0)</f>
        <v>59</v>
      </c>
      <c r="J22" s="2">
        <f>IFERROR(__xludf.DUMMYFUNCTION("""COMPUTED_VALUE"""),48.0)</f>
        <v>48</v>
      </c>
      <c r="K22" s="2">
        <f>IFERROR(__xludf.DUMMYFUNCTION("""COMPUTED_VALUE"""),8.0)</f>
        <v>8</v>
      </c>
      <c r="L22" s="2">
        <f>IFERROR(__xludf.DUMMYFUNCTION("""COMPUTED_VALUE"""),26.0)</f>
        <v>26</v>
      </c>
      <c r="M22" s="2">
        <f>IFERROR(__xludf.DUMMYFUNCTION("""COMPUTED_VALUE"""),92.0)</f>
        <v>92</v>
      </c>
      <c r="N22" s="2">
        <f>IFERROR(__xludf.DUMMYFUNCTION("""COMPUTED_VALUE"""),19.0)</f>
        <v>19</v>
      </c>
      <c r="O22" s="2">
        <f>IFERROR(__xludf.DUMMYFUNCTION("""COMPUTED_VALUE"""),85.0)</f>
        <v>85</v>
      </c>
      <c r="Q22" s="2">
        <f>IFERROR(__xludf.DUMMYFUNCTION("SPLIT(E22,"" "")"),35.0)</f>
        <v>35</v>
      </c>
      <c r="R22" s="2">
        <f>IFERROR(__xludf.DUMMYFUNCTION("""COMPUTED_VALUE"""),17.0)</f>
        <v>17</v>
      </c>
      <c r="S22" s="2">
        <f>IFERROR(__xludf.DUMMYFUNCTION("""COMPUTED_VALUE"""),49.0)</f>
        <v>49</v>
      </c>
      <c r="T22" s="2">
        <f>IFERROR(__xludf.DUMMYFUNCTION("""COMPUTED_VALUE"""),14.0)</f>
        <v>14</v>
      </c>
      <c r="U22" s="2">
        <f>IFERROR(__xludf.DUMMYFUNCTION("""COMPUTED_VALUE"""),94.0)</f>
        <v>94</v>
      </c>
      <c r="V22" s="2">
        <f>IFERROR(__xludf.DUMMYFUNCTION("""COMPUTED_VALUE"""),6.0)</f>
        <v>6</v>
      </c>
      <c r="W22" s="2">
        <f>IFERROR(__xludf.DUMMYFUNCTION("""COMPUTED_VALUE"""),29.0)</f>
        <v>29</v>
      </c>
      <c r="X22" s="2">
        <f>IFERROR(__xludf.DUMMYFUNCTION("""COMPUTED_VALUE"""),43.0)</f>
        <v>43</v>
      </c>
      <c r="Y22" s="2">
        <f>IFERROR(__xludf.DUMMYFUNCTION("""COMPUTED_VALUE"""),55.0)</f>
        <v>55</v>
      </c>
      <c r="Z22" s="2">
        <f>IFERROR(__xludf.DUMMYFUNCTION("""COMPUTED_VALUE"""),88.0)</f>
        <v>88</v>
      </c>
      <c r="AA22" s="2">
        <f>IFERROR(__xludf.DUMMYFUNCTION("""COMPUTED_VALUE"""),63.0)</f>
        <v>63</v>
      </c>
      <c r="AB22" s="2">
        <f>IFERROR(__xludf.DUMMYFUNCTION("""COMPUTED_VALUE"""),26.0)</f>
        <v>26</v>
      </c>
      <c r="AC22" s="2">
        <f>IFERROR(__xludf.DUMMYFUNCTION("""COMPUTED_VALUE"""),13.0)</f>
        <v>13</v>
      </c>
      <c r="AD22" s="2">
        <f>IFERROR(__xludf.DUMMYFUNCTION("""COMPUTED_VALUE"""),53.0)</f>
        <v>53</v>
      </c>
      <c r="AE22" s="2">
        <f>IFERROR(__xludf.DUMMYFUNCTION("""COMPUTED_VALUE"""),66.0)</f>
        <v>66</v>
      </c>
      <c r="AF22" s="2">
        <f>IFERROR(__xludf.DUMMYFUNCTION("""COMPUTED_VALUE"""),67.0)</f>
        <v>67</v>
      </c>
      <c r="AG22" s="2">
        <f>IFERROR(__xludf.DUMMYFUNCTION("""COMPUTED_VALUE"""),8.0)</f>
        <v>8</v>
      </c>
      <c r="AH22" s="2">
        <f>IFERROR(__xludf.DUMMYFUNCTION("""COMPUTED_VALUE"""),32.0)</f>
        <v>32</v>
      </c>
      <c r="AI22" s="2">
        <f>IFERROR(__xludf.DUMMYFUNCTION("""COMPUTED_VALUE"""),18.0)</f>
        <v>18</v>
      </c>
      <c r="AJ22" s="2">
        <f>IFERROR(__xludf.DUMMYFUNCTION("""COMPUTED_VALUE"""),24.0)</f>
        <v>24</v>
      </c>
      <c r="AK22" s="2">
        <f>IFERROR(__xludf.DUMMYFUNCTION("""COMPUTED_VALUE"""),7.0)</f>
        <v>7</v>
      </c>
      <c r="AL22" s="2">
        <f>IFERROR(__xludf.DUMMYFUNCTION("""COMPUTED_VALUE"""),70.0)</f>
        <v>70</v>
      </c>
      <c r="AM22" s="2">
        <f>IFERROR(__xludf.DUMMYFUNCTION("""COMPUTED_VALUE"""),86.0)</f>
        <v>86</v>
      </c>
      <c r="AN22" s="2">
        <f>IFERROR(__xludf.DUMMYFUNCTION("""COMPUTED_VALUE"""),96.0)</f>
        <v>96</v>
      </c>
      <c r="AO22" s="2">
        <f>IFERROR(__xludf.DUMMYFUNCTION("""COMPUTED_VALUE"""),38.0)</f>
        <v>38</v>
      </c>
      <c r="AQ22" s="2">
        <f>IFERROR(__xludf.DUMMYFUNCTION("COUNTA( iferror( filter( flatten(F22:O22), match( flatten(F22:O22), flatten(Q22:AO22), 0 ) ) ) )"),2.0)</f>
        <v>2</v>
      </c>
      <c r="AR22" s="2">
        <f t="shared" si="1"/>
        <v>2</v>
      </c>
    </row>
    <row r="23">
      <c r="A23" s="4" t="s">
        <v>27</v>
      </c>
      <c r="B23" s="2" t="str">
        <f>IFERROR(__xludf.DUMMYFUNCTION(" SPLIT(A23,"":"")"),"Card  22")</f>
        <v>Card  22</v>
      </c>
      <c r="C23" s="2" t="str">
        <f>IFERROR(__xludf.DUMMYFUNCTION("""COMPUTED_VALUE""")," 57 29 37 75 42 88 68 67 92 18 |  8  6 54 77 75 18 68 26 67 87 92 31 72 29 37 21 42 17 88 93 84 57  9 63 66")</f>
        <v> 57 29 37 75 42 88 68 67 92 18 |  8  6 54 77 75 18 68 26 67 87 92 31 72 29 37 21 42 17 88 93 84 57  9 63 66</v>
      </c>
      <c r="D23" s="2" t="str">
        <f>IFERROR(__xludf.DUMMYFUNCTION("SPLIT(C23,""|"")")," 57 29 37 75 42 88 68 67 92 18 ")</f>
        <v> 57 29 37 75 42 88 68 67 92 18 </v>
      </c>
      <c r="E23" s="2" t="str">
        <f>IFERROR(__xludf.DUMMYFUNCTION("""COMPUTED_VALUE"""),"  8  6 54 77 75 18 68 26 67 87 92 31 72 29 37 21 42 17 88 93 84 57  9 63 66")</f>
        <v>  8  6 54 77 75 18 68 26 67 87 92 31 72 29 37 21 42 17 88 93 84 57  9 63 66</v>
      </c>
      <c r="F23" s="2">
        <f>IFERROR(__xludf.DUMMYFUNCTION("SPLIT(D23,"" "")"),57.0)</f>
        <v>57</v>
      </c>
      <c r="G23" s="2">
        <f>IFERROR(__xludf.DUMMYFUNCTION("""COMPUTED_VALUE"""),29.0)</f>
        <v>29</v>
      </c>
      <c r="H23" s="2">
        <f>IFERROR(__xludf.DUMMYFUNCTION("""COMPUTED_VALUE"""),37.0)</f>
        <v>37</v>
      </c>
      <c r="I23" s="2">
        <f>IFERROR(__xludf.DUMMYFUNCTION("""COMPUTED_VALUE"""),75.0)</f>
        <v>75</v>
      </c>
      <c r="J23" s="2">
        <f>IFERROR(__xludf.DUMMYFUNCTION("""COMPUTED_VALUE"""),42.0)</f>
        <v>42</v>
      </c>
      <c r="K23" s="2">
        <f>IFERROR(__xludf.DUMMYFUNCTION("""COMPUTED_VALUE"""),88.0)</f>
        <v>88</v>
      </c>
      <c r="L23" s="2">
        <f>IFERROR(__xludf.DUMMYFUNCTION("""COMPUTED_VALUE"""),68.0)</f>
        <v>68</v>
      </c>
      <c r="M23" s="2">
        <f>IFERROR(__xludf.DUMMYFUNCTION("""COMPUTED_VALUE"""),67.0)</f>
        <v>67</v>
      </c>
      <c r="N23" s="2">
        <f>IFERROR(__xludf.DUMMYFUNCTION("""COMPUTED_VALUE"""),92.0)</f>
        <v>92</v>
      </c>
      <c r="O23" s="2">
        <f>IFERROR(__xludf.DUMMYFUNCTION("""COMPUTED_VALUE"""),18.0)</f>
        <v>18</v>
      </c>
      <c r="Q23" s="2">
        <f>IFERROR(__xludf.DUMMYFUNCTION("SPLIT(E23,"" "")"),8.0)</f>
        <v>8</v>
      </c>
      <c r="R23" s="2">
        <f>IFERROR(__xludf.DUMMYFUNCTION("""COMPUTED_VALUE"""),6.0)</f>
        <v>6</v>
      </c>
      <c r="S23" s="2">
        <f>IFERROR(__xludf.DUMMYFUNCTION("""COMPUTED_VALUE"""),54.0)</f>
        <v>54</v>
      </c>
      <c r="T23" s="2">
        <f>IFERROR(__xludf.DUMMYFUNCTION("""COMPUTED_VALUE"""),77.0)</f>
        <v>77</v>
      </c>
      <c r="U23" s="2">
        <f>IFERROR(__xludf.DUMMYFUNCTION("""COMPUTED_VALUE"""),75.0)</f>
        <v>75</v>
      </c>
      <c r="V23" s="2">
        <f>IFERROR(__xludf.DUMMYFUNCTION("""COMPUTED_VALUE"""),18.0)</f>
        <v>18</v>
      </c>
      <c r="W23" s="2">
        <f>IFERROR(__xludf.DUMMYFUNCTION("""COMPUTED_VALUE"""),68.0)</f>
        <v>68</v>
      </c>
      <c r="X23" s="2">
        <f>IFERROR(__xludf.DUMMYFUNCTION("""COMPUTED_VALUE"""),26.0)</f>
        <v>26</v>
      </c>
      <c r="Y23" s="2">
        <f>IFERROR(__xludf.DUMMYFUNCTION("""COMPUTED_VALUE"""),67.0)</f>
        <v>67</v>
      </c>
      <c r="Z23" s="2">
        <f>IFERROR(__xludf.DUMMYFUNCTION("""COMPUTED_VALUE"""),87.0)</f>
        <v>87</v>
      </c>
      <c r="AA23" s="2">
        <f>IFERROR(__xludf.DUMMYFUNCTION("""COMPUTED_VALUE"""),92.0)</f>
        <v>92</v>
      </c>
      <c r="AB23" s="2">
        <f>IFERROR(__xludf.DUMMYFUNCTION("""COMPUTED_VALUE"""),31.0)</f>
        <v>31</v>
      </c>
      <c r="AC23" s="2">
        <f>IFERROR(__xludf.DUMMYFUNCTION("""COMPUTED_VALUE"""),72.0)</f>
        <v>72</v>
      </c>
      <c r="AD23" s="2">
        <f>IFERROR(__xludf.DUMMYFUNCTION("""COMPUTED_VALUE"""),29.0)</f>
        <v>29</v>
      </c>
      <c r="AE23" s="2">
        <f>IFERROR(__xludf.DUMMYFUNCTION("""COMPUTED_VALUE"""),37.0)</f>
        <v>37</v>
      </c>
      <c r="AF23" s="2">
        <f>IFERROR(__xludf.DUMMYFUNCTION("""COMPUTED_VALUE"""),21.0)</f>
        <v>21</v>
      </c>
      <c r="AG23" s="2">
        <f>IFERROR(__xludf.DUMMYFUNCTION("""COMPUTED_VALUE"""),42.0)</f>
        <v>42</v>
      </c>
      <c r="AH23" s="2">
        <f>IFERROR(__xludf.DUMMYFUNCTION("""COMPUTED_VALUE"""),17.0)</f>
        <v>17</v>
      </c>
      <c r="AI23" s="2">
        <f>IFERROR(__xludf.DUMMYFUNCTION("""COMPUTED_VALUE"""),88.0)</f>
        <v>88</v>
      </c>
      <c r="AJ23" s="2">
        <f>IFERROR(__xludf.DUMMYFUNCTION("""COMPUTED_VALUE"""),93.0)</f>
        <v>93</v>
      </c>
      <c r="AK23" s="2">
        <f>IFERROR(__xludf.DUMMYFUNCTION("""COMPUTED_VALUE"""),84.0)</f>
        <v>84</v>
      </c>
      <c r="AL23" s="2">
        <f>IFERROR(__xludf.DUMMYFUNCTION("""COMPUTED_VALUE"""),57.0)</f>
        <v>57</v>
      </c>
      <c r="AM23" s="2">
        <f>IFERROR(__xludf.DUMMYFUNCTION("""COMPUTED_VALUE"""),9.0)</f>
        <v>9</v>
      </c>
      <c r="AN23" s="2">
        <f>IFERROR(__xludf.DUMMYFUNCTION("""COMPUTED_VALUE"""),63.0)</f>
        <v>63</v>
      </c>
      <c r="AO23" s="2">
        <f>IFERROR(__xludf.DUMMYFUNCTION("""COMPUTED_VALUE"""),66.0)</f>
        <v>66</v>
      </c>
      <c r="AQ23" s="2">
        <f>IFERROR(__xludf.DUMMYFUNCTION("COUNTA( iferror( filter( flatten(F23:O23), match( flatten(F23:O23), flatten(Q23:AO23), 0 ) ) ) )"),10.0)</f>
        <v>10</v>
      </c>
      <c r="AR23" s="2">
        <f t="shared" si="1"/>
        <v>512</v>
      </c>
    </row>
    <row r="24">
      <c r="A24" s="4" t="s">
        <v>28</v>
      </c>
      <c r="B24" s="2" t="str">
        <f>IFERROR(__xludf.DUMMYFUNCTION(" SPLIT(A24,"":"")"),"Card  23")</f>
        <v>Card  23</v>
      </c>
      <c r="C24" s="2" t="str">
        <f>IFERROR(__xludf.DUMMYFUNCTION("""COMPUTED_VALUE""")," 70  3 75 17 64 68 53 45 23 10 | 27  7 59 68 97 72 64 30 61 29 86 45 63 53 17  3 44 87 23 75 70 10 15  4 43")</f>
        <v> 70  3 75 17 64 68 53 45 23 10 | 27  7 59 68 97 72 64 30 61 29 86 45 63 53 17  3 44 87 23 75 70 10 15  4 43</v>
      </c>
      <c r="D24" s="2" t="str">
        <f>IFERROR(__xludf.DUMMYFUNCTION("SPLIT(C24,""|"")")," 70  3 75 17 64 68 53 45 23 10 ")</f>
        <v> 70  3 75 17 64 68 53 45 23 10 </v>
      </c>
      <c r="E24" s="2" t="str">
        <f>IFERROR(__xludf.DUMMYFUNCTION("""COMPUTED_VALUE""")," 27  7 59 68 97 72 64 30 61 29 86 45 63 53 17  3 44 87 23 75 70 10 15  4 43")</f>
        <v> 27  7 59 68 97 72 64 30 61 29 86 45 63 53 17  3 44 87 23 75 70 10 15  4 43</v>
      </c>
      <c r="F24" s="2">
        <f>IFERROR(__xludf.DUMMYFUNCTION("SPLIT(D24,"" "")"),70.0)</f>
        <v>70</v>
      </c>
      <c r="G24" s="2">
        <f>IFERROR(__xludf.DUMMYFUNCTION("""COMPUTED_VALUE"""),3.0)</f>
        <v>3</v>
      </c>
      <c r="H24" s="2">
        <f>IFERROR(__xludf.DUMMYFUNCTION("""COMPUTED_VALUE"""),75.0)</f>
        <v>75</v>
      </c>
      <c r="I24" s="2">
        <f>IFERROR(__xludf.DUMMYFUNCTION("""COMPUTED_VALUE"""),17.0)</f>
        <v>17</v>
      </c>
      <c r="J24" s="2">
        <f>IFERROR(__xludf.DUMMYFUNCTION("""COMPUTED_VALUE"""),64.0)</f>
        <v>64</v>
      </c>
      <c r="K24" s="2">
        <f>IFERROR(__xludf.DUMMYFUNCTION("""COMPUTED_VALUE"""),68.0)</f>
        <v>68</v>
      </c>
      <c r="L24" s="2">
        <f>IFERROR(__xludf.DUMMYFUNCTION("""COMPUTED_VALUE"""),53.0)</f>
        <v>53</v>
      </c>
      <c r="M24" s="2">
        <f>IFERROR(__xludf.DUMMYFUNCTION("""COMPUTED_VALUE"""),45.0)</f>
        <v>45</v>
      </c>
      <c r="N24" s="2">
        <f>IFERROR(__xludf.DUMMYFUNCTION("""COMPUTED_VALUE"""),23.0)</f>
        <v>23</v>
      </c>
      <c r="O24" s="2">
        <f>IFERROR(__xludf.DUMMYFUNCTION("""COMPUTED_VALUE"""),10.0)</f>
        <v>10</v>
      </c>
      <c r="Q24" s="2">
        <f>IFERROR(__xludf.DUMMYFUNCTION("SPLIT(E24,"" "")"),27.0)</f>
        <v>27</v>
      </c>
      <c r="R24" s="2">
        <f>IFERROR(__xludf.DUMMYFUNCTION("""COMPUTED_VALUE"""),7.0)</f>
        <v>7</v>
      </c>
      <c r="S24" s="2">
        <f>IFERROR(__xludf.DUMMYFUNCTION("""COMPUTED_VALUE"""),59.0)</f>
        <v>59</v>
      </c>
      <c r="T24" s="2">
        <f>IFERROR(__xludf.DUMMYFUNCTION("""COMPUTED_VALUE"""),68.0)</f>
        <v>68</v>
      </c>
      <c r="U24" s="2">
        <f>IFERROR(__xludf.DUMMYFUNCTION("""COMPUTED_VALUE"""),97.0)</f>
        <v>97</v>
      </c>
      <c r="V24" s="2">
        <f>IFERROR(__xludf.DUMMYFUNCTION("""COMPUTED_VALUE"""),72.0)</f>
        <v>72</v>
      </c>
      <c r="W24" s="2">
        <f>IFERROR(__xludf.DUMMYFUNCTION("""COMPUTED_VALUE"""),64.0)</f>
        <v>64</v>
      </c>
      <c r="X24" s="2">
        <f>IFERROR(__xludf.DUMMYFUNCTION("""COMPUTED_VALUE"""),30.0)</f>
        <v>30</v>
      </c>
      <c r="Y24" s="2">
        <f>IFERROR(__xludf.DUMMYFUNCTION("""COMPUTED_VALUE"""),61.0)</f>
        <v>61</v>
      </c>
      <c r="Z24" s="2">
        <f>IFERROR(__xludf.DUMMYFUNCTION("""COMPUTED_VALUE"""),29.0)</f>
        <v>29</v>
      </c>
      <c r="AA24" s="2">
        <f>IFERROR(__xludf.DUMMYFUNCTION("""COMPUTED_VALUE"""),86.0)</f>
        <v>86</v>
      </c>
      <c r="AB24" s="2">
        <f>IFERROR(__xludf.DUMMYFUNCTION("""COMPUTED_VALUE"""),45.0)</f>
        <v>45</v>
      </c>
      <c r="AC24" s="2">
        <f>IFERROR(__xludf.DUMMYFUNCTION("""COMPUTED_VALUE"""),63.0)</f>
        <v>63</v>
      </c>
      <c r="AD24" s="2">
        <f>IFERROR(__xludf.DUMMYFUNCTION("""COMPUTED_VALUE"""),53.0)</f>
        <v>53</v>
      </c>
      <c r="AE24" s="2">
        <f>IFERROR(__xludf.DUMMYFUNCTION("""COMPUTED_VALUE"""),17.0)</f>
        <v>17</v>
      </c>
      <c r="AF24" s="2">
        <f>IFERROR(__xludf.DUMMYFUNCTION("""COMPUTED_VALUE"""),3.0)</f>
        <v>3</v>
      </c>
      <c r="AG24" s="2">
        <f>IFERROR(__xludf.DUMMYFUNCTION("""COMPUTED_VALUE"""),44.0)</f>
        <v>44</v>
      </c>
      <c r="AH24" s="2">
        <f>IFERROR(__xludf.DUMMYFUNCTION("""COMPUTED_VALUE"""),87.0)</f>
        <v>87</v>
      </c>
      <c r="AI24" s="2">
        <f>IFERROR(__xludf.DUMMYFUNCTION("""COMPUTED_VALUE"""),23.0)</f>
        <v>23</v>
      </c>
      <c r="AJ24" s="2">
        <f>IFERROR(__xludf.DUMMYFUNCTION("""COMPUTED_VALUE"""),75.0)</f>
        <v>75</v>
      </c>
      <c r="AK24" s="2">
        <f>IFERROR(__xludf.DUMMYFUNCTION("""COMPUTED_VALUE"""),70.0)</f>
        <v>70</v>
      </c>
      <c r="AL24" s="2">
        <f>IFERROR(__xludf.DUMMYFUNCTION("""COMPUTED_VALUE"""),10.0)</f>
        <v>10</v>
      </c>
      <c r="AM24" s="2">
        <f>IFERROR(__xludf.DUMMYFUNCTION("""COMPUTED_VALUE"""),15.0)</f>
        <v>15</v>
      </c>
      <c r="AN24" s="2">
        <f>IFERROR(__xludf.DUMMYFUNCTION("""COMPUTED_VALUE"""),4.0)</f>
        <v>4</v>
      </c>
      <c r="AO24" s="2">
        <f>IFERROR(__xludf.DUMMYFUNCTION("""COMPUTED_VALUE"""),43.0)</f>
        <v>43</v>
      </c>
      <c r="AQ24" s="2">
        <f>IFERROR(__xludf.DUMMYFUNCTION("COUNTA( iferror( filter( flatten(F24:O24), match( flatten(F24:O24), flatten(Q24:AO24), 0 ) ) ) )"),10.0)</f>
        <v>10</v>
      </c>
      <c r="AR24" s="2">
        <f t="shared" si="1"/>
        <v>512</v>
      </c>
    </row>
    <row r="25">
      <c r="A25" s="4" t="s">
        <v>29</v>
      </c>
      <c r="B25" s="2" t="str">
        <f>IFERROR(__xludf.DUMMYFUNCTION(" SPLIT(A25,"":"")"),"Card  24")</f>
        <v>Card  24</v>
      </c>
      <c r="C25" s="2" t="str">
        <f>IFERROR(__xludf.DUMMYFUNCTION("""COMPUTED_VALUE""")," 89 81 36  9 73 27 31  8 77 11 | 14 71  9 87 47 39 26 29 24 74 42 58 17 51 19 68 32 46 52 78 64 12 35 45 72")</f>
        <v> 89 81 36  9 73 27 31  8 77 11 | 14 71  9 87 47 39 26 29 24 74 42 58 17 51 19 68 32 46 52 78 64 12 35 45 72</v>
      </c>
      <c r="D25" s="2" t="str">
        <f>IFERROR(__xludf.DUMMYFUNCTION("SPLIT(C25,""|"")")," 89 81 36  9 73 27 31  8 77 11 ")</f>
        <v> 89 81 36  9 73 27 31  8 77 11 </v>
      </c>
      <c r="E25" s="2" t="str">
        <f>IFERROR(__xludf.DUMMYFUNCTION("""COMPUTED_VALUE""")," 14 71  9 87 47 39 26 29 24 74 42 58 17 51 19 68 32 46 52 78 64 12 35 45 72")</f>
        <v> 14 71  9 87 47 39 26 29 24 74 42 58 17 51 19 68 32 46 52 78 64 12 35 45 72</v>
      </c>
      <c r="F25" s="2">
        <f>IFERROR(__xludf.DUMMYFUNCTION("SPLIT(D25,"" "")"),89.0)</f>
        <v>89</v>
      </c>
      <c r="G25" s="2">
        <f>IFERROR(__xludf.DUMMYFUNCTION("""COMPUTED_VALUE"""),81.0)</f>
        <v>81</v>
      </c>
      <c r="H25" s="2">
        <f>IFERROR(__xludf.DUMMYFUNCTION("""COMPUTED_VALUE"""),36.0)</f>
        <v>36</v>
      </c>
      <c r="I25" s="2">
        <f>IFERROR(__xludf.DUMMYFUNCTION("""COMPUTED_VALUE"""),9.0)</f>
        <v>9</v>
      </c>
      <c r="J25" s="2">
        <f>IFERROR(__xludf.DUMMYFUNCTION("""COMPUTED_VALUE"""),73.0)</f>
        <v>73</v>
      </c>
      <c r="K25" s="2">
        <f>IFERROR(__xludf.DUMMYFUNCTION("""COMPUTED_VALUE"""),27.0)</f>
        <v>27</v>
      </c>
      <c r="L25" s="2">
        <f>IFERROR(__xludf.DUMMYFUNCTION("""COMPUTED_VALUE"""),31.0)</f>
        <v>31</v>
      </c>
      <c r="M25" s="2">
        <f>IFERROR(__xludf.DUMMYFUNCTION("""COMPUTED_VALUE"""),8.0)</f>
        <v>8</v>
      </c>
      <c r="N25" s="2">
        <f>IFERROR(__xludf.DUMMYFUNCTION("""COMPUTED_VALUE"""),77.0)</f>
        <v>77</v>
      </c>
      <c r="O25" s="2">
        <f>IFERROR(__xludf.DUMMYFUNCTION("""COMPUTED_VALUE"""),11.0)</f>
        <v>11</v>
      </c>
      <c r="Q25" s="2">
        <f>IFERROR(__xludf.DUMMYFUNCTION("SPLIT(E25,"" "")"),14.0)</f>
        <v>14</v>
      </c>
      <c r="R25" s="2">
        <f>IFERROR(__xludf.DUMMYFUNCTION("""COMPUTED_VALUE"""),71.0)</f>
        <v>71</v>
      </c>
      <c r="S25" s="2">
        <f>IFERROR(__xludf.DUMMYFUNCTION("""COMPUTED_VALUE"""),9.0)</f>
        <v>9</v>
      </c>
      <c r="T25" s="2">
        <f>IFERROR(__xludf.DUMMYFUNCTION("""COMPUTED_VALUE"""),87.0)</f>
        <v>87</v>
      </c>
      <c r="U25" s="2">
        <f>IFERROR(__xludf.DUMMYFUNCTION("""COMPUTED_VALUE"""),47.0)</f>
        <v>47</v>
      </c>
      <c r="V25" s="2">
        <f>IFERROR(__xludf.DUMMYFUNCTION("""COMPUTED_VALUE"""),39.0)</f>
        <v>39</v>
      </c>
      <c r="W25" s="2">
        <f>IFERROR(__xludf.DUMMYFUNCTION("""COMPUTED_VALUE"""),26.0)</f>
        <v>26</v>
      </c>
      <c r="X25" s="2">
        <f>IFERROR(__xludf.DUMMYFUNCTION("""COMPUTED_VALUE"""),29.0)</f>
        <v>29</v>
      </c>
      <c r="Y25" s="2">
        <f>IFERROR(__xludf.DUMMYFUNCTION("""COMPUTED_VALUE"""),24.0)</f>
        <v>24</v>
      </c>
      <c r="Z25" s="2">
        <f>IFERROR(__xludf.DUMMYFUNCTION("""COMPUTED_VALUE"""),74.0)</f>
        <v>74</v>
      </c>
      <c r="AA25" s="2">
        <f>IFERROR(__xludf.DUMMYFUNCTION("""COMPUTED_VALUE"""),42.0)</f>
        <v>42</v>
      </c>
      <c r="AB25" s="2">
        <f>IFERROR(__xludf.DUMMYFUNCTION("""COMPUTED_VALUE"""),58.0)</f>
        <v>58</v>
      </c>
      <c r="AC25" s="2">
        <f>IFERROR(__xludf.DUMMYFUNCTION("""COMPUTED_VALUE"""),17.0)</f>
        <v>17</v>
      </c>
      <c r="AD25" s="2">
        <f>IFERROR(__xludf.DUMMYFUNCTION("""COMPUTED_VALUE"""),51.0)</f>
        <v>51</v>
      </c>
      <c r="AE25" s="2">
        <f>IFERROR(__xludf.DUMMYFUNCTION("""COMPUTED_VALUE"""),19.0)</f>
        <v>19</v>
      </c>
      <c r="AF25" s="2">
        <f>IFERROR(__xludf.DUMMYFUNCTION("""COMPUTED_VALUE"""),68.0)</f>
        <v>68</v>
      </c>
      <c r="AG25" s="2">
        <f>IFERROR(__xludf.DUMMYFUNCTION("""COMPUTED_VALUE"""),32.0)</f>
        <v>32</v>
      </c>
      <c r="AH25" s="2">
        <f>IFERROR(__xludf.DUMMYFUNCTION("""COMPUTED_VALUE"""),46.0)</f>
        <v>46</v>
      </c>
      <c r="AI25" s="2">
        <f>IFERROR(__xludf.DUMMYFUNCTION("""COMPUTED_VALUE"""),52.0)</f>
        <v>52</v>
      </c>
      <c r="AJ25" s="2">
        <f>IFERROR(__xludf.DUMMYFUNCTION("""COMPUTED_VALUE"""),78.0)</f>
        <v>78</v>
      </c>
      <c r="AK25" s="2">
        <f>IFERROR(__xludf.DUMMYFUNCTION("""COMPUTED_VALUE"""),64.0)</f>
        <v>64</v>
      </c>
      <c r="AL25" s="2">
        <f>IFERROR(__xludf.DUMMYFUNCTION("""COMPUTED_VALUE"""),12.0)</f>
        <v>12</v>
      </c>
      <c r="AM25" s="2">
        <f>IFERROR(__xludf.DUMMYFUNCTION("""COMPUTED_VALUE"""),35.0)</f>
        <v>35</v>
      </c>
      <c r="AN25" s="2">
        <f>IFERROR(__xludf.DUMMYFUNCTION("""COMPUTED_VALUE"""),45.0)</f>
        <v>45</v>
      </c>
      <c r="AO25" s="2">
        <f>IFERROR(__xludf.DUMMYFUNCTION("""COMPUTED_VALUE"""),72.0)</f>
        <v>72</v>
      </c>
      <c r="AQ25" s="2">
        <f>IFERROR(__xludf.DUMMYFUNCTION("COUNTA( iferror( filter( flatten(F25:O25), match( flatten(F25:O25), flatten(Q25:AO25), 0 ) ) ) )"),1.0)</f>
        <v>1</v>
      </c>
      <c r="AR25" s="2">
        <f t="shared" si="1"/>
        <v>1</v>
      </c>
    </row>
    <row r="26">
      <c r="A26" s="4" t="s">
        <v>30</v>
      </c>
      <c r="B26" s="2" t="str">
        <f>IFERROR(__xludf.DUMMYFUNCTION(" SPLIT(A26,"":"")"),"Card  25")</f>
        <v>Card  25</v>
      </c>
      <c r="C26" s="2" t="str">
        <f>IFERROR(__xludf.DUMMYFUNCTION("""COMPUTED_VALUE""")," 82  3 92 95 29 14 52 41 15 98 | 21 17 51 55 77 34 72 59 78 30  5 58 92  4 85 15 91 75 26 53 25 94  7 90 22")</f>
        <v> 82  3 92 95 29 14 52 41 15 98 | 21 17 51 55 77 34 72 59 78 30  5 58 92  4 85 15 91 75 26 53 25 94  7 90 22</v>
      </c>
      <c r="D26" s="2" t="str">
        <f>IFERROR(__xludf.DUMMYFUNCTION("SPLIT(C26,""|"")")," 82  3 92 95 29 14 52 41 15 98 ")</f>
        <v> 82  3 92 95 29 14 52 41 15 98 </v>
      </c>
      <c r="E26" s="2" t="str">
        <f>IFERROR(__xludf.DUMMYFUNCTION("""COMPUTED_VALUE""")," 21 17 51 55 77 34 72 59 78 30  5 58 92  4 85 15 91 75 26 53 25 94  7 90 22")</f>
        <v> 21 17 51 55 77 34 72 59 78 30  5 58 92  4 85 15 91 75 26 53 25 94  7 90 22</v>
      </c>
      <c r="F26" s="2">
        <f>IFERROR(__xludf.DUMMYFUNCTION("SPLIT(D26,"" "")"),82.0)</f>
        <v>82</v>
      </c>
      <c r="G26" s="2">
        <f>IFERROR(__xludf.DUMMYFUNCTION("""COMPUTED_VALUE"""),3.0)</f>
        <v>3</v>
      </c>
      <c r="H26" s="2">
        <f>IFERROR(__xludf.DUMMYFUNCTION("""COMPUTED_VALUE"""),92.0)</f>
        <v>92</v>
      </c>
      <c r="I26" s="2">
        <f>IFERROR(__xludf.DUMMYFUNCTION("""COMPUTED_VALUE"""),95.0)</f>
        <v>95</v>
      </c>
      <c r="J26" s="2">
        <f>IFERROR(__xludf.DUMMYFUNCTION("""COMPUTED_VALUE"""),29.0)</f>
        <v>29</v>
      </c>
      <c r="K26" s="2">
        <f>IFERROR(__xludf.DUMMYFUNCTION("""COMPUTED_VALUE"""),14.0)</f>
        <v>14</v>
      </c>
      <c r="L26" s="2">
        <f>IFERROR(__xludf.DUMMYFUNCTION("""COMPUTED_VALUE"""),52.0)</f>
        <v>52</v>
      </c>
      <c r="M26" s="2">
        <f>IFERROR(__xludf.DUMMYFUNCTION("""COMPUTED_VALUE"""),41.0)</f>
        <v>41</v>
      </c>
      <c r="N26" s="2">
        <f>IFERROR(__xludf.DUMMYFUNCTION("""COMPUTED_VALUE"""),15.0)</f>
        <v>15</v>
      </c>
      <c r="O26" s="2">
        <f>IFERROR(__xludf.DUMMYFUNCTION("""COMPUTED_VALUE"""),98.0)</f>
        <v>98</v>
      </c>
      <c r="Q26" s="2">
        <f>IFERROR(__xludf.DUMMYFUNCTION("SPLIT(E26,"" "")"),21.0)</f>
        <v>21</v>
      </c>
      <c r="R26" s="2">
        <f>IFERROR(__xludf.DUMMYFUNCTION("""COMPUTED_VALUE"""),17.0)</f>
        <v>17</v>
      </c>
      <c r="S26" s="2">
        <f>IFERROR(__xludf.DUMMYFUNCTION("""COMPUTED_VALUE"""),51.0)</f>
        <v>51</v>
      </c>
      <c r="T26" s="2">
        <f>IFERROR(__xludf.DUMMYFUNCTION("""COMPUTED_VALUE"""),55.0)</f>
        <v>55</v>
      </c>
      <c r="U26" s="2">
        <f>IFERROR(__xludf.DUMMYFUNCTION("""COMPUTED_VALUE"""),77.0)</f>
        <v>77</v>
      </c>
      <c r="V26" s="2">
        <f>IFERROR(__xludf.DUMMYFUNCTION("""COMPUTED_VALUE"""),34.0)</f>
        <v>34</v>
      </c>
      <c r="W26" s="2">
        <f>IFERROR(__xludf.DUMMYFUNCTION("""COMPUTED_VALUE"""),72.0)</f>
        <v>72</v>
      </c>
      <c r="X26" s="2">
        <f>IFERROR(__xludf.DUMMYFUNCTION("""COMPUTED_VALUE"""),59.0)</f>
        <v>59</v>
      </c>
      <c r="Y26" s="2">
        <f>IFERROR(__xludf.DUMMYFUNCTION("""COMPUTED_VALUE"""),78.0)</f>
        <v>78</v>
      </c>
      <c r="Z26" s="2">
        <f>IFERROR(__xludf.DUMMYFUNCTION("""COMPUTED_VALUE"""),30.0)</f>
        <v>30</v>
      </c>
      <c r="AA26" s="2">
        <f>IFERROR(__xludf.DUMMYFUNCTION("""COMPUTED_VALUE"""),5.0)</f>
        <v>5</v>
      </c>
      <c r="AB26" s="2">
        <f>IFERROR(__xludf.DUMMYFUNCTION("""COMPUTED_VALUE"""),58.0)</f>
        <v>58</v>
      </c>
      <c r="AC26" s="2">
        <f>IFERROR(__xludf.DUMMYFUNCTION("""COMPUTED_VALUE"""),92.0)</f>
        <v>92</v>
      </c>
      <c r="AD26" s="2">
        <f>IFERROR(__xludf.DUMMYFUNCTION("""COMPUTED_VALUE"""),4.0)</f>
        <v>4</v>
      </c>
      <c r="AE26" s="2">
        <f>IFERROR(__xludf.DUMMYFUNCTION("""COMPUTED_VALUE"""),85.0)</f>
        <v>85</v>
      </c>
      <c r="AF26" s="2">
        <f>IFERROR(__xludf.DUMMYFUNCTION("""COMPUTED_VALUE"""),15.0)</f>
        <v>15</v>
      </c>
      <c r="AG26" s="2">
        <f>IFERROR(__xludf.DUMMYFUNCTION("""COMPUTED_VALUE"""),91.0)</f>
        <v>91</v>
      </c>
      <c r="AH26" s="2">
        <f>IFERROR(__xludf.DUMMYFUNCTION("""COMPUTED_VALUE"""),75.0)</f>
        <v>75</v>
      </c>
      <c r="AI26" s="2">
        <f>IFERROR(__xludf.DUMMYFUNCTION("""COMPUTED_VALUE"""),26.0)</f>
        <v>26</v>
      </c>
      <c r="AJ26" s="2">
        <f>IFERROR(__xludf.DUMMYFUNCTION("""COMPUTED_VALUE"""),53.0)</f>
        <v>53</v>
      </c>
      <c r="AK26" s="2">
        <f>IFERROR(__xludf.DUMMYFUNCTION("""COMPUTED_VALUE"""),25.0)</f>
        <v>25</v>
      </c>
      <c r="AL26" s="2">
        <f>IFERROR(__xludf.DUMMYFUNCTION("""COMPUTED_VALUE"""),94.0)</f>
        <v>94</v>
      </c>
      <c r="AM26" s="2">
        <f>IFERROR(__xludf.DUMMYFUNCTION("""COMPUTED_VALUE"""),7.0)</f>
        <v>7</v>
      </c>
      <c r="AN26" s="2">
        <f>IFERROR(__xludf.DUMMYFUNCTION("""COMPUTED_VALUE"""),90.0)</f>
        <v>90</v>
      </c>
      <c r="AO26" s="2">
        <f>IFERROR(__xludf.DUMMYFUNCTION("""COMPUTED_VALUE"""),22.0)</f>
        <v>22</v>
      </c>
      <c r="AQ26" s="2">
        <f>IFERROR(__xludf.DUMMYFUNCTION("COUNTA( iferror( filter( flatten(F26:O26), match( flatten(F26:O26), flatten(Q26:AO26), 0 ) ) ) )"),2.0)</f>
        <v>2</v>
      </c>
      <c r="AR26" s="2">
        <f t="shared" si="1"/>
        <v>2</v>
      </c>
    </row>
    <row r="27">
      <c r="A27" s="4" t="s">
        <v>31</v>
      </c>
      <c r="B27" s="2" t="str">
        <f>IFERROR(__xludf.DUMMYFUNCTION(" SPLIT(A27,"":"")"),"Card  26")</f>
        <v>Card  26</v>
      </c>
      <c r="C27" s="2" t="str">
        <f>IFERROR(__xludf.DUMMYFUNCTION("""COMPUTED_VALUE""")," 51 55 33 59 66 42 43 92 85 96 |  2 66 92 24 50 33 63 96 54 51 13  1 42 98 73 88 57 84 94  7 93 78 59 43 55")</f>
        <v> 51 55 33 59 66 42 43 92 85 96 |  2 66 92 24 50 33 63 96 54 51 13  1 42 98 73 88 57 84 94  7 93 78 59 43 55</v>
      </c>
      <c r="D27" s="2" t="str">
        <f>IFERROR(__xludf.DUMMYFUNCTION("SPLIT(C27,""|"")")," 51 55 33 59 66 42 43 92 85 96 ")</f>
        <v> 51 55 33 59 66 42 43 92 85 96 </v>
      </c>
      <c r="E27" s="2" t="str">
        <f>IFERROR(__xludf.DUMMYFUNCTION("""COMPUTED_VALUE"""),"  2 66 92 24 50 33 63 96 54 51 13  1 42 98 73 88 57 84 94  7 93 78 59 43 55")</f>
        <v>  2 66 92 24 50 33 63 96 54 51 13  1 42 98 73 88 57 84 94  7 93 78 59 43 55</v>
      </c>
      <c r="F27" s="2">
        <f>IFERROR(__xludf.DUMMYFUNCTION("SPLIT(D27,"" "")"),51.0)</f>
        <v>51</v>
      </c>
      <c r="G27" s="2">
        <f>IFERROR(__xludf.DUMMYFUNCTION("""COMPUTED_VALUE"""),55.0)</f>
        <v>55</v>
      </c>
      <c r="H27" s="2">
        <f>IFERROR(__xludf.DUMMYFUNCTION("""COMPUTED_VALUE"""),33.0)</f>
        <v>33</v>
      </c>
      <c r="I27" s="2">
        <f>IFERROR(__xludf.DUMMYFUNCTION("""COMPUTED_VALUE"""),59.0)</f>
        <v>59</v>
      </c>
      <c r="J27" s="2">
        <f>IFERROR(__xludf.DUMMYFUNCTION("""COMPUTED_VALUE"""),66.0)</f>
        <v>66</v>
      </c>
      <c r="K27" s="2">
        <f>IFERROR(__xludf.DUMMYFUNCTION("""COMPUTED_VALUE"""),42.0)</f>
        <v>42</v>
      </c>
      <c r="L27" s="2">
        <f>IFERROR(__xludf.DUMMYFUNCTION("""COMPUTED_VALUE"""),43.0)</f>
        <v>43</v>
      </c>
      <c r="M27" s="2">
        <f>IFERROR(__xludf.DUMMYFUNCTION("""COMPUTED_VALUE"""),92.0)</f>
        <v>92</v>
      </c>
      <c r="N27" s="2">
        <f>IFERROR(__xludf.DUMMYFUNCTION("""COMPUTED_VALUE"""),85.0)</f>
        <v>85</v>
      </c>
      <c r="O27" s="2">
        <f>IFERROR(__xludf.DUMMYFUNCTION("""COMPUTED_VALUE"""),96.0)</f>
        <v>96</v>
      </c>
      <c r="Q27" s="2">
        <f>IFERROR(__xludf.DUMMYFUNCTION("SPLIT(E27,"" "")"),2.0)</f>
        <v>2</v>
      </c>
      <c r="R27" s="2">
        <f>IFERROR(__xludf.DUMMYFUNCTION("""COMPUTED_VALUE"""),66.0)</f>
        <v>66</v>
      </c>
      <c r="S27" s="2">
        <f>IFERROR(__xludf.DUMMYFUNCTION("""COMPUTED_VALUE"""),92.0)</f>
        <v>92</v>
      </c>
      <c r="T27" s="2">
        <f>IFERROR(__xludf.DUMMYFUNCTION("""COMPUTED_VALUE"""),24.0)</f>
        <v>24</v>
      </c>
      <c r="U27" s="2">
        <f>IFERROR(__xludf.DUMMYFUNCTION("""COMPUTED_VALUE"""),50.0)</f>
        <v>50</v>
      </c>
      <c r="V27" s="2">
        <f>IFERROR(__xludf.DUMMYFUNCTION("""COMPUTED_VALUE"""),33.0)</f>
        <v>33</v>
      </c>
      <c r="W27" s="2">
        <f>IFERROR(__xludf.DUMMYFUNCTION("""COMPUTED_VALUE"""),63.0)</f>
        <v>63</v>
      </c>
      <c r="X27" s="2">
        <f>IFERROR(__xludf.DUMMYFUNCTION("""COMPUTED_VALUE"""),96.0)</f>
        <v>96</v>
      </c>
      <c r="Y27" s="2">
        <f>IFERROR(__xludf.DUMMYFUNCTION("""COMPUTED_VALUE"""),54.0)</f>
        <v>54</v>
      </c>
      <c r="Z27" s="2">
        <f>IFERROR(__xludf.DUMMYFUNCTION("""COMPUTED_VALUE"""),51.0)</f>
        <v>51</v>
      </c>
      <c r="AA27" s="2">
        <f>IFERROR(__xludf.DUMMYFUNCTION("""COMPUTED_VALUE"""),13.0)</f>
        <v>13</v>
      </c>
      <c r="AB27" s="2">
        <f>IFERROR(__xludf.DUMMYFUNCTION("""COMPUTED_VALUE"""),1.0)</f>
        <v>1</v>
      </c>
      <c r="AC27" s="2">
        <f>IFERROR(__xludf.DUMMYFUNCTION("""COMPUTED_VALUE"""),42.0)</f>
        <v>42</v>
      </c>
      <c r="AD27" s="2">
        <f>IFERROR(__xludf.DUMMYFUNCTION("""COMPUTED_VALUE"""),98.0)</f>
        <v>98</v>
      </c>
      <c r="AE27" s="2">
        <f>IFERROR(__xludf.DUMMYFUNCTION("""COMPUTED_VALUE"""),73.0)</f>
        <v>73</v>
      </c>
      <c r="AF27" s="2">
        <f>IFERROR(__xludf.DUMMYFUNCTION("""COMPUTED_VALUE"""),88.0)</f>
        <v>88</v>
      </c>
      <c r="AG27" s="2">
        <f>IFERROR(__xludf.DUMMYFUNCTION("""COMPUTED_VALUE"""),57.0)</f>
        <v>57</v>
      </c>
      <c r="AH27" s="2">
        <f>IFERROR(__xludf.DUMMYFUNCTION("""COMPUTED_VALUE"""),84.0)</f>
        <v>84</v>
      </c>
      <c r="AI27" s="2">
        <f>IFERROR(__xludf.DUMMYFUNCTION("""COMPUTED_VALUE"""),94.0)</f>
        <v>94</v>
      </c>
      <c r="AJ27" s="2">
        <f>IFERROR(__xludf.DUMMYFUNCTION("""COMPUTED_VALUE"""),7.0)</f>
        <v>7</v>
      </c>
      <c r="AK27" s="2">
        <f>IFERROR(__xludf.DUMMYFUNCTION("""COMPUTED_VALUE"""),93.0)</f>
        <v>93</v>
      </c>
      <c r="AL27" s="2">
        <f>IFERROR(__xludf.DUMMYFUNCTION("""COMPUTED_VALUE"""),78.0)</f>
        <v>78</v>
      </c>
      <c r="AM27" s="2">
        <f>IFERROR(__xludf.DUMMYFUNCTION("""COMPUTED_VALUE"""),59.0)</f>
        <v>59</v>
      </c>
      <c r="AN27" s="2">
        <f>IFERROR(__xludf.DUMMYFUNCTION("""COMPUTED_VALUE"""),43.0)</f>
        <v>43</v>
      </c>
      <c r="AO27" s="2">
        <f>IFERROR(__xludf.DUMMYFUNCTION("""COMPUTED_VALUE"""),55.0)</f>
        <v>55</v>
      </c>
      <c r="AQ27" s="2">
        <f>IFERROR(__xludf.DUMMYFUNCTION("COUNTA( iferror( filter( flatten(F27:O27), match( flatten(F27:O27), flatten(Q27:AO27), 0 ) ) ) )"),9.0)</f>
        <v>9</v>
      </c>
      <c r="AR27" s="2">
        <f t="shared" si="1"/>
        <v>256</v>
      </c>
    </row>
    <row r="28">
      <c r="A28" s="4" t="s">
        <v>32</v>
      </c>
      <c r="B28" s="2" t="str">
        <f>IFERROR(__xludf.DUMMYFUNCTION(" SPLIT(A28,"":"")"),"Card  27")</f>
        <v>Card  27</v>
      </c>
      <c r="C28" s="2" t="str">
        <f>IFERROR(__xludf.DUMMYFUNCTION("""COMPUTED_VALUE""")," 19 80 30 31 15  4 65 13 66 29 | 93 75 36 26  5 14 21 49 97 43 96 54 45 57 25 55 71 95  1 27 60 61  9 59 34")</f>
        <v> 19 80 30 31 15  4 65 13 66 29 | 93 75 36 26  5 14 21 49 97 43 96 54 45 57 25 55 71 95  1 27 60 61  9 59 34</v>
      </c>
      <c r="D28" s="2" t="str">
        <f>IFERROR(__xludf.DUMMYFUNCTION("SPLIT(C28,""|"")")," 19 80 30 31 15  4 65 13 66 29 ")</f>
        <v> 19 80 30 31 15  4 65 13 66 29 </v>
      </c>
      <c r="E28" s="2" t="str">
        <f>IFERROR(__xludf.DUMMYFUNCTION("""COMPUTED_VALUE""")," 93 75 36 26  5 14 21 49 97 43 96 54 45 57 25 55 71 95  1 27 60 61  9 59 34")</f>
        <v> 93 75 36 26  5 14 21 49 97 43 96 54 45 57 25 55 71 95  1 27 60 61  9 59 34</v>
      </c>
      <c r="F28" s="2">
        <f>IFERROR(__xludf.DUMMYFUNCTION("SPLIT(D28,"" "")"),19.0)</f>
        <v>19</v>
      </c>
      <c r="G28" s="2">
        <f>IFERROR(__xludf.DUMMYFUNCTION("""COMPUTED_VALUE"""),80.0)</f>
        <v>80</v>
      </c>
      <c r="H28" s="2">
        <f>IFERROR(__xludf.DUMMYFUNCTION("""COMPUTED_VALUE"""),30.0)</f>
        <v>30</v>
      </c>
      <c r="I28" s="2">
        <f>IFERROR(__xludf.DUMMYFUNCTION("""COMPUTED_VALUE"""),31.0)</f>
        <v>31</v>
      </c>
      <c r="J28" s="2">
        <f>IFERROR(__xludf.DUMMYFUNCTION("""COMPUTED_VALUE"""),15.0)</f>
        <v>15</v>
      </c>
      <c r="K28" s="2">
        <f>IFERROR(__xludf.DUMMYFUNCTION("""COMPUTED_VALUE"""),4.0)</f>
        <v>4</v>
      </c>
      <c r="L28" s="2">
        <f>IFERROR(__xludf.DUMMYFUNCTION("""COMPUTED_VALUE"""),65.0)</f>
        <v>65</v>
      </c>
      <c r="M28" s="2">
        <f>IFERROR(__xludf.DUMMYFUNCTION("""COMPUTED_VALUE"""),13.0)</f>
        <v>13</v>
      </c>
      <c r="N28" s="2">
        <f>IFERROR(__xludf.DUMMYFUNCTION("""COMPUTED_VALUE"""),66.0)</f>
        <v>66</v>
      </c>
      <c r="O28" s="2">
        <f>IFERROR(__xludf.DUMMYFUNCTION("""COMPUTED_VALUE"""),29.0)</f>
        <v>29</v>
      </c>
      <c r="Q28" s="2">
        <f>IFERROR(__xludf.DUMMYFUNCTION("SPLIT(E28,"" "")"),93.0)</f>
        <v>93</v>
      </c>
      <c r="R28" s="2">
        <f>IFERROR(__xludf.DUMMYFUNCTION("""COMPUTED_VALUE"""),75.0)</f>
        <v>75</v>
      </c>
      <c r="S28" s="2">
        <f>IFERROR(__xludf.DUMMYFUNCTION("""COMPUTED_VALUE"""),36.0)</f>
        <v>36</v>
      </c>
      <c r="T28" s="2">
        <f>IFERROR(__xludf.DUMMYFUNCTION("""COMPUTED_VALUE"""),26.0)</f>
        <v>26</v>
      </c>
      <c r="U28" s="2">
        <f>IFERROR(__xludf.DUMMYFUNCTION("""COMPUTED_VALUE"""),5.0)</f>
        <v>5</v>
      </c>
      <c r="V28" s="2">
        <f>IFERROR(__xludf.DUMMYFUNCTION("""COMPUTED_VALUE"""),14.0)</f>
        <v>14</v>
      </c>
      <c r="W28" s="2">
        <f>IFERROR(__xludf.DUMMYFUNCTION("""COMPUTED_VALUE"""),21.0)</f>
        <v>21</v>
      </c>
      <c r="X28" s="2">
        <f>IFERROR(__xludf.DUMMYFUNCTION("""COMPUTED_VALUE"""),49.0)</f>
        <v>49</v>
      </c>
      <c r="Y28" s="2">
        <f>IFERROR(__xludf.DUMMYFUNCTION("""COMPUTED_VALUE"""),97.0)</f>
        <v>97</v>
      </c>
      <c r="Z28" s="2">
        <f>IFERROR(__xludf.DUMMYFUNCTION("""COMPUTED_VALUE"""),43.0)</f>
        <v>43</v>
      </c>
      <c r="AA28" s="2">
        <f>IFERROR(__xludf.DUMMYFUNCTION("""COMPUTED_VALUE"""),96.0)</f>
        <v>96</v>
      </c>
      <c r="AB28" s="2">
        <f>IFERROR(__xludf.DUMMYFUNCTION("""COMPUTED_VALUE"""),54.0)</f>
        <v>54</v>
      </c>
      <c r="AC28" s="2">
        <f>IFERROR(__xludf.DUMMYFUNCTION("""COMPUTED_VALUE"""),45.0)</f>
        <v>45</v>
      </c>
      <c r="AD28" s="2">
        <f>IFERROR(__xludf.DUMMYFUNCTION("""COMPUTED_VALUE"""),57.0)</f>
        <v>57</v>
      </c>
      <c r="AE28" s="2">
        <f>IFERROR(__xludf.DUMMYFUNCTION("""COMPUTED_VALUE"""),25.0)</f>
        <v>25</v>
      </c>
      <c r="AF28" s="2">
        <f>IFERROR(__xludf.DUMMYFUNCTION("""COMPUTED_VALUE"""),55.0)</f>
        <v>55</v>
      </c>
      <c r="AG28" s="2">
        <f>IFERROR(__xludf.DUMMYFUNCTION("""COMPUTED_VALUE"""),71.0)</f>
        <v>71</v>
      </c>
      <c r="AH28" s="2">
        <f>IFERROR(__xludf.DUMMYFUNCTION("""COMPUTED_VALUE"""),95.0)</f>
        <v>95</v>
      </c>
      <c r="AI28" s="2">
        <f>IFERROR(__xludf.DUMMYFUNCTION("""COMPUTED_VALUE"""),1.0)</f>
        <v>1</v>
      </c>
      <c r="AJ28" s="2">
        <f>IFERROR(__xludf.DUMMYFUNCTION("""COMPUTED_VALUE"""),27.0)</f>
        <v>27</v>
      </c>
      <c r="AK28" s="2">
        <f>IFERROR(__xludf.DUMMYFUNCTION("""COMPUTED_VALUE"""),60.0)</f>
        <v>60</v>
      </c>
      <c r="AL28" s="2">
        <f>IFERROR(__xludf.DUMMYFUNCTION("""COMPUTED_VALUE"""),61.0)</f>
        <v>61</v>
      </c>
      <c r="AM28" s="2">
        <f>IFERROR(__xludf.DUMMYFUNCTION("""COMPUTED_VALUE"""),9.0)</f>
        <v>9</v>
      </c>
      <c r="AN28" s="2">
        <f>IFERROR(__xludf.DUMMYFUNCTION("""COMPUTED_VALUE"""),59.0)</f>
        <v>59</v>
      </c>
      <c r="AO28" s="2">
        <f>IFERROR(__xludf.DUMMYFUNCTION("""COMPUTED_VALUE"""),34.0)</f>
        <v>34</v>
      </c>
      <c r="AQ28" s="2">
        <f>IFERROR(__xludf.DUMMYFUNCTION("COUNTA( iferror( filter( flatten(F28:O28), match( flatten(F28:O28), flatten(Q28:AO28), 0 ) ) ) )"),0.0)</f>
        <v>0</v>
      </c>
      <c r="AR28" s="2">
        <f t="shared" si="1"/>
        <v>0</v>
      </c>
    </row>
    <row r="29">
      <c r="A29" s="4" t="s">
        <v>33</v>
      </c>
      <c r="B29" s="2" t="str">
        <f>IFERROR(__xludf.DUMMYFUNCTION(" SPLIT(A29,"":"")"),"Card  28")</f>
        <v>Card  28</v>
      </c>
      <c r="C29" s="2" t="str">
        <f>IFERROR(__xludf.DUMMYFUNCTION("""COMPUTED_VALUE""")," 57 79 99 54 72 18 33 34 87  1 | 56 99 55 17 87 80 72 79 88 31 38 63 42 33 10 23 76  4 67 21 98 68 93 57 65")</f>
        <v> 57 79 99 54 72 18 33 34 87  1 | 56 99 55 17 87 80 72 79 88 31 38 63 42 33 10 23 76  4 67 21 98 68 93 57 65</v>
      </c>
      <c r="D29" s="2" t="str">
        <f>IFERROR(__xludf.DUMMYFUNCTION("SPLIT(C29,""|"")")," 57 79 99 54 72 18 33 34 87  1 ")</f>
        <v> 57 79 99 54 72 18 33 34 87  1 </v>
      </c>
      <c r="E29" s="2" t="str">
        <f>IFERROR(__xludf.DUMMYFUNCTION("""COMPUTED_VALUE""")," 56 99 55 17 87 80 72 79 88 31 38 63 42 33 10 23 76  4 67 21 98 68 93 57 65")</f>
        <v> 56 99 55 17 87 80 72 79 88 31 38 63 42 33 10 23 76  4 67 21 98 68 93 57 65</v>
      </c>
      <c r="F29" s="2">
        <f>IFERROR(__xludf.DUMMYFUNCTION("SPLIT(D29,"" "")"),57.0)</f>
        <v>57</v>
      </c>
      <c r="G29" s="2">
        <f>IFERROR(__xludf.DUMMYFUNCTION("""COMPUTED_VALUE"""),79.0)</f>
        <v>79</v>
      </c>
      <c r="H29" s="2">
        <f>IFERROR(__xludf.DUMMYFUNCTION("""COMPUTED_VALUE"""),99.0)</f>
        <v>99</v>
      </c>
      <c r="I29" s="2">
        <f>IFERROR(__xludf.DUMMYFUNCTION("""COMPUTED_VALUE"""),54.0)</f>
        <v>54</v>
      </c>
      <c r="J29" s="2">
        <f>IFERROR(__xludf.DUMMYFUNCTION("""COMPUTED_VALUE"""),72.0)</f>
        <v>72</v>
      </c>
      <c r="K29" s="2">
        <f>IFERROR(__xludf.DUMMYFUNCTION("""COMPUTED_VALUE"""),18.0)</f>
        <v>18</v>
      </c>
      <c r="L29" s="2">
        <f>IFERROR(__xludf.DUMMYFUNCTION("""COMPUTED_VALUE"""),33.0)</f>
        <v>33</v>
      </c>
      <c r="M29" s="2">
        <f>IFERROR(__xludf.DUMMYFUNCTION("""COMPUTED_VALUE"""),34.0)</f>
        <v>34</v>
      </c>
      <c r="N29" s="2">
        <f>IFERROR(__xludf.DUMMYFUNCTION("""COMPUTED_VALUE"""),87.0)</f>
        <v>87</v>
      </c>
      <c r="O29" s="2">
        <f>IFERROR(__xludf.DUMMYFUNCTION("""COMPUTED_VALUE"""),1.0)</f>
        <v>1</v>
      </c>
      <c r="Q29" s="2">
        <f>IFERROR(__xludf.DUMMYFUNCTION("SPLIT(E29,"" "")"),56.0)</f>
        <v>56</v>
      </c>
      <c r="R29" s="2">
        <f>IFERROR(__xludf.DUMMYFUNCTION("""COMPUTED_VALUE"""),99.0)</f>
        <v>99</v>
      </c>
      <c r="S29" s="2">
        <f>IFERROR(__xludf.DUMMYFUNCTION("""COMPUTED_VALUE"""),55.0)</f>
        <v>55</v>
      </c>
      <c r="T29" s="2">
        <f>IFERROR(__xludf.DUMMYFUNCTION("""COMPUTED_VALUE"""),17.0)</f>
        <v>17</v>
      </c>
      <c r="U29" s="2">
        <f>IFERROR(__xludf.DUMMYFUNCTION("""COMPUTED_VALUE"""),87.0)</f>
        <v>87</v>
      </c>
      <c r="V29" s="2">
        <f>IFERROR(__xludf.DUMMYFUNCTION("""COMPUTED_VALUE"""),80.0)</f>
        <v>80</v>
      </c>
      <c r="W29" s="2">
        <f>IFERROR(__xludf.DUMMYFUNCTION("""COMPUTED_VALUE"""),72.0)</f>
        <v>72</v>
      </c>
      <c r="X29" s="2">
        <f>IFERROR(__xludf.DUMMYFUNCTION("""COMPUTED_VALUE"""),79.0)</f>
        <v>79</v>
      </c>
      <c r="Y29" s="2">
        <f>IFERROR(__xludf.DUMMYFUNCTION("""COMPUTED_VALUE"""),88.0)</f>
        <v>88</v>
      </c>
      <c r="Z29" s="2">
        <f>IFERROR(__xludf.DUMMYFUNCTION("""COMPUTED_VALUE"""),31.0)</f>
        <v>31</v>
      </c>
      <c r="AA29" s="2">
        <f>IFERROR(__xludf.DUMMYFUNCTION("""COMPUTED_VALUE"""),38.0)</f>
        <v>38</v>
      </c>
      <c r="AB29" s="2">
        <f>IFERROR(__xludf.DUMMYFUNCTION("""COMPUTED_VALUE"""),63.0)</f>
        <v>63</v>
      </c>
      <c r="AC29" s="2">
        <f>IFERROR(__xludf.DUMMYFUNCTION("""COMPUTED_VALUE"""),42.0)</f>
        <v>42</v>
      </c>
      <c r="AD29" s="2">
        <f>IFERROR(__xludf.DUMMYFUNCTION("""COMPUTED_VALUE"""),33.0)</f>
        <v>33</v>
      </c>
      <c r="AE29" s="2">
        <f>IFERROR(__xludf.DUMMYFUNCTION("""COMPUTED_VALUE"""),10.0)</f>
        <v>10</v>
      </c>
      <c r="AF29" s="2">
        <f>IFERROR(__xludf.DUMMYFUNCTION("""COMPUTED_VALUE"""),23.0)</f>
        <v>23</v>
      </c>
      <c r="AG29" s="2">
        <f>IFERROR(__xludf.DUMMYFUNCTION("""COMPUTED_VALUE"""),76.0)</f>
        <v>76</v>
      </c>
      <c r="AH29" s="2">
        <f>IFERROR(__xludf.DUMMYFUNCTION("""COMPUTED_VALUE"""),4.0)</f>
        <v>4</v>
      </c>
      <c r="AI29" s="2">
        <f>IFERROR(__xludf.DUMMYFUNCTION("""COMPUTED_VALUE"""),67.0)</f>
        <v>67</v>
      </c>
      <c r="AJ29" s="2">
        <f>IFERROR(__xludf.DUMMYFUNCTION("""COMPUTED_VALUE"""),21.0)</f>
        <v>21</v>
      </c>
      <c r="AK29" s="2">
        <f>IFERROR(__xludf.DUMMYFUNCTION("""COMPUTED_VALUE"""),98.0)</f>
        <v>98</v>
      </c>
      <c r="AL29" s="2">
        <f>IFERROR(__xludf.DUMMYFUNCTION("""COMPUTED_VALUE"""),68.0)</f>
        <v>68</v>
      </c>
      <c r="AM29" s="2">
        <f>IFERROR(__xludf.DUMMYFUNCTION("""COMPUTED_VALUE"""),93.0)</f>
        <v>93</v>
      </c>
      <c r="AN29" s="2">
        <f>IFERROR(__xludf.DUMMYFUNCTION("""COMPUTED_VALUE"""),57.0)</f>
        <v>57</v>
      </c>
      <c r="AO29" s="2">
        <f>IFERROR(__xludf.DUMMYFUNCTION("""COMPUTED_VALUE"""),65.0)</f>
        <v>65</v>
      </c>
      <c r="AQ29" s="2">
        <f>IFERROR(__xludf.DUMMYFUNCTION("COUNTA( iferror( filter( flatten(F29:O29), match( flatten(F29:O29), flatten(Q29:AO29), 0 ) ) ) )"),6.0)</f>
        <v>6</v>
      </c>
      <c r="AR29" s="2">
        <f t="shared" si="1"/>
        <v>32</v>
      </c>
    </row>
    <row r="30">
      <c r="A30" s="4" t="s">
        <v>34</v>
      </c>
      <c r="B30" s="2" t="str">
        <f>IFERROR(__xludf.DUMMYFUNCTION(" SPLIT(A30,"":"")"),"Card  29")</f>
        <v>Card  29</v>
      </c>
      <c r="C30" s="2" t="str">
        <f>IFERROR(__xludf.DUMMYFUNCTION("""COMPUTED_VALUE""")," 85 26 24 34 21 35 49 92 89 73 | 70 39 73 44 67 50 43 63  4 82 14 64 22 25  2 41  8 36 89 10 54 79 87 40  6")</f>
        <v> 85 26 24 34 21 35 49 92 89 73 | 70 39 73 44 67 50 43 63  4 82 14 64 22 25  2 41  8 36 89 10 54 79 87 40  6</v>
      </c>
      <c r="D30" s="2" t="str">
        <f>IFERROR(__xludf.DUMMYFUNCTION("SPLIT(C30,""|"")")," 85 26 24 34 21 35 49 92 89 73 ")</f>
        <v> 85 26 24 34 21 35 49 92 89 73 </v>
      </c>
      <c r="E30" s="2" t="str">
        <f>IFERROR(__xludf.DUMMYFUNCTION("""COMPUTED_VALUE""")," 70 39 73 44 67 50 43 63  4 82 14 64 22 25  2 41  8 36 89 10 54 79 87 40  6")</f>
        <v> 70 39 73 44 67 50 43 63  4 82 14 64 22 25  2 41  8 36 89 10 54 79 87 40  6</v>
      </c>
      <c r="F30" s="2">
        <f>IFERROR(__xludf.DUMMYFUNCTION("SPLIT(D30,"" "")"),85.0)</f>
        <v>85</v>
      </c>
      <c r="G30" s="2">
        <f>IFERROR(__xludf.DUMMYFUNCTION("""COMPUTED_VALUE"""),26.0)</f>
        <v>26</v>
      </c>
      <c r="H30" s="2">
        <f>IFERROR(__xludf.DUMMYFUNCTION("""COMPUTED_VALUE"""),24.0)</f>
        <v>24</v>
      </c>
      <c r="I30" s="2">
        <f>IFERROR(__xludf.DUMMYFUNCTION("""COMPUTED_VALUE"""),34.0)</f>
        <v>34</v>
      </c>
      <c r="J30" s="2">
        <f>IFERROR(__xludf.DUMMYFUNCTION("""COMPUTED_VALUE"""),21.0)</f>
        <v>21</v>
      </c>
      <c r="K30" s="2">
        <f>IFERROR(__xludf.DUMMYFUNCTION("""COMPUTED_VALUE"""),35.0)</f>
        <v>35</v>
      </c>
      <c r="L30" s="2">
        <f>IFERROR(__xludf.DUMMYFUNCTION("""COMPUTED_VALUE"""),49.0)</f>
        <v>49</v>
      </c>
      <c r="M30" s="2">
        <f>IFERROR(__xludf.DUMMYFUNCTION("""COMPUTED_VALUE"""),92.0)</f>
        <v>92</v>
      </c>
      <c r="N30" s="2">
        <f>IFERROR(__xludf.DUMMYFUNCTION("""COMPUTED_VALUE"""),89.0)</f>
        <v>89</v>
      </c>
      <c r="O30" s="2">
        <f>IFERROR(__xludf.DUMMYFUNCTION("""COMPUTED_VALUE"""),73.0)</f>
        <v>73</v>
      </c>
      <c r="Q30" s="2">
        <f>IFERROR(__xludf.DUMMYFUNCTION("SPLIT(E30,"" "")"),70.0)</f>
        <v>70</v>
      </c>
      <c r="R30" s="2">
        <f>IFERROR(__xludf.DUMMYFUNCTION("""COMPUTED_VALUE"""),39.0)</f>
        <v>39</v>
      </c>
      <c r="S30" s="2">
        <f>IFERROR(__xludf.DUMMYFUNCTION("""COMPUTED_VALUE"""),73.0)</f>
        <v>73</v>
      </c>
      <c r="T30" s="2">
        <f>IFERROR(__xludf.DUMMYFUNCTION("""COMPUTED_VALUE"""),44.0)</f>
        <v>44</v>
      </c>
      <c r="U30" s="2">
        <f>IFERROR(__xludf.DUMMYFUNCTION("""COMPUTED_VALUE"""),67.0)</f>
        <v>67</v>
      </c>
      <c r="V30" s="2">
        <f>IFERROR(__xludf.DUMMYFUNCTION("""COMPUTED_VALUE"""),50.0)</f>
        <v>50</v>
      </c>
      <c r="W30" s="2">
        <f>IFERROR(__xludf.DUMMYFUNCTION("""COMPUTED_VALUE"""),43.0)</f>
        <v>43</v>
      </c>
      <c r="X30" s="2">
        <f>IFERROR(__xludf.DUMMYFUNCTION("""COMPUTED_VALUE"""),63.0)</f>
        <v>63</v>
      </c>
      <c r="Y30" s="2">
        <f>IFERROR(__xludf.DUMMYFUNCTION("""COMPUTED_VALUE"""),4.0)</f>
        <v>4</v>
      </c>
      <c r="Z30" s="2">
        <f>IFERROR(__xludf.DUMMYFUNCTION("""COMPUTED_VALUE"""),82.0)</f>
        <v>82</v>
      </c>
      <c r="AA30" s="2">
        <f>IFERROR(__xludf.DUMMYFUNCTION("""COMPUTED_VALUE"""),14.0)</f>
        <v>14</v>
      </c>
      <c r="AB30" s="2">
        <f>IFERROR(__xludf.DUMMYFUNCTION("""COMPUTED_VALUE"""),64.0)</f>
        <v>64</v>
      </c>
      <c r="AC30" s="2">
        <f>IFERROR(__xludf.DUMMYFUNCTION("""COMPUTED_VALUE"""),22.0)</f>
        <v>22</v>
      </c>
      <c r="AD30" s="2">
        <f>IFERROR(__xludf.DUMMYFUNCTION("""COMPUTED_VALUE"""),25.0)</f>
        <v>25</v>
      </c>
      <c r="AE30" s="2">
        <f>IFERROR(__xludf.DUMMYFUNCTION("""COMPUTED_VALUE"""),2.0)</f>
        <v>2</v>
      </c>
      <c r="AF30" s="2">
        <f>IFERROR(__xludf.DUMMYFUNCTION("""COMPUTED_VALUE"""),41.0)</f>
        <v>41</v>
      </c>
      <c r="AG30" s="2">
        <f>IFERROR(__xludf.DUMMYFUNCTION("""COMPUTED_VALUE"""),8.0)</f>
        <v>8</v>
      </c>
      <c r="AH30" s="2">
        <f>IFERROR(__xludf.DUMMYFUNCTION("""COMPUTED_VALUE"""),36.0)</f>
        <v>36</v>
      </c>
      <c r="AI30" s="2">
        <f>IFERROR(__xludf.DUMMYFUNCTION("""COMPUTED_VALUE"""),89.0)</f>
        <v>89</v>
      </c>
      <c r="AJ30" s="2">
        <f>IFERROR(__xludf.DUMMYFUNCTION("""COMPUTED_VALUE"""),10.0)</f>
        <v>10</v>
      </c>
      <c r="AK30" s="2">
        <f>IFERROR(__xludf.DUMMYFUNCTION("""COMPUTED_VALUE"""),54.0)</f>
        <v>54</v>
      </c>
      <c r="AL30" s="2">
        <f>IFERROR(__xludf.DUMMYFUNCTION("""COMPUTED_VALUE"""),79.0)</f>
        <v>79</v>
      </c>
      <c r="AM30" s="2">
        <f>IFERROR(__xludf.DUMMYFUNCTION("""COMPUTED_VALUE"""),87.0)</f>
        <v>87</v>
      </c>
      <c r="AN30" s="2">
        <f>IFERROR(__xludf.DUMMYFUNCTION("""COMPUTED_VALUE"""),40.0)</f>
        <v>40</v>
      </c>
      <c r="AO30" s="2">
        <f>IFERROR(__xludf.DUMMYFUNCTION("""COMPUTED_VALUE"""),6.0)</f>
        <v>6</v>
      </c>
      <c r="AQ30" s="2">
        <f>IFERROR(__xludf.DUMMYFUNCTION("COUNTA( iferror( filter( flatten(F30:O30), match( flatten(F30:O30), flatten(Q30:AO30), 0 ) ) ) )"),2.0)</f>
        <v>2</v>
      </c>
      <c r="AR30" s="2">
        <f t="shared" si="1"/>
        <v>2</v>
      </c>
    </row>
    <row r="31">
      <c r="A31" s="4" t="s">
        <v>35</v>
      </c>
      <c r="B31" s="2" t="str">
        <f>IFERROR(__xludf.DUMMYFUNCTION(" SPLIT(A31,"":"")"),"Card  30")</f>
        <v>Card  30</v>
      </c>
      <c r="C31" s="2" t="str">
        <f>IFERROR(__xludf.DUMMYFUNCTION("""COMPUTED_VALUE""")," 21 33 62  4 57  9 50 49 95 13 | 12 84 86 49 26 42 20 37 30 57 44 96 62  6  4 65 15 59 60 73 19 28 89 39 55")</f>
        <v> 21 33 62  4 57  9 50 49 95 13 | 12 84 86 49 26 42 20 37 30 57 44 96 62  6  4 65 15 59 60 73 19 28 89 39 55</v>
      </c>
      <c r="D31" s="2" t="str">
        <f>IFERROR(__xludf.DUMMYFUNCTION("SPLIT(C31,""|"")")," 21 33 62  4 57  9 50 49 95 13 ")</f>
        <v> 21 33 62  4 57  9 50 49 95 13 </v>
      </c>
      <c r="E31" s="2" t="str">
        <f>IFERROR(__xludf.DUMMYFUNCTION("""COMPUTED_VALUE""")," 12 84 86 49 26 42 20 37 30 57 44 96 62  6  4 65 15 59 60 73 19 28 89 39 55")</f>
        <v> 12 84 86 49 26 42 20 37 30 57 44 96 62  6  4 65 15 59 60 73 19 28 89 39 55</v>
      </c>
      <c r="F31" s="2">
        <f>IFERROR(__xludf.DUMMYFUNCTION("SPLIT(D31,"" "")"),21.0)</f>
        <v>21</v>
      </c>
      <c r="G31" s="2">
        <f>IFERROR(__xludf.DUMMYFUNCTION("""COMPUTED_VALUE"""),33.0)</f>
        <v>33</v>
      </c>
      <c r="H31" s="2">
        <f>IFERROR(__xludf.DUMMYFUNCTION("""COMPUTED_VALUE"""),62.0)</f>
        <v>62</v>
      </c>
      <c r="I31" s="2">
        <f>IFERROR(__xludf.DUMMYFUNCTION("""COMPUTED_VALUE"""),4.0)</f>
        <v>4</v>
      </c>
      <c r="J31" s="2">
        <f>IFERROR(__xludf.DUMMYFUNCTION("""COMPUTED_VALUE"""),57.0)</f>
        <v>57</v>
      </c>
      <c r="K31" s="2">
        <f>IFERROR(__xludf.DUMMYFUNCTION("""COMPUTED_VALUE"""),9.0)</f>
        <v>9</v>
      </c>
      <c r="L31" s="2">
        <f>IFERROR(__xludf.DUMMYFUNCTION("""COMPUTED_VALUE"""),50.0)</f>
        <v>50</v>
      </c>
      <c r="M31" s="2">
        <f>IFERROR(__xludf.DUMMYFUNCTION("""COMPUTED_VALUE"""),49.0)</f>
        <v>49</v>
      </c>
      <c r="N31" s="2">
        <f>IFERROR(__xludf.DUMMYFUNCTION("""COMPUTED_VALUE"""),95.0)</f>
        <v>95</v>
      </c>
      <c r="O31" s="2">
        <f>IFERROR(__xludf.DUMMYFUNCTION("""COMPUTED_VALUE"""),13.0)</f>
        <v>13</v>
      </c>
      <c r="Q31" s="2">
        <f>IFERROR(__xludf.DUMMYFUNCTION("SPLIT(E31,"" "")"),12.0)</f>
        <v>12</v>
      </c>
      <c r="R31" s="2">
        <f>IFERROR(__xludf.DUMMYFUNCTION("""COMPUTED_VALUE"""),84.0)</f>
        <v>84</v>
      </c>
      <c r="S31" s="2">
        <f>IFERROR(__xludf.DUMMYFUNCTION("""COMPUTED_VALUE"""),86.0)</f>
        <v>86</v>
      </c>
      <c r="T31" s="2">
        <f>IFERROR(__xludf.DUMMYFUNCTION("""COMPUTED_VALUE"""),49.0)</f>
        <v>49</v>
      </c>
      <c r="U31" s="2">
        <f>IFERROR(__xludf.DUMMYFUNCTION("""COMPUTED_VALUE"""),26.0)</f>
        <v>26</v>
      </c>
      <c r="V31" s="2">
        <f>IFERROR(__xludf.DUMMYFUNCTION("""COMPUTED_VALUE"""),42.0)</f>
        <v>42</v>
      </c>
      <c r="W31" s="2">
        <f>IFERROR(__xludf.DUMMYFUNCTION("""COMPUTED_VALUE"""),20.0)</f>
        <v>20</v>
      </c>
      <c r="X31" s="2">
        <f>IFERROR(__xludf.DUMMYFUNCTION("""COMPUTED_VALUE"""),37.0)</f>
        <v>37</v>
      </c>
      <c r="Y31" s="2">
        <f>IFERROR(__xludf.DUMMYFUNCTION("""COMPUTED_VALUE"""),30.0)</f>
        <v>30</v>
      </c>
      <c r="Z31" s="2">
        <f>IFERROR(__xludf.DUMMYFUNCTION("""COMPUTED_VALUE"""),57.0)</f>
        <v>57</v>
      </c>
      <c r="AA31" s="2">
        <f>IFERROR(__xludf.DUMMYFUNCTION("""COMPUTED_VALUE"""),44.0)</f>
        <v>44</v>
      </c>
      <c r="AB31" s="2">
        <f>IFERROR(__xludf.DUMMYFUNCTION("""COMPUTED_VALUE"""),96.0)</f>
        <v>96</v>
      </c>
      <c r="AC31" s="2">
        <f>IFERROR(__xludf.DUMMYFUNCTION("""COMPUTED_VALUE"""),62.0)</f>
        <v>62</v>
      </c>
      <c r="AD31" s="2">
        <f>IFERROR(__xludf.DUMMYFUNCTION("""COMPUTED_VALUE"""),6.0)</f>
        <v>6</v>
      </c>
      <c r="AE31" s="2">
        <f>IFERROR(__xludf.DUMMYFUNCTION("""COMPUTED_VALUE"""),4.0)</f>
        <v>4</v>
      </c>
      <c r="AF31" s="2">
        <f>IFERROR(__xludf.DUMMYFUNCTION("""COMPUTED_VALUE"""),65.0)</f>
        <v>65</v>
      </c>
      <c r="AG31" s="2">
        <f>IFERROR(__xludf.DUMMYFUNCTION("""COMPUTED_VALUE"""),15.0)</f>
        <v>15</v>
      </c>
      <c r="AH31" s="2">
        <f>IFERROR(__xludf.DUMMYFUNCTION("""COMPUTED_VALUE"""),59.0)</f>
        <v>59</v>
      </c>
      <c r="AI31" s="2">
        <f>IFERROR(__xludf.DUMMYFUNCTION("""COMPUTED_VALUE"""),60.0)</f>
        <v>60</v>
      </c>
      <c r="AJ31" s="2">
        <f>IFERROR(__xludf.DUMMYFUNCTION("""COMPUTED_VALUE"""),73.0)</f>
        <v>73</v>
      </c>
      <c r="AK31" s="2">
        <f>IFERROR(__xludf.DUMMYFUNCTION("""COMPUTED_VALUE"""),19.0)</f>
        <v>19</v>
      </c>
      <c r="AL31" s="2">
        <f>IFERROR(__xludf.DUMMYFUNCTION("""COMPUTED_VALUE"""),28.0)</f>
        <v>28</v>
      </c>
      <c r="AM31" s="2">
        <f>IFERROR(__xludf.DUMMYFUNCTION("""COMPUTED_VALUE"""),89.0)</f>
        <v>89</v>
      </c>
      <c r="AN31" s="2">
        <f>IFERROR(__xludf.DUMMYFUNCTION("""COMPUTED_VALUE"""),39.0)</f>
        <v>39</v>
      </c>
      <c r="AO31" s="2">
        <f>IFERROR(__xludf.DUMMYFUNCTION("""COMPUTED_VALUE"""),55.0)</f>
        <v>55</v>
      </c>
      <c r="AQ31" s="2">
        <f>IFERROR(__xludf.DUMMYFUNCTION("COUNTA( iferror( filter( flatten(F31:O31), match( flatten(F31:O31), flatten(Q31:AO31), 0 ) ) ) )"),4.0)</f>
        <v>4</v>
      </c>
      <c r="AR31" s="2">
        <f t="shared" si="1"/>
        <v>8</v>
      </c>
    </row>
    <row r="32">
      <c r="A32" s="4" t="s">
        <v>36</v>
      </c>
      <c r="B32" s="2" t="str">
        <f>IFERROR(__xludf.DUMMYFUNCTION(" SPLIT(A32,"":"")"),"Card  31")</f>
        <v>Card  31</v>
      </c>
      <c r="C32" s="2" t="str">
        <f>IFERROR(__xludf.DUMMYFUNCTION("""COMPUTED_VALUE"""),"  7 61 76 92 70 15 45 71 98 20 |  4 33 26 63 73 52  7  3 62 60 89 28 86 55 45 90 41 83 74 31 48 27 11 65 72")</f>
        <v>  7 61 76 92 70 15 45 71 98 20 |  4 33 26 63 73 52  7  3 62 60 89 28 86 55 45 90 41 83 74 31 48 27 11 65 72</v>
      </c>
      <c r="D32" s="2" t="str">
        <f>IFERROR(__xludf.DUMMYFUNCTION("SPLIT(C32,""|"")"),"  7 61 76 92 70 15 45 71 98 20 ")</f>
        <v>  7 61 76 92 70 15 45 71 98 20 </v>
      </c>
      <c r="E32" s="2" t="str">
        <f>IFERROR(__xludf.DUMMYFUNCTION("""COMPUTED_VALUE"""),"  4 33 26 63 73 52  7  3 62 60 89 28 86 55 45 90 41 83 74 31 48 27 11 65 72")</f>
        <v>  4 33 26 63 73 52  7  3 62 60 89 28 86 55 45 90 41 83 74 31 48 27 11 65 72</v>
      </c>
      <c r="F32" s="2">
        <f>IFERROR(__xludf.DUMMYFUNCTION("SPLIT(D32,"" "")"),7.0)</f>
        <v>7</v>
      </c>
      <c r="G32" s="2">
        <f>IFERROR(__xludf.DUMMYFUNCTION("""COMPUTED_VALUE"""),61.0)</f>
        <v>61</v>
      </c>
      <c r="H32" s="2">
        <f>IFERROR(__xludf.DUMMYFUNCTION("""COMPUTED_VALUE"""),76.0)</f>
        <v>76</v>
      </c>
      <c r="I32" s="2">
        <f>IFERROR(__xludf.DUMMYFUNCTION("""COMPUTED_VALUE"""),92.0)</f>
        <v>92</v>
      </c>
      <c r="J32" s="2">
        <f>IFERROR(__xludf.DUMMYFUNCTION("""COMPUTED_VALUE"""),70.0)</f>
        <v>70</v>
      </c>
      <c r="K32" s="2">
        <f>IFERROR(__xludf.DUMMYFUNCTION("""COMPUTED_VALUE"""),15.0)</f>
        <v>15</v>
      </c>
      <c r="L32" s="2">
        <f>IFERROR(__xludf.DUMMYFUNCTION("""COMPUTED_VALUE"""),45.0)</f>
        <v>45</v>
      </c>
      <c r="M32" s="2">
        <f>IFERROR(__xludf.DUMMYFUNCTION("""COMPUTED_VALUE"""),71.0)</f>
        <v>71</v>
      </c>
      <c r="N32" s="2">
        <f>IFERROR(__xludf.DUMMYFUNCTION("""COMPUTED_VALUE"""),98.0)</f>
        <v>98</v>
      </c>
      <c r="O32" s="2">
        <f>IFERROR(__xludf.DUMMYFUNCTION("""COMPUTED_VALUE"""),20.0)</f>
        <v>20</v>
      </c>
      <c r="Q32" s="2">
        <f>IFERROR(__xludf.DUMMYFUNCTION("SPLIT(E32,"" "")"),4.0)</f>
        <v>4</v>
      </c>
      <c r="R32" s="2">
        <f>IFERROR(__xludf.DUMMYFUNCTION("""COMPUTED_VALUE"""),33.0)</f>
        <v>33</v>
      </c>
      <c r="S32" s="2">
        <f>IFERROR(__xludf.DUMMYFUNCTION("""COMPUTED_VALUE"""),26.0)</f>
        <v>26</v>
      </c>
      <c r="T32" s="2">
        <f>IFERROR(__xludf.DUMMYFUNCTION("""COMPUTED_VALUE"""),63.0)</f>
        <v>63</v>
      </c>
      <c r="U32" s="2">
        <f>IFERROR(__xludf.DUMMYFUNCTION("""COMPUTED_VALUE"""),73.0)</f>
        <v>73</v>
      </c>
      <c r="V32" s="2">
        <f>IFERROR(__xludf.DUMMYFUNCTION("""COMPUTED_VALUE"""),52.0)</f>
        <v>52</v>
      </c>
      <c r="W32" s="2">
        <f>IFERROR(__xludf.DUMMYFUNCTION("""COMPUTED_VALUE"""),7.0)</f>
        <v>7</v>
      </c>
      <c r="X32" s="2">
        <f>IFERROR(__xludf.DUMMYFUNCTION("""COMPUTED_VALUE"""),3.0)</f>
        <v>3</v>
      </c>
      <c r="Y32" s="2">
        <f>IFERROR(__xludf.DUMMYFUNCTION("""COMPUTED_VALUE"""),62.0)</f>
        <v>62</v>
      </c>
      <c r="Z32" s="2">
        <f>IFERROR(__xludf.DUMMYFUNCTION("""COMPUTED_VALUE"""),60.0)</f>
        <v>60</v>
      </c>
      <c r="AA32" s="2">
        <f>IFERROR(__xludf.DUMMYFUNCTION("""COMPUTED_VALUE"""),89.0)</f>
        <v>89</v>
      </c>
      <c r="AB32" s="2">
        <f>IFERROR(__xludf.DUMMYFUNCTION("""COMPUTED_VALUE"""),28.0)</f>
        <v>28</v>
      </c>
      <c r="AC32" s="2">
        <f>IFERROR(__xludf.DUMMYFUNCTION("""COMPUTED_VALUE"""),86.0)</f>
        <v>86</v>
      </c>
      <c r="AD32" s="2">
        <f>IFERROR(__xludf.DUMMYFUNCTION("""COMPUTED_VALUE"""),55.0)</f>
        <v>55</v>
      </c>
      <c r="AE32" s="2">
        <f>IFERROR(__xludf.DUMMYFUNCTION("""COMPUTED_VALUE"""),45.0)</f>
        <v>45</v>
      </c>
      <c r="AF32" s="2">
        <f>IFERROR(__xludf.DUMMYFUNCTION("""COMPUTED_VALUE"""),90.0)</f>
        <v>90</v>
      </c>
      <c r="AG32" s="2">
        <f>IFERROR(__xludf.DUMMYFUNCTION("""COMPUTED_VALUE"""),41.0)</f>
        <v>41</v>
      </c>
      <c r="AH32" s="2">
        <f>IFERROR(__xludf.DUMMYFUNCTION("""COMPUTED_VALUE"""),83.0)</f>
        <v>83</v>
      </c>
      <c r="AI32" s="2">
        <f>IFERROR(__xludf.DUMMYFUNCTION("""COMPUTED_VALUE"""),74.0)</f>
        <v>74</v>
      </c>
      <c r="AJ32" s="2">
        <f>IFERROR(__xludf.DUMMYFUNCTION("""COMPUTED_VALUE"""),31.0)</f>
        <v>31</v>
      </c>
      <c r="AK32" s="2">
        <f>IFERROR(__xludf.DUMMYFUNCTION("""COMPUTED_VALUE"""),48.0)</f>
        <v>48</v>
      </c>
      <c r="AL32" s="2">
        <f>IFERROR(__xludf.DUMMYFUNCTION("""COMPUTED_VALUE"""),27.0)</f>
        <v>27</v>
      </c>
      <c r="AM32" s="2">
        <f>IFERROR(__xludf.DUMMYFUNCTION("""COMPUTED_VALUE"""),11.0)</f>
        <v>11</v>
      </c>
      <c r="AN32" s="2">
        <f>IFERROR(__xludf.DUMMYFUNCTION("""COMPUTED_VALUE"""),65.0)</f>
        <v>65</v>
      </c>
      <c r="AO32" s="2">
        <f>IFERROR(__xludf.DUMMYFUNCTION("""COMPUTED_VALUE"""),72.0)</f>
        <v>72</v>
      </c>
      <c r="AQ32" s="2">
        <f>IFERROR(__xludf.DUMMYFUNCTION("COUNTA( iferror( filter( flatten(F32:O32), match( flatten(F32:O32), flatten(Q32:AO32), 0 ) ) ) )"),2.0)</f>
        <v>2</v>
      </c>
      <c r="AR32" s="2">
        <f t="shared" si="1"/>
        <v>2</v>
      </c>
    </row>
    <row r="33">
      <c r="A33" s="4" t="s">
        <v>37</v>
      </c>
      <c r="B33" s="2" t="str">
        <f>IFERROR(__xludf.DUMMYFUNCTION(" SPLIT(A33,"":"")"),"Card  32")</f>
        <v>Card  32</v>
      </c>
      <c r="C33" s="2" t="str">
        <f>IFERROR(__xludf.DUMMYFUNCTION("""COMPUTED_VALUE"""),"  9 35 67 79 85 46 14 42 84 45 | 63 51 64  5 81 70 36 47 33 30 54 83 85 34 35 32  1 79  7 96 82 28  3 89 91")</f>
        <v>  9 35 67 79 85 46 14 42 84 45 | 63 51 64  5 81 70 36 47 33 30 54 83 85 34 35 32  1 79  7 96 82 28  3 89 91</v>
      </c>
      <c r="D33" s="2" t="str">
        <f>IFERROR(__xludf.DUMMYFUNCTION("SPLIT(C33,""|"")"),"  9 35 67 79 85 46 14 42 84 45 ")</f>
        <v>  9 35 67 79 85 46 14 42 84 45 </v>
      </c>
      <c r="E33" s="2" t="str">
        <f>IFERROR(__xludf.DUMMYFUNCTION("""COMPUTED_VALUE""")," 63 51 64  5 81 70 36 47 33 30 54 83 85 34 35 32  1 79  7 96 82 28  3 89 91")</f>
        <v> 63 51 64  5 81 70 36 47 33 30 54 83 85 34 35 32  1 79  7 96 82 28  3 89 91</v>
      </c>
      <c r="F33" s="2">
        <f>IFERROR(__xludf.DUMMYFUNCTION("SPLIT(D33,"" "")"),9.0)</f>
        <v>9</v>
      </c>
      <c r="G33" s="2">
        <f>IFERROR(__xludf.DUMMYFUNCTION("""COMPUTED_VALUE"""),35.0)</f>
        <v>35</v>
      </c>
      <c r="H33" s="2">
        <f>IFERROR(__xludf.DUMMYFUNCTION("""COMPUTED_VALUE"""),67.0)</f>
        <v>67</v>
      </c>
      <c r="I33" s="2">
        <f>IFERROR(__xludf.DUMMYFUNCTION("""COMPUTED_VALUE"""),79.0)</f>
        <v>79</v>
      </c>
      <c r="J33" s="2">
        <f>IFERROR(__xludf.DUMMYFUNCTION("""COMPUTED_VALUE"""),85.0)</f>
        <v>85</v>
      </c>
      <c r="K33" s="2">
        <f>IFERROR(__xludf.DUMMYFUNCTION("""COMPUTED_VALUE"""),46.0)</f>
        <v>46</v>
      </c>
      <c r="L33" s="2">
        <f>IFERROR(__xludf.DUMMYFUNCTION("""COMPUTED_VALUE"""),14.0)</f>
        <v>14</v>
      </c>
      <c r="M33" s="2">
        <f>IFERROR(__xludf.DUMMYFUNCTION("""COMPUTED_VALUE"""),42.0)</f>
        <v>42</v>
      </c>
      <c r="N33" s="2">
        <f>IFERROR(__xludf.DUMMYFUNCTION("""COMPUTED_VALUE"""),84.0)</f>
        <v>84</v>
      </c>
      <c r="O33" s="2">
        <f>IFERROR(__xludf.DUMMYFUNCTION("""COMPUTED_VALUE"""),45.0)</f>
        <v>45</v>
      </c>
      <c r="Q33" s="2">
        <f>IFERROR(__xludf.DUMMYFUNCTION("SPLIT(E33,"" "")"),63.0)</f>
        <v>63</v>
      </c>
      <c r="R33" s="2">
        <f>IFERROR(__xludf.DUMMYFUNCTION("""COMPUTED_VALUE"""),51.0)</f>
        <v>51</v>
      </c>
      <c r="S33" s="2">
        <f>IFERROR(__xludf.DUMMYFUNCTION("""COMPUTED_VALUE"""),64.0)</f>
        <v>64</v>
      </c>
      <c r="T33" s="2">
        <f>IFERROR(__xludf.DUMMYFUNCTION("""COMPUTED_VALUE"""),5.0)</f>
        <v>5</v>
      </c>
      <c r="U33" s="2">
        <f>IFERROR(__xludf.DUMMYFUNCTION("""COMPUTED_VALUE"""),81.0)</f>
        <v>81</v>
      </c>
      <c r="V33" s="2">
        <f>IFERROR(__xludf.DUMMYFUNCTION("""COMPUTED_VALUE"""),70.0)</f>
        <v>70</v>
      </c>
      <c r="W33" s="2">
        <f>IFERROR(__xludf.DUMMYFUNCTION("""COMPUTED_VALUE"""),36.0)</f>
        <v>36</v>
      </c>
      <c r="X33" s="2">
        <f>IFERROR(__xludf.DUMMYFUNCTION("""COMPUTED_VALUE"""),47.0)</f>
        <v>47</v>
      </c>
      <c r="Y33" s="2">
        <f>IFERROR(__xludf.DUMMYFUNCTION("""COMPUTED_VALUE"""),33.0)</f>
        <v>33</v>
      </c>
      <c r="Z33" s="2">
        <f>IFERROR(__xludf.DUMMYFUNCTION("""COMPUTED_VALUE"""),30.0)</f>
        <v>30</v>
      </c>
      <c r="AA33" s="2">
        <f>IFERROR(__xludf.DUMMYFUNCTION("""COMPUTED_VALUE"""),54.0)</f>
        <v>54</v>
      </c>
      <c r="AB33" s="2">
        <f>IFERROR(__xludf.DUMMYFUNCTION("""COMPUTED_VALUE"""),83.0)</f>
        <v>83</v>
      </c>
      <c r="AC33" s="2">
        <f>IFERROR(__xludf.DUMMYFUNCTION("""COMPUTED_VALUE"""),85.0)</f>
        <v>85</v>
      </c>
      <c r="AD33" s="2">
        <f>IFERROR(__xludf.DUMMYFUNCTION("""COMPUTED_VALUE"""),34.0)</f>
        <v>34</v>
      </c>
      <c r="AE33" s="2">
        <f>IFERROR(__xludf.DUMMYFUNCTION("""COMPUTED_VALUE"""),35.0)</f>
        <v>35</v>
      </c>
      <c r="AF33" s="2">
        <f>IFERROR(__xludf.DUMMYFUNCTION("""COMPUTED_VALUE"""),32.0)</f>
        <v>32</v>
      </c>
      <c r="AG33" s="2">
        <f>IFERROR(__xludf.DUMMYFUNCTION("""COMPUTED_VALUE"""),1.0)</f>
        <v>1</v>
      </c>
      <c r="AH33" s="2">
        <f>IFERROR(__xludf.DUMMYFUNCTION("""COMPUTED_VALUE"""),79.0)</f>
        <v>79</v>
      </c>
      <c r="AI33" s="2">
        <f>IFERROR(__xludf.DUMMYFUNCTION("""COMPUTED_VALUE"""),7.0)</f>
        <v>7</v>
      </c>
      <c r="AJ33" s="2">
        <f>IFERROR(__xludf.DUMMYFUNCTION("""COMPUTED_VALUE"""),96.0)</f>
        <v>96</v>
      </c>
      <c r="AK33" s="2">
        <f>IFERROR(__xludf.DUMMYFUNCTION("""COMPUTED_VALUE"""),82.0)</f>
        <v>82</v>
      </c>
      <c r="AL33" s="2">
        <f>IFERROR(__xludf.DUMMYFUNCTION("""COMPUTED_VALUE"""),28.0)</f>
        <v>28</v>
      </c>
      <c r="AM33" s="2">
        <f>IFERROR(__xludf.DUMMYFUNCTION("""COMPUTED_VALUE"""),3.0)</f>
        <v>3</v>
      </c>
      <c r="AN33" s="2">
        <f>IFERROR(__xludf.DUMMYFUNCTION("""COMPUTED_VALUE"""),89.0)</f>
        <v>89</v>
      </c>
      <c r="AO33" s="2">
        <f>IFERROR(__xludf.DUMMYFUNCTION("""COMPUTED_VALUE"""),91.0)</f>
        <v>91</v>
      </c>
      <c r="AQ33" s="2">
        <f>IFERROR(__xludf.DUMMYFUNCTION("COUNTA( iferror( filter( flatten(F33:O33), match( flatten(F33:O33), flatten(Q33:AO33), 0 ) ) ) )"),3.0)</f>
        <v>3</v>
      </c>
      <c r="AR33" s="2">
        <f t="shared" si="1"/>
        <v>4</v>
      </c>
    </row>
    <row r="34">
      <c r="A34" s="4" t="s">
        <v>38</v>
      </c>
      <c r="B34" s="2" t="str">
        <f>IFERROR(__xludf.DUMMYFUNCTION(" SPLIT(A34,"":"")"),"Card  33")</f>
        <v>Card  33</v>
      </c>
      <c r="C34" s="2" t="str">
        <f>IFERROR(__xludf.DUMMYFUNCTION("""COMPUTED_VALUE""")," 76 48 44 64 41 62  4 25 11  8 | 15 22 10 80 59 82 89 81  2 57 31 25 50 34 53 39 86 19 47 95 23 30 88 91 51")</f>
        <v> 76 48 44 64 41 62  4 25 11  8 | 15 22 10 80 59 82 89 81  2 57 31 25 50 34 53 39 86 19 47 95 23 30 88 91 51</v>
      </c>
      <c r="D34" s="2" t="str">
        <f>IFERROR(__xludf.DUMMYFUNCTION("SPLIT(C34,""|"")")," 76 48 44 64 41 62  4 25 11  8 ")</f>
        <v> 76 48 44 64 41 62  4 25 11  8 </v>
      </c>
      <c r="E34" s="2" t="str">
        <f>IFERROR(__xludf.DUMMYFUNCTION("""COMPUTED_VALUE""")," 15 22 10 80 59 82 89 81  2 57 31 25 50 34 53 39 86 19 47 95 23 30 88 91 51")</f>
        <v> 15 22 10 80 59 82 89 81  2 57 31 25 50 34 53 39 86 19 47 95 23 30 88 91 51</v>
      </c>
      <c r="F34" s="2">
        <f>IFERROR(__xludf.DUMMYFUNCTION("SPLIT(D34,"" "")"),76.0)</f>
        <v>76</v>
      </c>
      <c r="G34" s="2">
        <f>IFERROR(__xludf.DUMMYFUNCTION("""COMPUTED_VALUE"""),48.0)</f>
        <v>48</v>
      </c>
      <c r="H34" s="2">
        <f>IFERROR(__xludf.DUMMYFUNCTION("""COMPUTED_VALUE"""),44.0)</f>
        <v>44</v>
      </c>
      <c r="I34" s="2">
        <f>IFERROR(__xludf.DUMMYFUNCTION("""COMPUTED_VALUE"""),64.0)</f>
        <v>64</v>
      </c>
      <c r="J34" s="2">
        <f>IFERROR(__xludf.DUMMYFUNCTION("""COMPUTED_VALUE"""),41.0)</f>
        <v>41</v>
      </c>
      <c r="K34" s="2">
        <f>IFERROR(__xludf.DUMMYFUNCTION("""COMPUTED_VALUE"""),62.0)</f>
        <v>62</v>
      </c>
      <c r="L34" s="2">
        <f>IFERROR(__xludf.DUMMYFUNCTION("""COMPUTED_VALUE"""),4.0)</f>
        <v>4</v>
      </c>
      <c r="M34" s="2">
        <f>IFERROR(__xludf.DUMMYFUNCTION("""COMPUTED_VALUE"""),25.0)</f>
        <v>25</v>
      </c>
      <c r="N34" s="2">
        <f>IFERROR(__xludf.DUMMYFUNCTION("""COMPUTED_VALUE"""),11.0)</f>
        <v>11</v>
      </c>
      <c r="O34" s="2">
        <f>IFERROR(__xludf.DUMMYFUNCTION("""COMPUTED_VALUE"""),8.0)</f>
        <v>8</v>
      </c>
      <c r="Q34" s="2">
        <f>IFERROR(__xludf.DUMMYFUNCTION("SPLIT(E34,"" "")"),15.0)</f>
        <v>15</v>
      </c>
      <c r="R34" s="2">
        <f>IFERROR(__xludf.DUMMYFUNCTION("""COMPUTED_VALUE"""),22.0)</f>
        <v>22</v>
      </c>
      <c r="S34" s="2">
        <f>IFERROR(__xludf.DUMMYFUNCTION("""COMPUTED_VALUE"""),10.0)</f>
        <v>10</v>
      </c>
      <c r="T34" s="2">
        <f>IFERROR(__xludf.DUMMYFUNCTION("""COMPUTED_VALUE"""),80.0)</f>
        <v>80</v>
      </c>
      <c r="U34" s="2">
        <f>IFERROR(__xludf.DUMMYFUNCTION("""COMPUTED_VALUE"""),59.0)</f>
        <v>59</v>
      </c>
      <c r="V34" s="2">
        <f>IFERROR(__xludf.DUMMYFUNCTION("""COMPUTED_VALUE"""),82.0)</f>
        <v>82</v>
      </c>
      <c r="W34" s="2">
        <f>IFERROR(__xludf.DUMMYFUNCTION("""COMPUTED_VALUE"""),89.0)</f>
        <v>89</v>
      </c>
      <c r="X34" s="2">
        <f>IFERROR(__xludf.DUMMYFUNCTION("""COMPUTED_VALUE"""),81.0)</f>
        <v>81</v>
      </c>
      <c r="Y34" s="2">
        <f>IFERROR(__xludf.DUMMYFUNCTION("""COMPUTED_VALUE"""),2.0)</f>
        <v>2</v>
      </c>
      <c r="Z34" s="2">
        <f>IFERROR(__xludf.DUMMYFUNCTION("""COMPUTED_VALUE"""),57.0)</f>
        <v>57</v>
      </c>
      <c r="AA34" s="2">
        <f>IFERROR(__xludf.DUMMYFUNCTION("""COMPUTED_VALUE"""),31.0)</f>
        <v>31</v>
      </c>
      <c r="AB34" s="2">
        <f>IFERROR(__xludf.DUMMYFUNCTION("""COMPUTED_VALUE"""),25.0)</f>
        <v>25</v>
      </c>
      <c r="AC34" s="2">
        <f>IFERROR(__xludf.DUMMYFUNCTION("""COMPUTED_VALUE"""),50.0)</f>
        <v>50</v>
      </c>
      <c r="AD34" s="2">
        <f>IFERROR(__xludf.DUMMYFUNCTION("""COMPUTED_VALUE"""),34.0)</f>
        <v>34</v>
      </c>
      <c r="AE34" s="2">
        <f>IFERROR(__xludf.DUMMYFUNCTION("""COMPUTED_VALUE"""),53.0)</f>
        <v>53</v>
      </c>
      <c r="AF34" s="2">
        <f>IFERROR(__xludf.DUMMYFUNCTION("""COMPUTED_VALUE"""),39.0)</f>
        <v>39</v>
      </c>
      <c r="AG34" s="2">
        <f>IFERROR(__xludf.DUMMYFUNCTION("""COMPUTED_VALUE"""),86.0)</f>
        <v>86</v>
      </c>
      <c r="AH34" s="2">
        <f>IFERROR(__xludf.DUMMYFUNCTION("""COMPUTED_VALUE"""),19.0)</f>
        <v>19</v>
      </c>
      <c r="AI34" s="2">
        <f>IFERROR(__xludf.DUMMYFUNCTION("""COMPUTED_VALUE"""),47.0)</f>
        <v>47</v>
      </c>
      <c r="AJ34" s="2">
        <f>IFERROR(__xludf.DUMMYFUNCTION("""COMPUTED_VALUE"""),95.0)</f>
        <v>95</v>
      </c>
      <c r="AK34" s="2">
        <f>IFERROR(__xludf.DUMMYFUNCTION("""COMPUTED_VALUE"""),23.0)</f>
        <v>23</v>
      </c>
      <c r="AL34" s="2">
        <f>IFERROR(__xludf.DUMMYFUNCTION("""COMPUTED_VALUE"""),30.0)</f>
        <v>30</v>
      </c>
      <c r="AM34" s="2">
        <f>IFERROR(__xludf.DUMMYFUNCTION("""COMPUTED_VALUE"""),88.0)</f>
        <v>88</v>
      </c>
      <c r="AN34" s="2">
        <f>IFERROR(__xludf.DUMMYFUNCTION("""COMPUTED_VALUE"""),91.0)</f>
        <v>91</v>
      </c>
      <c r="AO34" s="2">
        <f>IFERROR(__xludf.DUMMYFUNCTION("""COMPUTED_VALUE"""),51.0)</f>
        <v>51</v>
      </c>
      <c r="AQ34" s="2">
        <f>IFERROR(__xludf.DUMMYFUNCTION("COUNTA( iferror( filter( flatten(F34:O34), match( flatten(F34:O34), flatten(Q34:AO34), 0 ) ) ) )"),1.0)</f>
        <v>1</v>
      </c>
      <c r="AR34" s="2">
        <f t="shared" si="1"/>
        <v>1</v>
      </c>
    </row>
    <row r="35">
      <c r="A35" s="4" t="s">
        <v>39</v>
      </c>
      <c r="B35" s="2" t="str">
        <f>IFERROR(__xludf.DUMMYFUNCTION(" SPLIT(A35,"":"")"),"Card  34")</f>
        <v>Card  34</v>
      </c>
      <c r="C35" s="2" t="str">
        <f>IFERROR(__xludf.DUMMYFUNCTION("""COMPUTED_VALUE""")," 17 12 86 82 70 16 19 11 42 57 | 78 49 72 18 25 35 58 81 26  6 84 87 67 60 61 13 53 56  4 14 90 11 29 34 33")</f>
        <v> 17 12 86 82 70 16 19 11 42 57 | 78 49 72 18 25 35 58 81 26  6 84 87 67 60 61 13 53 56  4 14 90 11 29 34 33</v>
      </c>
      <c r="D35" s="2" t="str">
        <f>IFERROR(__xludf.DUMMYFUNCTION("SPLIT(C35,""|"")")," 17 12 86 82 70 16 19 11 42 57 ")</f>
        <v> 17 12 86 82 70 16 19 11 42 57 </v>
      </c>
      <c r="E35" s="2" t="str">
        <f>IFERROR(__xludf.DUMMYFUNCTION("""COMPUTED_VALUE""")," 78 49 72 18 25 35 58 81 26  6 84 87 67 60 61 13 53 56  4 14 90 11 29 34 33")</f>
        <v> 78 49 72 18 25 35 58 81 26  6 84 87 67 60 61 13 53 56  4 14 90 11 29 34 33</v>
      </c>
      <c r="F35" s="2">
        <f>IFERROR(__xludf.DUMMYFUNCTION("SPLIT(D35,"" "")"),17.0)</f>
        <v>17</v>
      </c>
      <c r="G35" s="2">
        <f>IFERROR(__xludf.DUMMYFUNCTION("""COMPUTED_VALUE"""),12.0)</f>
        <v>12</v>
      </c>
      <c r="H35" s="2">
        <f>IFERROR(__xludf.DUMMYFUNCTION("""COMPUTED_VALUE"""),86.0)</f>
        <v>86</v>
      </c>
      <c r="I35" s="2">
        <f>IFERROR(__xludf.DUMMYFUNCTION("""COMPUTED_VALUE"""),82.0)</f>
        <v>82</v>
      </c>
      <c r="J35" s="2">
        <f>IFERROR(__xludf.DUMMYFUNCTION("""COMPUTED_VALUE"""),70.0)</f>
        <v>70</v>
      </c>
      <c r="K35" s="2">
        <f>IFERROR(__xludf.DUMMYFUNCTION("""COMPUTED_VALUE"""),16.0)</f>
        <v>16</v>
      </c>
      <c r="L35" s="2">
        <f>IFERROR(__xludf.DUMMYFUNCTION("""COMPUTED_VALUE"""),19.0)</f>
        <v>19</v>
      </c>
      <c r="M35" s="2">
        <f>IFERROR(__xludf.DUMMYFUNCTION("""COMPUTED_VALUE"""),11.0)</f>
        <v>11</v>
      </c>
      <c r="N35" s="2">
        <f>IFERROR(__xludf.DUMMYFUNCTION("""COMPUTED_VALUE"""),42.0)</f>
        <v>42</v>
      </c>
      <c r="O35" s="2">
        <f>IFERROR(__xludf.DUMMYFUNCTION("""COMPUTED_VALUE"""),57.0)</f>
        <v>57</v>
      </c>
      <c r="Q35" s="2">
        <f>IFERROR(__xludf.DUMMYFUNCTION("SPLIT(E35,"" "")"),78.0)</f>
        <v>78</v>
      </c>
      <c r="R35" s="2">
        <f>IFERROR(__xludf.DUMMYFUNCTION("""COMPUTED_VALUE"""),49.0)</f>
        <v>49</v>
      </c>
      <c r="S35" s="2">
        <f>IFERROR(__xludf.DUMMYFUNCTION("""COMPUTED_VALUE"""),72.0)</f>
        <v>72</v>
      </c>
      <c r="T35" s="2">
        <f>IFERROR(__xludf.DUMMYFUNCTION("""COMPUTED_VALUE"""),18.0)</f>
        <v>18</v>
      </c>
      <c r="U35" s="2">
        <f>IFERROR(__xludf.DUMMYFUNCTION("""COMPUTED_VALUE"""),25.0)</f>
        <v>25</v>
      </c>
      <c r="V35" s="2">
        <f>IFERROR(__xludf.DUMMYFUNCTION("""COMPUTED_VALUE"""),35.0)</f>
        <v>35</v>
      </c>
      <c r="W35" s="2">
        <f>IFERROR(__xludf.DUMMYFUNCTION("""COMPUTED_VALUE"""),58.0)</f>
        <v>58</v>
      </c>
      <c r="X35" s="2">
        <f>IFERROR(__xludf.DUMMYFUNCTION("""COMPUTED_VALUE"""),81.0)</f>
        <v>81</v>
      </c>
      <c r="Y35" s="2">
        <f>IFERROR(__xludf.DUMMYFUNCTION("""COMPUTED_VALUE"""),26.0)</f>
        <v>26</v>
      </c>
      <c r="Z35" s="2">
        <f>IFERROR(__xludf.DUMMYFUNCTION("""COMPUTED_VALUE"""),6.0)</f>
        <v>6</v>
      </c>
      <c r="AA35" s="2">
        <f>IFERROR(__xludf.DUMMYFUNCTION("""COMPUTED_VALUE"""),84.0)</f>
        <v>84</v>
      </c>
      <c r="AB35" s="2">
        <f>IFERROR(__xludf.DUMMYFUNCTION("""COMPUTED_VALUE"""),87.0)</f>
        <v>87</v>
      </c>
      <c r="AC35" s="2">
        <f>IFERROR(__xludf.DUMMYFUNCTION("""COMPUTED_VALUE"""),67.0)</f>
        <v>67</v>
      </c>
      <c r="AD35" s="2">
        <f>IFERROR(__xludf.DUMMYFUNCTION("""COMPUTED_VALUE"""),60.0)</f>
        <v>60</v>
      </c>
      <c r="AE35" s="2">
        <f>IFERROR(__xludf.DUMMYFUNCTION("""COMPUTED_VALUE"""),61.0)</f>
        <v>61</v>
      </c>
      <c r="AF35" s="2">
        <f>IFERROR(__xludf.DUMMYFUNCTION("""COMPUTED_VALUE"""),13.0)</f>
        <v>13</v>
      </c>
      <c r="AG35" s="2">
        <f>IFERROR(__xludf.DUMMYFUNCTION("""COMPUTED_VALUE"""),53.0)</f>
        <v>53</v>
      </c>
      <c r="AH35" s="2">
        <f>IFERROR(__xludf.DUMMYFUNCTION("""COMPUTED_VALUE"""),56.0)</f>
        <v>56</v>
      </c>
      <c r="AI35" s="2">
        <f>IFERROR(__xludf.DUMMYFUNCTION("""COMPUTED_VALUE"""),4.0)</f>
        <v>4</v>
      </c>
      <c r="AJ35" s="2">
        <f>IFERROR(__xludf.DUMMYFUNCTION("""COMPUTED_VALUE"""),14.0)</f>
        <v>14</v>
      </c>
      <c r="AK35" s="2">
        <f>IFERROR(__xludf.DUMMYFUNCTION("""COMPUTED_VALUE"""),90.0)</f>
        <v>90</v>
      </c>
      <c r="AL35" s="2">
        <f>IFERROR(__xludf.DUMMYFUNCTION("""COMPUTED_VALUE"""),11.0)</f>
        <v>11</v>
      </c>
      <c r="AM35" s="2">
        <f>IFERROR(__xludf.DUMMYFUNCTION("""COMPUTED_VALUE"""),29.0)</f>
        <v>29</v>
      </c>
      <c r="AN35" s="2">
        <f>IFERROR(__xludf.DUMMYFUNCTION("""COMPUTED_VALUE"""),34.0)</f>
        <v>34</v>
      </c>
      <c r="AO35" s="2">
        <f>IFERROR(__xludf.DUMMYFUNCTION("""COMPUTED_VALUE"""),33.0)</f>
        <v>33</v>
      </c>
      <c r="AQ35" s="2">
        <f>IFERROR(__xludf.DUMMYFUNCTION("COUNTA( iferror( filter( flatten(F35:O35), match( flatten(F35:O35), flatten(Q35:AO35), 0 ) ) ) )"),1.0)</f>
        <v>1</v>
      </c>
      <c r="AR35" s="2">
        <f t="shared" si="1"/>
        <v>1</v>
      </c>
    </row>
    <row r="36">
      <c r="A36" s="4" t="s">
        <v>40</v>
      </c>
      <c r="B36" s="2" t="str">
        <f>IFERROR(__xludf.DUMMYFUNCTION(" SPLIT(A36,"":"")"),"Card  35")</f>
        <v>Card  35</v>
      </c>
      <c r="C36" s="2" t="str">
        <f>IFERROR(__xludf.DUMMYFUNCTION("""COMPUTED_VALUE""")," 16 65 64 28 25 50 73 95 20 10 |  6  4 12 77 41 98  2 74 29 15 52 91 83 49 14 40 69 88 82 22 21 89  9 70 90")</f>
        <v> 16 65 64 28 25 50 73 95 20 10 |  6  4 12 77 41 98  2 74 29 15 52 91 83 49 14 40 69 88 82 22 21 89  9 70 90</v>
      </c>
      <c r="D36" s="2" t="str">
        <f>IFERROR(__xludf.DUMMYFUNCTION("SPLIT(C36,""|"")")," 16 65 64 28 25 50 73 95 20 10 ")</f>
        <v> 16 65 64 28 25 50 73 95 20 10 </v>
      </c>
      <c r="E36" s="2" t="str">
        <f>IFERROR(__xludf.DUMMYFUNCTION("""COMPUTED_VALUE"""),"  6  4 12 77 41 98  2 74 29 15 52 91 83 49 14 40 69 88 82 22 21 89  9 70 90")</f>
        <v>  6  4 12 77 41 98  2 74 29 15 52 91 83 49 14 40 69 88 82 22 21 89  9 70 90</v>
      </c>
      <c r="F36" s="2">
        <f>IFERROR(__xludf.DUMMYFUNCTION("SPLIT(D36,"" "")"),16.0)</f>
        <v>16</v>
      </c>
      <c r="G36" s="2">
        <f>IFERROR(__xludf.DUMMYFUNCTION("""COMPUTED_VALUE"""),65.0)</f>
        <v>65</v>
      </c>
      <c r="H36" s="2">
        <f>IFERROR(__xludf.DUMMYFUNCTION("""COMPUTED_VALUE"""),64.0)</f>
        <v>64</v>
      </c>
      <c r="I36" s="2">
        <f>IFERROR(__xludf.DUMMYFUNCTION("""COMPUTED_VALUE"""),28.0)</f>
        <v>28</v>
      </c>
      <c r="J36" s="2">
        <f>IFERROR(__xludf.DUMMYFUNCTION("""COMPUTED_VALUE"""),25.0)</f>
        <v>25</v>
      </c>
      <c r="K36" s="2">
        <f>IFERROR(__xludf.DUMMYFUNCTION("""COMPUTED_VALUE"""),50.0)</f>
        <v>50</v>
      </c>
      <c r="L36" s="2">
        <f>IFERROR(__xludf.DUMMYFUNCTION("""COMPUTED_VALUE"""),73.0)</f>
        <v>73</v>
      </c>
      <c r="M36" s="2">
        <f>IFERROR(__xludf.DUMMYFUNCTION("""COMPUTED_VALUE"""),95.0)</f>
        <v>95</v>
      </c>
      <c r="N36" s="2">
        <f>IFERROR(__xludf.DUMMYFUNCTION("""COMPUTED_VALUE"""),20.0)</f>
        <v>20</v>
      </c>
      <c r="O36" s="2">
        <f>IFERROR(__xludf.DUMMYFUNCTION("""COMPUTED_VALUE"""),10.0)</f>
        <v>10</v>
      </c>
      <c r="Q36" s="2">
        <f>IFERROR(__xludf.DUMMYFUNCTION("SPLIT(E36,"" "")"),6.0)</f>
        <v>6</v>
      </c>
      <c r="R36" s="2">
        <f>IFERROR(__xludf.DUMMYFUNCTION("""COMPUTED_VALUE"""),4.0)</f>
        <v>4</v>
      </c>
      <c r="S36" s="2">
        <f>IFERROR(__xludf.DUMMYFUNCTION("""COMPUTED_VALUE"""),12.0)</f>
        <v>12</v>
      </c>
      <c r="T36" s="2">
        <f>IFERROR(__xludf.DUMMYFUNCTION("""COMPUTED_VALUE"""),77.0)</f>
        <v>77</v>
      </c>
      <c r="U36" s="2">
        <f>IFERROR(__xludf.DUMMYFUNCTION("""COMPUTED_VALUE"""),41.0)</f>
        <v>41</v>
      </c>
      <c r="V36" s="2">
        <f>IFERROR(__xludf.DUMMYFUNCTION("""COMPUTED_VALUE"""),98.0)</f>
        <v>98</v>
      </c>
      <c r="W36" s="2">
        <f>IFERROR(__xludf.DUMMYFUNCTION("""COMPUTED_VALUE"""),2.0)</f>
        <v>2</v>
      </c>
      <c r="X36" s="2">
        <f>IFERROR(__xludf.DUMMYFUNCTION("""COMPUTED_VALUE"""),74.0)</f>
        <v>74</v>
      </c>
      <c r="Y36" s="2">
        <f>IFERROR(__xludf.DUMMYFUNCTION("""COMPUTED_VALUE"""),29.0)</f>
        <v>29</v>
      </c>
      <c r="Z36" s="2">
        <f>IFERROR(__xludf.DUMMYFUNCTION("""COMPUTED_VALUE"""),15.0)</f>
        <v>15</v>
      </c>
      <c r="AA36" s="2">
        <f>IFERROR(__xludf.DUMMYFUNCTION("""COMPUTED_VALUE"""),52.0)</f>
        <v>52</v>
      </c>
      <c r="AB36" s="2">
        <f>IFERROR(__xludf.DUMMYFUNCTION("""COMPUTED_VALUE"""),91.0)</f>
        <v>91</v>
      </c>
      <c r="AC36" s="2">
        <f>IFERROR(__xludf.DUMMYFUNCTION("""COMPUTED_VALUE"""),83.0)</f>
        <v>83</v>
      </c>
      <c r="AD36" s="2">
        <f>IFERROR(__xludf.DUMMYFUNCTION("""COMPUTED_VALUE"""),49.0)</f>
        <v>49</v>
      </c>
      <c r="AE36" s="2">
        <f>IFERROR(__xludf.DUMMYFUNCTION("""COMPUTED_VALUE"""),14.0)</f>
        <v>14</v>
      </c>
      <c r="AF36" s="2">
        <f>IFERROR(__xludf.DUMMYFUNCTION("""COMPUTED_VALUE"""),40.0)</f>
        <v>40</v>
      </c>
      <c r="AG36" s="2">
        <f>IFERROR(__xludf.DUMMYFUNCTION("""COMPUTED_VALUE"""),69.0)</f>
        <v>69</v>
      </c>
      <c r="AH36" s="2">
        <f>IFERROR(__xludf.DUMMYFUNCTION("""COMPUTED_VALUE"""),88.0)</f>
        <v>88</v>
      </c>
      <c r="AI36" s="2">
        <f>IFERROR(__xludf.DUMMYFUNCTION("""COMPUTED_VALUE"""),82.0)</f>
        <v>82</v>
      </c>
      <c r="AJ36" s="2">
        <f>IFERROR(__xludf.DUMMYFUNCTION("""COMPUTED_VALUE"""),22.0)</f>
        <v>22</v>
      </c>
      <c r="AK36" s="2">
        <f>IFERROR(__xludf.DUMMYFUNCTION("""COMPUTED_VALUE"""),21.0)</f>
        <v>21</v>
      </c>
      <c r="AL36" s="2">
        <f>IFERROR(__xludf.DUMMYFUNCTION("""COMPUTED_VALUE"""),89.0)</f>
        <v>89</v>
      </c>
      <c r="AM36" s="2">
        <f>IFERROR(__xludf.DUMMYFUNCTION("""COMPUTED_VALUE"""),9.0)</f>
        <v>9</v>
      </c>
      <c r="AN36" s="2">
        <f>IFERROR(__xludf.DUMMYFUNCTION("""COMPUTED_VALUE"""),70.0)</f>
        <v>70</v>
      </c>
      <c r="AO36" s="2">
        <f>IFERROR(__xludf.DUMMYFUNCTION("""COMPUTED_VALUE"""),90.0)</f>
        <v>90</v>
      </c>
      <c r="AQ36" s="2">
        <f>IFERROR(__xludf.DUMMYFUNCTION("COUNTA( iferror( filter( flatten(F36:O36), match( flatten(F36:O36), flatten(Q36:AO36), 0 ) ) ) )"),0.0)</f>
        <v>0</v>
      </c>
      <c r="AR36" s="2">
        <f t="shared" si="1"/>
        <v>0</v>
      </c>
    </row>
    <row r="37">
      <c r="A37" s="4" t="s">
        <v>41</v>
      </c>
      <c r="B37" s="2" t="str">
        <f>IFERROR(__xludf.DUMMYFUNCTION(" SPLIT(A37,"":"")"),"Card  36")</f>
        <v>Card  36</v>
      </c>
      <c r="C37" s="2" t="str">
        <f>IFERROR(__xludf.DUMMYFUNCTION("""COMPUTED_VALUE""")," 68 38 59 63 30 32 14 97 77 17 |  6 23 49 75 12 76 58 22 74 29 24 48 56 54 41 26 69 90 70 93 66 42 78 33 60")</f>
        <v> 68 38 59 63 30 32 14 97 77 17 |  6 23 49 75 12 76 58 22 74 29 24 48 56 54 41 26 69 90 70 93 66 42 78 33 60</v>
      </c>
      <c r="D37" s="2" t="str">
        <f>IFERROR(__xludf.DUMMYFUNCTION("SPLIT(C37,""|"")")," 68 38 59 63 30 32 14 97 77 17 ")</f>
        <v> 68 38 59 63 30 32 14 97 77 17 </v>
      </c>
      <c r="E37" s="2" t="str">
        <f>IFERROR(__xludf.DUMMYFUNCTION("""COMPUTED_VALUE"""),"  6 23 49 75 12 76 58 22 74 29 24 48 56 54 41 26 69 90 70 93 66 42 78 33 60")</f>
        <v>  6 23 49 75 12 76 58 22 74 29 24 48 56 54 41 26 69 90 70 93 66 42 78 33 60</v>
      </c>
      <c r="F37" s="2">
        <f>IFERROR(__xludf.DUMMYFUNCTION("SPLIT(D37,"" "")"),68.0)</f>
        <v>68</v>
      </c>
      <c r="G37" s="2">
        <f>IFERROR(__xludf.DUMMYFUNCTION("""COMPUTED_VALUE"""),38.0)</f>
        <v>38</v>
      </c>
      <c r="H37" s="2">
        <f>IFERROR(__xludf.DUMMYFUNCTION("""COMPUTED_VALUE"""),59.0)</f>
        <v>59</v>
      </c>
      <c r="I37" s="2">
        <f>IFERROR(__xludf.DUMMYFUNCTION("""COMPUTED_VALUE"""),63.0)</f>
        <v>63</v>
      </c>
      <c r="J37" s="2">
        <f>IFERROR(__xludf.DUMMYFUNCTION("""COMPUTED_VALUE"""),30.0)</f>
        <v>30</v>
      </c>
      <c r="K37" s="2">
        <f>IFERROR(__xludf.DUMMYFUNCTION("""COMPUTED_VALUE"""),32.0)</f>
        <v>32</v>
      </c>
      <c r="L37" s="2">
        <f>IFERROR(__xludf.DUMMYFUNCTION("""COMPUTED_VALUE"""),14.0)</f>
        <v>14</v>
      </c>
      <c r="M37" s="2">
        <f>IFERROR(__xludf.DUMMYFUNCTION("""COMPUTED_VALUE"""),97.0)</f>
        <v>97</v>
      </c>
      <c r="N37" s="2">
        <f>IFERROR(__xludf.DUMMYFUNCTION("""COMPUTED_VALUE"""),77.0)</f>
        <v>77</v>
      </c>
      <c r="O37" s="2">
        <f>IFERROR(__xludf.DUMMYFUNCTION("""COMPUTED_VALUE"""),17.0)</f>
        <v>17</v>
      </c>
      <c r="Q37" s="2">
        <f>IFERROR(__xludf.DUMMYFUNCTION("SPLIT(E37,"" "")"),6.0)</f>
        <v>6</v>
      </c>
      <c r="R37" s="2">
        <f>IFERROR(__xludf.DUMMYFUNCTION("""COMPUTED_VALUE"""),23.0)</f>
        <v>23</v>
      </c>
      <c r="S37" s="2">
        <f>IFERROR(__xludf.DUMMYFUNCTION("""COMPUTED_VALUE"""),49.0)</f>
        <v>49</v>
      </c>
      <c r="T37" s="2">
        <f>IFERROR(__xludf.DUMMYFUNCTION("""COMPUTED_VALUE"""),75.0)</f>
        <v>75</v>
      </c>
      <c r="U37" s="2">
        <f>IFERROR(__xludf.DUMMYFUNCTION("""COMPUTED_VALUE"""),12.0)</f>
        <v>12</v>
      </c>
      <c r="V37" s="2">
        <f>IFERROR(__xludf.DUMMYFUNCTION("""COMPUTED_VALUE"""),76.0)</f>
        <v>76</v>
      </c>
      <c r="W37" s="2">
        <f>IFERROR(__xludf.DUMMYFUNCTION("""COMPUTED_VALUE"""),58.0)</f>
        <v>58</v>
      </c>
      <c r="X37" s="2">
        <f>IFERROR(__xludf.DUMMYFUNCTION("""COMPUTED_VALUE"""),22.0)</f>
        <v>22</v>
      </c>
      <c r="Y37" s="2">
        <f>IFERROR(__xludf.DUMMYFUNCTION("""COMPUTED_VALUE"""),74.0)</f>
        <v>74</v>
      </c>
      <c r="Z37" s="2">
        <f>IFERROR(__xludf.DUMMYFUNCTION("""COMPUTED_VALUE"""),29.0)</f>
        <v>29</v>
      </c>
      <c r="AA37" s="2">
        <f>IFERROR(__xludf.DUMMYFUNCTION("""COMPUTED_VALUE"""),24.0)</f>
        <v>24</v>
      </c>
      <c r="AB37" s="2">
        <f>IFERROR(__xludf.DUMMYFUNCTION("""COMPUTED_VALUE"""),48.0)</f>
        <v>48</v>
      </c>
      <c r="AC37" s="2">
        <f>IFERROR(__xludf.DUMMYFUNCTION("""COMPUTED_VALUE"""),56.0)</f>
        <v>56</v>
      </c>
      <c r="AD37" s="2">
        <f>IFERROR(__xludf.DUMMYFUNCTION("""COMPUTED_VALUE"""),54.0)</f>
        <v>54</v>
      </c>
      <c r="AE37" s="2">
        <f>IFERROR(__xludf.DUMMYFUNCTION("""COMPUTED_VALUE"""),41.0)</f>
        <v>41</v>
      </c>
      <c r="AF37" s="2">
        <f>IFERROR(__xludf.DUMMYFUNCTION("""COMPUTED_VALUE"""),26.0)</f>
        <v>26</v>
      </c>
      <c r="AG37" s="2">
        <f>IFERROR(__xludf.DUMMYFUNCTION("""COMPUTED_VALUE"""),69.0)</f>
        <v>69</v>
      </c>
      <c r="AH37" s="2">
        <f>IFERROR(__xludf.DUMMYFUNCTION("""COMPUTED_VALUE"""),90.0)</f>
        <v>90</v>
      </c>
      <c r="AI37" s="2">
        <f>IFERROR(__xludf.DUMMYFUNCTION("""COMPUTED_VALUE"""),70.0)</f>
        <v>70</v>
      </c>
      <c r="AJ37" s="2">
        <f>IFERROR(__xludf.DUMMYFUNCTION("""COMPUTED_VALUE"""),93.0)</f>
        <v>93</v>
      </c>
      <c r="AK37" s="2">
        <f>IFERROR(__xludf.DUMMYFUNCTION("""COMPUTED_VALUE"""),66.0)</f>
        <v>66</v>
      </c>
      <c r="AL37" s="2">
        <f>IFERROR(__xludf.DUMMYFUNCTION("""COMPUTED_VALUE"""),42.0)</f>
        <v>42</v>
      </c>
      <c r="AM37" s="2">
        <f>IFERROR(__xludf.DUMMYFUNCTION("""COMPUTED_VALUE"""),78.0)</f>
        <v>78</v>
      </c>
      <c r="AN37" s="2">
        <f>IFERROR(__xludf.DUMMYFUNCTION("""COMPUTED_VALUE"""),33.0)</f>
        <v>33</v>
      </c>
      <c r="AO37" s="2">
        <f>IFERROR(__xludf.DUMMYFUNCTION("""COMPUTED_VALUE"""),60.0)</f>
        <v>60</v>
      </c>
      <c r="AQ37" s="2">
        <f>IFERROR(__xludf.DUMMYFUNCTION("COUNTA( iferror( filter( flatten(F37:O37), match( flatten(F37:O37), flatten(Q37:AO37), 0 ) ) ) )"),0.0)</f>
        <v>0</v>
      </c>
      <c r="AR37" s="2">
        <f t="shared" si="1"/>
        <v>0</v>
      </c>
    </row>
    <row r="38">
      <c r="A38" s="4" t="s">
        <v>42</v>
      </c>
      <c r="B38" s="2" t="str">
        <f>IFERROR(__xludf.DUMMYFUNCTION(" SPLIT(A38,"":"")"),"Card  37")</f>
        <v>Card  37</v>
      </c>
      <c r="C38" s="2" t="str">
        <f>IFERROR(__xludf.DUMMYFUNCTION("""COMPUTED_VALUE""")," 49 37 88 55 20 95 11 86 53 18 | 53 95 18 80 25  2 88 17 11 20 22 63 45 70 55 37 86 81 28 61 47 74 49 79 48")</f>
        <v> 49 37 88 55 20 95 11 86 53 18 | 53 95 18 80 25  2 88 17 11 20 22 63 45 70 55 37 86 81 28 61 47 74 49 79 48</v>
      </c>
      <c r="D38" s="2" t="str">
        <f>IFERROR(__xludf.DUMMYFUNCTION("SPLIT(C38,""|"")")," 49 37 88 55 20 95 11 86 53 18 ")</f>
        <v> 49 37 88 55 20 95 11 86 53 18 </v>
      </c>
      <c r="E38" s="2" t="str">
        <f>IFERROR(__xludf.DUMMYFUNCTION("""COMPUTED_VALUE""")," 53 95 18 80 25  2 88 17 11 20 22 63 45 70 55 37 86 81 28 61 47 74 49 79 48")</f>
        <v> 53 95 18 80 25  2 88 17 11 20 22 63 45 70 55 37 86 81 28 61 47 74 49 79 48</v>
      </c>
      <c r="F38" s="2">
        <f>IFERROR(__xludf.DUMMYFUNCTION("SPLIT(D38,"" "")"),49.0)</f>
        <v>49</v>
      </c>
      <c r="G38" s="2">
        <f>IFERROR(__xludf.DUMMYFUNCTION("""COMPUTED_VALUE"""),37.0)</f>
        <v>37</v>
      </c>
      <c r="H38" s="2">
        <f>IFERROR(__xludf.DUMMYFUNCTION("""COMPUTED_VALUE"""),88.0)</f>
        <v>88</v>
      </c>
      <c r="I38" s="2">
        <f>IFERROR(__xludf.DUMMYFUNCTION("""COMPUTED_VALUE"""),55.0)</f>
        <v>55</v>
      </c>
      <c r="J38" s="2">
        <f>IFERROR(__xludf.DUMMYFUNCTION("""COMPUTED_VALUE"""),20.0)</f>
        <v>20</v>
      </c>
      <c r="K38" s="2">
        <f>IFERROR(__xludf.DUMMYFUNCTION("""COMPUTED_VALUE"""),95.0)</f>
        <v>95</v>
      </c>
      <c r="L38" s="2">
        <f>IFERROR(__xludf.DUMMYFUNCTION("""COMPUTED_VALUE"""),11.0)</f>
        <v>11</v>
      </c>
      <c r="M38" s="2">
        <f>IFERROR(__xludf.DUMMYFUNCTION("""COMPUTED_VALUE"""),86.0)</f>
        <v>86</v>
      </c>
      <c r="N38" s="2">
        <f>IFERROR(__xludf.DUMMYFUNCTION("""COMPUTED_VALUE"""),53.0)</f>
        <v>53</v>
      </c>
      <c r="O38" s="2">
        <f>IFERROR(__xludf.DUMMYFUNCTION("""COMPUTED_VALUE"""),18.0)</f>
        <v>18</v>
      </c>
      <c r="Q38" s="2">
        <f>IFERROR(__xludf.DUMMYFUNCTION("SPLIT(E38,"" "")"),53.0)</f>
        <v>53</v>
      </c>
      <c r="R38" s="2">
        <f>IFERROR(__xludf.DUMMYFUNCTION("""COMPUTED_VALUE"""),95.0)</f>
        <v>95</v>
      </c>
      <c r="S38" s="2">
        <f>IFERROR(__xludf.DUMMYFUNCTION("""COMPUTED_VALUE"""),18.0)</f>
        <v>18</v>
      </c>
      <c r="T38" s="2">
        <f>IFERROR(__xludf.DUMMYFUNCTION("""COMPUTED_VALUE"""),80.0)</f>
        <v>80</v>
      </c>
      <c r="U38" s="2">
        <f>IFERROR(__xludf.DUMMYFUNCTION("""COMPUTED_VALUE"""),25.0)</f>
        <v>25</v>
      </c>
      <c r="V38" s="2">
        <f>IFERROR(__xludf.DUMMYFUNCTION("""COMPUTED_VALUE"""),2.0)</f>
        <v>2</v>
      </c>
      <c r="W38" s="2">
        <f>IFERROR(__xludf.DUMMYFUNCTION("""COMPUTED_VALUE"""),88.0)</f>
        <v>88</v>
      </c>
      <c r="X38" s="2">
        <f>IFERROR(__xludf.DUMMYFUNCTION("""COMPUTED_VALUE"""),17.0)</f>
        <v>17</v>
      </c>
      <c r="Y38" s="2">
        <f>IFERROR(__xludf.DUMMYFUNCTION("""COMPUTED_VALUE"""),11.0)</f>
        <v>11</v>
      </c>
      <c r="Z38" s="2">
        <f>IFERROR(__xludf.DUMMYFUNCTION("""COMPUTED_VALUE"""),20.0)</f>
        <v>20</v>
      </c>
      <c r="AA38" s="2">
        <f>IFERROR(__xludf.DUMMYFUNCTION("""COMPUTED_VALUE"""),22.0)</f>
        <v>22</v>
      </c>
      <c r="AB38" s="2">
        <f>IFERROR(__xludf.DUMMYFUNCTION("""COMPUTED_VALUE"""),63.0)</f>
        <v>63</v>
      </c>
      <c r="AC38" s="2">
        <f>IFERROR(__xludf.DUMMYFUNCTION("""COMPUTED_VALUE"""),45.0)</f>
        <v>45</v>
      </c>
      <c r="AD38" s="2">
        <f>IFERROR(__xludf.DUMMYFUNCTION("""COMPUTED_VALUE"""),70.0)</f>
        <v>70</v>
      </c>
      <c r="AE38" s="2">
        <f>IFERROR(__xludf.DUMMYFUNCTION("""COMPUTED_VALUE"""),55.0)</f>
        <v>55</v>
      </c>
      <c r="AF38" s="2">
        <f>IFERROR(__xludf.DUMMYFUNCTION("""COMPUTED_VALUE"""),37.0)</f>
        <v>37</v>
      </c>
      <c r="AG38" s="2">
        <f>IFERROR(__xludf.DUMMYFUNCTION("""COMPUTED_VALUE"""),86.0)</f>
        <v>86</v>
      </c>
      <c r="AH38" s="2">
        <f>IFERROR(__xludf.DUMMYFUNCTION("""COMPUTED_VALUE"""),81.0)</f>
        <v>81</v>
      </c>
      <c r="AI38" s="2">
        <f>IFERROR(__xludf.DUMMYFUNCTION("""COMPUTED_VALUE"""),28.0)</f>
        <v>28</v>
      </c>
      <c r="AJ38" s="2">
        <f>IFERROR(__xludf.DUMMYFUNCTION("""COMPUTED_VALUE"""),61.0)</f>
        <v>61</v>
      </c>
      <c r="AK38" s="2">
        <f>IFERROR(__xludf.DUMMYFUNCTION("""COMPUTED_VALUE"""),47.0)</f>
        <v>47</v>
      </c>
      <c r="AL38" s="2">
        <f>IFERROR(__xludf.DUMMYFUNCTION("""COMPUTED_VALUE"""),74.0)</f>
        <v>74</v>
      </c>
      <c r="AM38" s="2">
        <f>IFERROR(__xludf.DUMMYFUNCTION("""COMPUTED_VALUE"""),49.0)</f>
        <v>49</v>
      </c>
      <c r="AN38" s="2">
        <f>IFERROR(__xludf.DUMMYFUNCTION("""COMPUTED_VALUE"""),79.0)</f>
        <v>79</v>
      </c>
      <c r="AO38" s="2">
        <f>IFERROR(__xludf.DUMMYFUNCTION("""COMPUTED_VALUE"""),48.0)</f>
        <v>48</v>
      </c>
      <c r="AQ38" s="2">
        <f>IFERROR(__xludf.DUMMYFUNCTION("COUNTA( iferror( filter( flatten(F38:O38), match( flatten(F38:O38), flatten(Q38:AO38), 0 ) ) ) )"),10.0)</f>
        <v>10</v>
      </c>
      <c r="AR38" s="2">
        <f t="shared" si="1"/>
        <v>512</v>
      </c>
    </row>
    <row r="39">
      <c r="A39" s="4" t="s">
        <v>43</v>
      </c>
      <c r="B39" s="2" t="str">
        <f>IFERROR(__xludf.DUMMYFUNCTION(" SPLIT(A39,"":"")"),"Card  38")</f>
        <v>Card  38</v>
      </c>
      <c r="C39" s="2" t="str">
        <f>IFERROR(__xludf.DUMMYFUNCTION("""COMPUTED_VALUE""")," 82 38 13 70 48 52 91  6 46 47 |  6 91 78 43 16 48 61 29 80 92 82 13 44 90  9 87 40 54 52 46 58 38 70 65 47")</f>
        <v> 82 38 13 70 48 52 91  6 46 47 |  6 91 78 43 16 48 61 29 80 92 82 13 44 90  9 87 40 54 52 46 58 38 70 65 47</v>
      </c>
      <c r="D39" s="2" t="str">
        <f>IFERROR(__xludf.DUMMYFUNCTION("SPLIT(C39,""|"")")," 82 38 13 70 48 52 91  6 46 47 ")</f>
        <v> 82 38 13 70 48 52 91  6 46 47 </v>
      </c>
      <c r="E39" s="2" t="str">
        <f>IFERROR(__xludf.DUMMYFUNCTION("""COMPUTED_VALUE"""),"  6 91 78 43 16 48 61 29 80 92 82 13 44 90  9 87 40 54 52 46 58 38 70 65 47")</f>
        <v>  6 91 78 43 16 48 61 29 80 92 82 13 44 90  9 87 40 54 52 46 58 38 70 65 47</v>
      </c>
      <c r="F39" s="2">
        <f>IFERROR(__xludf.DUMMYFUNCTION("SPLIT(D39,"" "")"),82.0)</f>
        <v>82</v>
      </c>
      <c r="G39" s="2">
        <f>IFERROR(__xludf.DUMMYFUNCTION("""COMPUTED_VALUE"""),38.0)</f>
        <v>38</v>
      </c>
      <c r="H39" s="2">
        <f>IFERROR(__xludf.DUMMYFUNCTION("""COMPUTED_VALUE"""),13.0)</f>
        <v>13</v>
      </c>
      <c r="I39" s="2">
        <f>IFERROR(__xludf.DUMMYFUNCTION("""COMPUTED_VALUE"""),70.0)</f>
        <v>70</v>
      </c>
      <c r="J39" s="2">
        <f>IFERROR(__xludf.DUMMYFUNCTION("""COMPUTED_VALUE"""),48.0)</f>
        <v>48</v>
      </c>
      <c r="K39" s="2">
        <f>IFERROR(__xludf.DUMMYFUNCTION("""COMPUTED_VALUE"""),52.0)</f>
        <v>52</v>
      </c>
      <c r="L39" s="2">
        <f>IFERROR(__xludf.DUMMYFUNCTION("""COMPUTED_VALUE"""),91.0)</f>
        <v>91</v>
      </c>
      <c r="M39" s="2">
        <f>IFERROR(__xludf.DUMMYFUNCTION("""COMPUTED_VALUE"""),6.0)</f>
        <v>6</v>
      </c>
      <c r="N39" s="2">
        <f>IFERROR(__xludf.DUMMYFUNCTION("""COMPUTED_VALUE"""),46.0)</f>
        <v>46</v>
      </c>
      <c r="O39" s="2">
        <f>IFERROR(__xludf.DUMMYFUNCTION("""COMPUTED_VALUE"""),47.0)</f>
        <v>47</v>
      </c>
      <c r="Q39" s="2">
        <f>IFERROR(__xludf.DUMMYFUNCTION("SPLIT(E39,"" "")"),6.0)</f>
        <v>6</v>
      </c>
      <c r="R39" s="2">
        <f>IFERROR(__xludf.DUMMYFUNCTION("""COMPUTED_VALUE"""),91.0)</f>
        <v>91</v>
      </c>
      <c r="S39" s="2">
        <f>IFERROR(__xludf.DUMMYFUNCTION("""COMPUTED_VALUE"""),78.0)</f>
        <v>78</v>
      </c>
      <c r="T39" s="2">
        <f>IFERROR(__xludf.DUMMYFUNCTION("""COMPUTED_VALUE"""),43.0)</f>
        <v>43</v>
      </c>
      <c r="U39" s="2">
        <f>IFERROR(__xludf.DUMMYFUNCTION("""COMPUTED_VALUE"""),16.0)</f>
        <v>16</v>
      </c>
      <c r="V39" s="2">
        <f>IFERROR(__xludf.DUMMYFUNCTION("""COMPUTED_VALUE"""),48.0)</f>
        <v>48</v>
      </c>
      <c r="W39" s="2">
        <f>IFERROR(__xludf.DUMMYFUNCTION("""COMPUTED_VALUE"""),61.0)</f>
        <v>61</v>
      </c>
      <c r="X39" s="2">
        <f>IFERROR(__xludf.DUMMYFUNCTION("""COMPUTED_VALUE"""),29.0)</f>
        <v>29</v>
      </c>
      <c r="Y39" s="2">
        <f>IFERROR(__xludf.DUMMYFUNCTION("""COMPUTED_VALUE"""),80.0)</f>
        <v>80</v>
      </c>
      <c r="Z39" s="2">
        <f>IFERROR(__xludf.DUMMYFUNCTION("""COMPUTED_VALUE"""),92.0)</f>
        <v>92</v>
      </c>
      <c r="AA39" s="2">
        <f>IFERROR(__xludf.DUMMYFUNCTION("""COMPUTED_VALUE"""),82.0)</f>
        <v>82</v>
      </c>
      <c r="AB39" s="2">
        <f>IFERROR(__xludf.DUMMYFUNCTION("""COMPUTED_VALUE"""),13.0)</f>
        <v>13</v>
      </c>
      <c r="AC39" s="2">
        <f>IFERROR(__xludf.DUMMYFUNCTION("""COMPUTED_VALUE"""),44.0)</f>
        <v>44</v>
      </c>
      <c r="AD39" s="2">
        <f>IFERROR(__xludf.DUMMYFUNCTION("""COMPUTED_VALUE"""),90.0)</f>
        <v>90</v>
      </c>
      <c r="AE39" s="2">
        <f>IFERROR(__xludf.DUMMYFUNCTION("""COMPUTED_VALUE"""),9.0)</f>
        <v>9</v>
      </c>
      <c r="AF39" s="2">
        <f>IFERROR(__xludf.DUMMYFUNCTION("""COMPUTED_VALUE"""),87.0)</f>
        <v>87</v>
      </c>
      <c r="AG39" s="2">
        <f>IFERROR(__xludf.DUMMYFUNCTION("""COMPUTED_VALUE"""),40.0)</f>
        <v>40</v>
      </c>
      <c r="AH39" s="2">
        <f>IFERROR(__xludf.DUMMYFUNCTION("""COMPUTED_VALUE"""),54.0)</f>
        <v>54</v>
      </c>
      <c r="AI39" s="2">
        <f>IFERROR(__xludf.DUMMYFUNCTION("""COMPUTED_VALUE"""),52.0)</f>
        <v>52</v>
      </c>
      <c r="AJ39" s="2">
        <f>IFERROR(__xludf.DUMMYFUNCTION("""COMPUTED_VALUE"""),46.0)</f>
        <v>46</v>
      </c>
      <c r="AK39" s="2">
        <f>IFERROR(__xludf.DUMMYFUNCTION("""COMPUTED_VALUE"""),58.0)</f>
        <v>58</v>
      </c>
      <c r="AL39" s="2">
        <f>IFERROR(__xludf.DUMMYFUNCTION("""COMPUTED_VALUE"""),38.0)</f>
        <v>38</v>
      </c>
      <c r="AM39" s="2">
        <f>IFERROR(__xludf.DUMMYFUNCTION("""COMPUTED_VALUE"""),70.0)</f>
        <v>70</v>
      </c>
      <c r="AN39" s="2">
        <f>IFERROR(__xludf.DUMMYFUNCTION("""COMPUTED_VALUE"""),65.0)</f>
        <v>65</v>
      </c>
      <c r="AO39" s="2">
        <f>IFERROR(__xludf.DUMMYFUNCTION("""COMPUTED_VALUE"""),47.0)</f>
        <v>47</v>
      </c>
      <c r="AQ39" s="2">
        <f>IFERROR(__xludf.DUMMYFUNCTION("COUNTA( iferror( filter( flatten(F39:O39), match( flatten(F39:O39), flatten(Q39:AO39), 0 ) ) ) )"),10.0)</f>
        <v>10</v>
      </c>
      <c r="AR39" s="2">
        <f t="shared" si="1"/>
        <v>512</v>
      </c>
    </row>
    <row r="40">
      <c r="A40" s="4" t="s">
        <v>44</v>
      </c>
      <c r="B40" s="2" t="str">
        <f>IFERROR(__xludf.DUMMYFUNCTION(" SPLIT(A40,"":"")"),"Card  39")</f>
        <v>Card  39</v>
      </c>
      <c r="C40" s="2" t="str">
        <f>IFERROR(__xludf.DUMMYFUNCTION("""COMPUTED_VALUE""")," 82 50 67 89 49 18 24 93 98 76 | 95 61  1 91 52 86 89 53 38 98 44 67 50 49 33 66 21 18 93 82 60 76 40 24 19")</f>
        <v> 82 50 67 89 49 18 24 93 98 76 | 95 61  1 91 52 86 89 53 38 98 44 67 50 49 33 66 21 18 93 82 60 76 40 24 19</v>
      </c>
      <c r="D40" s="2" t="str">
        <f>IFERROR(__xludf.DUMMYFUNCTION("SPLIT(C40,""|"")")," 82 50 67 89 49 18 24 93 98 76 ")</f>
        <v> 82 50 67 89 49 18 24 93 98 76 </v>
      </c>
      <c r="E40" s="2" t="str">
        <f>IFERROR(__xludf.DUMMYFUNCTION("""COMPUTED_VALUE""")," 95 61  1 91 52 86 89 53 38 98 44 67 50 49 33 66 21 18 93 82 60 76 40 24 19")</f>
        <v> 95 61  1 91 52 86 89 53 38 98 44 67 50 49 33 66 21 18 93 82 60 76 40 24 19</v>
      </c>
      <c r="F40" s="2">
        <f>IFERROR(__xludf.DUMMYFUNCTION("SPLIT(D40,"" "")"),82.0)</f>
        <v>82</v>
      </c>
      <c r="G40" s="2">
        <f>IFERROR(__xludf.DUMMYFUNCTION("""COMPUTED_VALUE"""),50.0)</f>
        <v>50</v>
      </c>
      <c r="H40" s="2">
        <f>IFERROR(__xludf.DUMMYFUNCTION("""COMPUTED_VALUE"""),67.0)</f>
        <v>67</v>
      </c>
      <c r="I40" s="2">
        <f>IFERROR(__xludf.DUMMYFUNCTION("""COMPUTED_VALUE"""),89.0)</f>
        <v>89</v>
      </c>
      <c r="J40" s="2">
        <f>IFERROR(__xludf.DUMMYFUNCTION("""COMPUTED_VALUE"""),49.0)</f>
        <v>49</v>
      </c>
      <c r="K40" s="2">
        <f>IFERROR(__xludf.DUMMYFUNCTION("""COMPUTED_VALUE"""),18.0)</f>
        <v>18</v>
      </c>
      <c r="L40" s="2">
        <f>IFERROR(__xludf.DUMMYFUNCTION("""COMPUTED_VALUE"""),24.0)</f>
        <v>24</v>
      </c>
      <c r="M40" s="2">
        <f>IFERROR(__xludf.DUMMYFUNCTION("""COMPUTED_VALUE"""),93.0)</f>
        <v>93</v>
      </c>
      <c r="N40" s="2">
        <f>IFERROR(__xludf.DUMMYFUNCTION("""COMPUTED_VALUE"""),98.0)</f>
        <v>98</v>
      </c>
      <c r="O40" s="2">
        <f>IFERROR(__xludf.DUMMYFUNCTION("""COMPUTED_VALUE"""),76.0)</f>
        <v>76</v>
      </c>
      <c r="Q40" s="2">
        <f>IFERROR(__xludf.DUMMYFUNCTION("SPLIT(E40,"" "")"),95.0)</f>
        <v>95</v>
      </c>
      <c r="R40" s="2">
        <f>IFERROR(__xludf.DUMMYFUNCTION("""COMPUTED_VALUE"""),61.0)</f>
        <v>61</v>
      </c>
      <c r="S40" s="2">
        <f>IFERROR(__xludf.DUMMYFUNCTION("""COMPUTED_VALUE"""),1.0)</f>
        <v>1</v>
      </c>
      <c r="T40" s="2">
        <f>IFERROR(__xludf.DUMMYFUNCTION("""COMPUTED_VALUE"""),91.0)</f>
        <v>91</v>
      </c>
      <c r="U40" s="2">
        <f>IFERROR(__xludf.DUMMYFUNCTION("""COMPUTED_VALUE"""),52.0)</f>
        <v>52</v>
      </c>
      <c r="V40" s="2">
        <f>IFERROR(__xludf.DUMMYFUNCTION("""COMPUTED_VALUE"""),86.0)</f>
        <v>86</v>
      </c>
      <c r="W40" s="2">
        <f>IFERROR(__xludf.DUMMYFUNCTION("""COMPUTED_VALUE"""),89.0)</f>
        <v>89</v>
      </c>
      <c r="X40" s="2">
        <f>IFERROR(__xludf.DUMMYFUNCTION("""COMPUTED_VALUE"""),53.0)</f>
        <v>53</v>
      </c>
      <c r="Y40" s="2">
        <f>IFERROR(__xludf.DUMMYFUNCTION("""COMPUTED_VALUE"""),38.0)</f>
        <v>38</v>
      </c>
      <c r="Z40" s="2">
        <f>IFERROR(__xludf.DUMMYFUNCTION("""COMPUTED_VALUE"""),98.0)</f>
        <v>98</v>
      </c>
      <c r="AA40" s="2">
        <f>IFERROR(__xludf.DUMMYFUNCTION("""COMPUTED_VALUE"""),44.0)</f>
        <v>44</v>
      </c>
      <c r="AB40" s="2">
        <f>IFERROR(__xludf.DUMMYFUNCTION("""COMPUTED_VALUE"""),67.0)</f>
        <v>67</v>
      </c>
      <c r="AC40" s="2">
        <f>IFERROR(__xludf.DUMMYFUNCTION("""COMPUTED_VALUE"""),50.0)</f>
        <v>50</v>
      </c>
      <c r="AD40" s="2">
        <f>IFERROR(__xludf.DUMMYFUNCTION("""COMPUTED_VALUE"""),49.0)</f>
        <v>49</v>
      </c>
      <c r="AE40" s="2">
        <f>IFERROR(__xludf.DUMMYFUNCTION("""COMPUTED_VALUE"""),33.0)</f>
        <v>33</v>
      </c>
      <c r="AF40" s="2">
        <f>IFERROR(__xludf.DUMMYFUNCTION("""COMPUTED_VALUE"""),66.0)</f>
        <v>66</v>
      </c>
      <c r="AG40" s="2">
        <f>IFERROR(__xludf.DUMMYFUNCTION("""COMPUTED_VALUE"""),21.0)</f>
        <v>21</v>
      </c>
      <c r="AH40" s="2">
        <f>IFERROR(__xludf.DUMMYFUNCTION("""COMPUTED_VALUE"""),18.0)</f>
        <v>18</v>
      </c>
      <c r="AI40" s="2">
        <f>IFERROR(__xludf.DUMMYFUNCTION("""COMPUTED_VALUE"""),93.0)</f>
        <v>93</v>
      </c>
      <c r="AJ40" s="2">
        <f>IFERROR(__xludf.DUMMYFUNCTION("""COMPUTED_VALUE"""),82.0)</f>
        <v>82</v>
      </c>
      <c r="AK40" s="2">
        <f>IFERROR(__xludf.DUMMYFUNCTION("""COMPUTED_VALUE"""),60.0)</f>
        <v>60</v>
      </c>
      <c r="AL40" s="2">
        <f>IFERROR(__xludf.DUMMYFUNCTION("""COMPUTED_VALUE"""),76.0)</f>
        <v>76</v>
      </c>
      <c r="AM40" s="2">
        <f>IFERROR(__xludf.DUMMYFUNCTION("""COMPUTED_VALUE"""),40.0)</f>
        <v>40</v>
      </c>
      <c r="AN40" s="2">
        <f>IFERROR(__xludf.DUMMYFUNCTION("""COMPUTED_VALUE"""),24.0)</f>
        <v>24</v>
      </c>
      <c r="AO40" s="2">
        <f>IFERROR(__xludf.DUMMYFUNCTION("""COMPUTED_VALUE"""),19.0)</f>
        <v>19</v>
      </c>
      <c r="AQ40" s="2">
        <f>IFERROR(__xludf.DUMMYFUNCTION("COUNTA( iferror( filter( flatten(F40:O40), match( flatten(F40:O40), flatten(Q40:AO40), 0 ) ) ) )"),10.0)</f>
        <v>10</v>
      </c>
      <c r="AR40" s="2">
        <f t="shared" si="1"/>
        <v>512</v>
      </c>
    </row>
    <row r="41">
      <c r="A41" s="4" t="s">
        <v>45</v>
      </c>
      <c r="B41" s="2" t="str">
        <f>IFERROR(__xludf.DUMMYFUNCTION(" SPLIT(A41,"":"")"),"Card  40")</f>
        <v>Card  40</v>
      </c>
      <c r="C41" s="2" t="str">
        <f>IFERROR(__xludf.DUMMYFUNCTION("""COMPUTED_VALUE""")," 15 34 17 87 51  5 98 26 71 99 | 15 40 70 98 96  1 45 14 94 28 39 87 56 51 89 17 77 64 26  5 99 71 83 27 34")</f>
        <v> 15 34 17 87 51  5 98 26 71 99 | 15 40 70 98 96  1 45 14 94 28 39 87 56 51 89 17 77 64 26  5 99 71 83 27 34</v>
      </c>
      <c r="D41" s="2" t="str">
        <f>IFERROR(__xludf.DUMMYFUNCTION("SPLIT(C41,""|"")")," 15 34 17 87 51  5 98 26 71 99 ")</f>
        <v> 15 34 17 87 51  5 98 26 71 99 </v>
      </c>
      <c r="E41" s="2" t="str">
        <f>IFERROR(__xludf.DUMMYFUNCTION("""COMPUTED_VALUE""")," 15 40 70 98 96  1 45 14 94 28 39 87 56 51 89 17 77 64 26  5 99 71 83 27 34")</f>
        <v> 15 40 70 98 96  1 45 14 94 28 39 87 56 51 89 17 77 64 26  5 99 71 83 27 34</v>
      </c>
      <c r="F41" s="2">
        <f>IFERROR(__xludf.DUMMYFUNCTION("SPLIT(D41,"" "")"),15.0)</f>
        <v>15</v>
      </c>
      <c r="G41" s="2">
        <f>IFERROR(__xludf.DUMMYFUNCTION("""COMPUTED_VALUE"""),34.0)</f>
        <v>34</v>
      </c>
      <c r="H41" s="2">
        <f>IFERROR(__xludf.DUMMYFUNCTION("""COMPUTED_VALUE"""),17.0)</f>
        <v>17</v>
      </c>
      <c r="I41" s="2">
        <f>IFERROR(__xludf.DUMMYFUNCTION("""COMPUTED_VALUE"""),87.0)</f>
        <v>87</v>
      </c>
      <c r="J41" s="2">
        <f>IFERROR(__xludf.DUMMYFUNCTION("""COMPUTED_VALUE"""),51.0)</f>
        <v>51</v>
      </c>
      <c r="K41" s="2">
        <f>IFERROR(__xludf.DUMMYFUNCTION("""COMPUTED_VALUE"""),5.0)</f>
        <v>5</v>
      </c>
      <c r="L41" s="2">
        <f>IFERROR(__xludf.DUMMYFUNCTION("""COMPUTED_VALUE"""),98.0)</f>
        <v>98</v>
      </c>
      <c r="M41" s="2">
        <f>IFERROR(__xludf.DUMMYFUNCTION("""COMPUTED_VALUE"""),26.0)</f>
        <v>26</v>
      </c>
      <c r="N41" s="2">
        <f>IFERROR(__xludf.DUMMYFUNCTION("""COMPUTED_VALUE"""),71.0)</f>
        <v>71</v>
      </c>
      <c r="O41" s="2">
        <f>IFERROR(__xludf.DUMMYFUNCTION("""COMPUTED_VALUE"""),99.0)</f>
        <v>99</v>
      </c>
      <c r="Q41" s="2">
        <f>IFERROR(__xludf.DUMMYFUNCTION("SPLIT(E41,"" "")"),15.0)</f>
        <v>15</v>
      </c>
      <c r="R41" s="2">
        <f>IFERROR(__xludf.DUMMYFUNCTION("""COMPUTED_VALUE"""),40.0)</f>
        <v>40</v>
      </c>
      <c r="S41" s="2">
        <f>IFERROR(__xludf.DUMMYFUNCTION("""COMPUTED_VALUE"""),70.0)</f>
        <v>70</v>
      </c>
      <c r="T41" s="2">
        <f>IFERROR(__xludf.DUMMYFUNCTION("""COMPUTED_VALUE"""),98.0)</f>
        <v>98</v>
      </c>
      <c r="U41" s="2">
        <f>IFERROR(__xludf.DUMMYFUNCTION("""COMPUTED_VALUE"""),96.0)</f>
        <v>96</v>
      </c>
      <c r="V41" s="2">
        <f>IFERROR(__xludf.DUMMYFUNCTION("""COMPUTED_VALUE"""),1.0)</f>
        <v>1</v>
      </c>
      <c r="W41" s="2">
        <f>IFERROR(__xludf.DUMMYFUNCTION("""COMPUTED_VALUE"""),45.0)</f>
        <v>45</v>
      </c>
      <c r="X41" s="2">
        <f>IFERROR(__xludf.DUMMYFUNCTION("""COMPUTED_VALUE"""),14.0)</f>
        <v>14</v>
      </c>
      <c r="Y41" s="2">
        <f>IFERROR(__xludf.DUMMYFUNCTION("""COMPUTED_VALUE"""),94.0)</f>
        <v>94</v>
      </c>
      <c r="Z41" s="2">
        <f>IFERROR(__xludf.DUMMYFUNCTION("""COMPUTED_VALUE"""),28.0)</f>
        <v>28</v>
      </c>
      <c r="AA41" s="2">
        <f>IFERROR(__xludf.DUMMYFUNCTION("""COMPUTED_VALUE"""),39.0)</f>
        <v>39</v>
      </c>
      <c r="AB41" s="2">
        <f>IFERROR(__xludf.DUMMYFUNCTION("""COMPUTED_VALUE"""),87.0)</f>
        <v>87</v>
      </c>
      <c r="AC41" s="2">
        <f>IFERROR(__xludf.DUMMYFUNCTION("""COMPUTED_VALUE"""),56.0)</f>
        <v>56</v>
      </c>
      <c r="AD41" s="2">
        <f>IFERROR(__xludf.DUMMYFUNCTION("""COMPUTED_VALUE"""),51.0)</f>
        <v>51</v>
      </c>
      <c r="AE41" s="2">
        <f>IFERROR(__xludf.DUMMYFUNCTION("""COMPUTED_VALUE"""),89.0)</f>
        <v>89</v>
      </c>
      <c r="AF41" s="2">
        <f>IFERROR(__xludf.DUMMYFUNCTION("""COMPUTED_VALUE"""),17.0)</f>
        <v>17</v>
      </c>
      <c r="AG41" s="2">
        <f>IFERROR(__xludf.DUMMYFUNCTION("""COMPUTED_VALUE"""),77.0)</f>
        <v>77</v>
      </c>
      <c r="AH41" s="2">
        <f>IFERROR(__xludf.DUMMYFUNCTION("""COMPUTED_VALUE"""),64.0)</f>
        <v>64</v>
      </c>
      <c r="AI41" s="2">
        <f>IFERROR(__xludf.DUMMYFUNCTION("""COMPUTED_VALUE"""),26.0)</f>
        <v>26</v>
      </c>
      <c r="AJ41" s="2">
        <f>IFERROR(__xludf.DUMMYFUNCTION("""COMPUTED_VALUE"""),5.0)</f>
        <v>5</v>
      </c>
      <c r="AK41" s="2">
        <f>IFERROR(__xludf.DUMMYFUNCTION("""COMPUTED_VALUE"""),99.0)</f>
        <v>99</v>
      </c>
      <c r="AL41" s="2">
        <f>IFERROR(__xludf.DUMMYFUNCTION("""COMPUTED_VALUE"""),71.0)</f>
        <v>71</v>
      </c>
      <c r="AM41" s="2">
        <f>IFERROR(__xludf.DUMMYFUNCTION("""COMPUTED_VALUE"""),83.0)</f>
        <v>83</v>
      </c>
      <c r="AN41" s="2">
        <f>IFERROR(__xludf.DUMMYFUNCTION("""COMPUTED_VALUE"""),27.0)</f>
        <v>27</v>
      </c>
      <c r="AO41" s="2">
        <f>IFERROR(__xludf.DUMMYFUNCTION("""COMPUTED_VALUE"""),34.0)</f>
        <v>34</v>
      </c>
      <c r="AQ41" s="2">
        <f>IFERROR(__xludf.DUMMYFUNCTION("COUNTA( iferror( filter( flatten(F41:O41), match( flatten(F41:O41), flatten(Q41:AO41), 0 ) ) ) )"),10.0)</f>
        <v>10</v>
      </c>
      <c r="AR41" s="2">
        <f t="shared" si="1"/>
        <v>512</v>
      </c>
    </row>
    <row r="42">
      <c r="A42" s="4" t="s">
        <v>46</v>
      </c>
      <c r="B42" s="2" t="str">
        <f>IFERROR(__xludf.DUMMYFUNCTION(" SPLIT(A42,"":"")"),"Card  41")</f>
        <v>Card  41</v>
      </c>
      <c r="C42" s="2" t="str">
        <f>IFERROR(__xludf.DUMMYFUNCTION("""COMPUTED_VALUE"""),"  1 98 55 28 10 14 57 62 88 96 | 96 52  8 34 88 41 73 23 16 43 98 45 55 97  1 14 28 10 62 81 33 57 32 53 99")</f>
        <v>  1 98 55 28 10 14 57 62 88 96 | 96 52  8 34 88 41 73 23 16 43 98 45 55 97  1 14 28 10 62 81 33 57 32 53 99</v>
      </c>
      <c r="D42" s="2" t="str">
        <f>IFERROR(__xludf.DUMMYFUNCTION("SPLIT(C42,""|"")"),"  1 98 55 28 10 14 57 62 88 96 ")</f>
        <v>  1 98 55 28 10 14 57 62 88 96 </v>
      </c>
      <c r="E42" s="2" t="str">
        <f>IFERROR(__xludf.DUMMYFUNCTION("""COMPUTED_VALUE""")," 96 52  8 34 88 41 73 23 16 43 98 45 55 97  1 14 28 10 62 81 33 57 32 53 99")</f>
        <v> 96 52  8 34 88 41 73 23 16 43 98 45 55 97  1 14 28 10 62 81 33 57 32 53 99</v>
      </c>
      <c r="F42" s="2">
        <f>IFERROR(__xludf.DUMMYFUNCTION("SPLIT(D42,"" "")"),1.0)</f>
        <v>1</v>
      </c>
      <c r="G42" s="2">
        <f>IFERROR(__xludf.DUMMYFUNCTION("""COMPUTED_VALUE"""),98.0)</f>
        <v>98</v>
      </c>
      <c r="H42" s="2">
        <f>IFERROR(__xludf.DUMMYFUNCTION("""COMPUTED_VALUE"""),55.0)</f>
        <v>55</v>
      </c>
      <c r="I42" s="2">
        <f>IFERROR(__xludf.DUMMYFUNCTION("""COMPUTED_VALUE"""),28.0)</f>
        <v>28</v>
      </c>
      <c r="J42" s="2">
        <f>IFERROR(__xludf.DUMMYFUNCTION("""COMPUTED_VALUE"""),10.0)</f>
        <v>10</v>
      </c>
      <c r="K42" s="2">
        <f>IFERROR(__xludf.DUMMYFUNCTION("""COMPUTED_VALUE"""),14.0)</f>
        <v>14</v>
      </c>
      <c r="L42" s="2">
        <f>IFERROR(__xludf.DUMMYFUNCTION("""COMPUTED_VALUE"""),57.0)</f>
        <v>57</v>
      </c>
      <c r="M42" s="2">
        <f>IFERROR(__xludf.DUMMYFUNCTION("""COMPUTED_VALUE"""),62.0)</f>
        <v>62</v>
      </c>
      <c r="N42" s="2">
        <f>IFERROR(__xludf.DUMMYFUNCTION("""COMPUTED_VALUE"""),88.0)</f>
        <v>88</v>
      </c>
      <c r="O42" s="2">
        <f>IFERROR(__xludf.DUMMYFUNCTION("""COMPUTED_VALUE"""),96.0)</f>
        <v>96</v>
      </c>
      <c r="Q42" s="2">
        <f>IFERROR(__xludf.DUMMYFUNCTION("SPLIT(E42,"" "")"),96.0)</f>
        <v>96</v>
      </c>
      <c r="R42" s="2">
        <f>IFERROR(__xludf.DUMMYFUNCTION("""COMPUTED_VALUE"""),52.0)</f>
        <v>52</v>
      </c>
      <c r="S42" s="2">
        <f>IFERROR(__xludf.DUMMYFUNCTION("""COMPUTED_VALUE"""),8.0)</f>
        <v>8</v>
      </c>
      <c r="T42" s="2">
        <f>IFERROR(__xludf.DUMMYFUNCTION("""COMPUTED_VALUE"""),34.0)</f>
        <v>34</v>
      </c>
      <c r="U42" s="2">
        <f>IFERROR(__xludf.DUMMYFUNCTION("""COMPUTED_VALUE"""),88.0)</f>
        <v>88</v>
      </c>
      <c r="V42" s="2">
        <f>IFERROR(__xludf.DUMMYFUNCTION("""COMPUTED_VALUE"""),41.0)</f>
        <v>41</v>
      </c>
      <c r="W42" s="2">
        <f>IFERROR(__xludf.DUMMYFUNCTION("""COMPUTED_VALUE"""),73.0)</f>
        <v>73</v>
      </c>
      <c r="X42" s="2">
        <f>IFERROR(__xludf.DUMMYFUNCTION("""COMPUTED_VALUE"""),23.0)</f>
        <v>23</v>
      </c>
      <c r="Y42" s="2">
        <f>IFERROR(__xludf.DUMMYFUNCTION("""COMPUTED_VALUE"""),16.0)</f>
        <v>16</v>
      </c>
      <c r="Z42" s="2">
        <f>IFERROR(__xludf.DUMMYFUNCTION("""COMPUTED_VALUE"""),43.0)</f>
        <v>43</v>
      </c>
      <c r="AA42" s="2">
        <f>IFERROR(__xludf.DUMMYFUNCTION("""COMPUTED_VALUE"""),98.0)</f>
        <v>98</v>
      </c>
      <c r="AB42" s="2">
        <f>IFERROR(__xludf.DUMMYFUNCTION("""COMPUTED_VALUE"""),45.0)</f>
        <v>45</v>
      </c>
      <c r="AC42" s="2">
        <f>IFERROR(__xludf.DUMMYFUNCTION("""COMPUTED_VALUE"""),55.0)</f>
        <v>55</v>
      </c>
      <c r="AD42" s="2">
        <f>IFERROR(__xludf.DUMMYFUNCTION("""COMPUTED_VALUE"""),97.0)</f>
        <v>97</v>
      </c>
      <c r="AE42" s="2">
        <f>IFERROR(__xludf.DUMMYFUNCTION("""COMPUTED_VALUE"""),1.0)</f>
        <v>1</v>
      </c>
      <c r="AF42" s="2">
        <f>IFERROR(__xludf.DUMMYFUNCTION("""COMPUTED_VALUE"""),14.0)</f>
        <v>14</v>
      </c>
      <c r="AG42" s="2">
        <f>IFERROR(__xludf.DUMMYFUNCTION("""COMPUTED_VALUE"""),28.0)</f>
        <v>28</v>
      </c>
      <c r="AH42" s="2">
        <f>IFERROR(__xludf.DUMMYFUNCTION("""COMPUTED_VALUE"""),10.0)</f>
        <v>10</v>
      </c>
      <c r="AI42" s="2">
        <f>IFERROR(__xludf.DUMMYFUNCTION("""COMPUTED_VALUE"""),62.0)</f>
        <v>62</v>
      </c>
      <c r="AJ42" s="2">
        <f>IFERROR(__xludf.DUMMYFUNCTION("""COMPUTED_VALUE"""),81.0)</f>
        <v>81</v>
      </c>
      <c r="AK42" s="2">
        <f>IFERROR(__xludf.DUMMYFUNCTION("""COMPUTED_VALUE"""),33.0)</f>
        <v>33</v>
      </c>
      <c r="AL42" s="2">
        <f>IFERROR(__xludf.DUMMYFUNCTION("""COMPUTED_VALUE"""),57.0)</f>
        <v>57</v>
      </c>
      <c r="AM42" s="2">
        <f>IFERROR(__xludf.DUMMYFUNCTION("""COMPUTED_VALUE"""),32.0)</f>
        <v>32</v>
      </c>
      <c r="AN42" s="2">
        <f>IFERROR(__xludf.DUMMYFUNCTION("""COMPUTED_VALUE"""),53.0)</f>
        <v>53</v>
      </c>
      <c r="AO42" s="2">
        <f>IFERROR(__xludf.DUMMYFUNCTION("""COMPUTED_VALUE"""),99.0)</f>
        <v>99</v>
      </c>
      <c r="AQ42" s="2">
        <f>IFERROR(__xludf.DUMMYFUNCTION("COUNTA( iferror( filter( flatten(F42:O42), match( flatten(F42:O42), flatten(Q42:AO42), 0 ) ) ) )"),10.0)</f>
        <v>10</v>
      </c>
      <c r="AR42" s="2">
        <f t="shared" si="1"/>
        <v>512</v>
      </c>
    </row>
    <row r="43">
      <c r="A43" s="4" t="s">
        <v>47</v>
      </c>
      <c r="B43" s="2" t="str">
        <f>IFERROR(__xludf.DUMMYFUNCTION(" SPLIT(A43,"":"")"),"Card  42")</f>
        <v>Card  42</v>
      </c>
      <c r="C43" s="2" t="str">
        <f>IFERROR(__xludf.DUMMYFUNCTION("""COMPUTED_VALUE""")," 98 75 42 34 59 41 11 69 45 44 | 28 98 54 65 41 51 16 49 45 60 44 69 82 37 67 46 34 71 78 61 50 43 38 90 85")</f>
        <v> 98 75 42 34 59 41 11 69 45 44 | 28 98 54 65 41 51 16 49 45 60 44 69 82 37 67 46 34 71 78 61 50 43 38 90 85</v>
      </c>
      <c r="D43" s="2" t="str">
        <f>IFERROR(__xludf.DUMMYFUNCTION("SPLIT(C43,""|"")")," 98 75 42 34 59 41 11 69 45 44 ")</f>
        <v> 98 75 42 34 59 41 11 69 45 44 </v>
      </c>
      <c r="E43" s="2" t="str">
        <f>IFERROR(__xludf.DUMMYFUNCTION("""COMPUTED_VALUE""")," 28 98 54 65 41 51 16 49 45 60 44 69 82 37 67 46 34 71 78 61 50 43 38 90 85")</f>
        <v> 28 98 54 65 41 51 16 49 45 60 44 69 82 37 67 46 34 71 78 61 50 43 38 90 85</v>
      </c>
      <c r="F43" s="2">
        <f>IFERROR(__xludf.DUMMYFUNCTION("SPLIT(D43,"" "")"),98.0)</f>
        <v>98</v>
      </c>
      <c r="G43" s="2">
        <f>IFERROR(__xludf.DUMMYFUNCTION("""COMPUTED_VALUE"""),75.0)</f>
        <v>75</v>
      </c>
      <c r="H43" s="2">
        <f>IFERROR(__xludf.DUMMYFUNCTION("""COMPUTED_VALUE"""),42.0)</f>
        <v>42</v>
      </c>
      <c r="I43" s="2">
        <f>IFERROR(__xludf.DUMMYFUNCTION("""COMPUTED_VALUE"""),34.0)</f>
        <v>34</v>
      </c>
      <c r="J43" s="2">
        <f>IFERROR(__xludf.DUMMYFUNCTION("""COMPUTED_VALUE"""),59.0)</f>
        <v>59</v>
      </c>
      <c r="K43" s="2">
        <f>IFERROR(__xludf.DUMMYFUNCTION("""COMPUTED_VALUE"""),41.0)</f>
        <v>41</v>
      </c>
      <c r="L43" s="2">
        <f>IFERROR(__xludf.DUMMYFUNCTION("""COMPUTED_VALUE"""),11.0)</f>
        <v>11</v>
      </c>
      <c r="M43" s="2">
        <f>IFERROR(__xludf.DUMMYFUNCTION("""COMPUTED_VALUE"""),69.0)</f>
        <v>69</v>
      </c>
      <c r="N43" s="2">
        <f>IFERROR(__xludf.DUMMYFUNCTION("""COMPUTED_VALUE"""),45.0)</f>
        <v>45</v>
      </c>
      <c r="O43" s="2">
        <f>IFERROR(__xludf.DUMMYFUNCTION("""COMPUTED_VALUE"""),44.0)</f>
        <v>44</v>
      </c>
      <c r="Q43" s="2">
        <f>IFERROR(__xludf.DUMMYFUNCTION("SPLIT(E43,"" "")"),28.0)</f>
        <v>28</v>
      </c>
      <c r="R43" s="2">
        <f>IFERROR(__xludf.DUMMYFUNCTION("""COMPUTED_VALUE"""),98.0)</f>
        <v>98</v>
      </c>
      <c r="S43" s="2">
        <f>IFERROR(__xludf.DUMMYFUNCTION("""COMPUTED_VALUE"""),54.0)</f>
        <v>54</v>
      </c>
      <c r="T43" s="2">
        <f>IFERROR(__xludf.DUMMYFUNCTION("""COMPUTED_VALUE"""),65.0)</f>
        <v>65</v>
      </c>
      <c r="U43" s="2">
        <f>IFERROR(__xludf.DUMMYFUNCTION("""COMPUTED_VALUE"""),41.0)</f>
        <v>41</v>
      </c>
      <c r="V43" s="2">
        <f>IFERROR(__xludf.DUMMYFUNCTION("""COMPUTED_VALUE"""),51.0)</f>
        <v>51</v>
      </c>
      <c r="W43" s="2">
        <f>IFERROR(__xludf.DUMMYFUNCTION("""COMPUTED_VALUE"""),16.0)</f>
        <v>16</v>
      </c>
      <c r="X43" s="2">
        <f>IFERROR(__xludf.DUMMYFUNCTION("""COMPUTED_VALUE"""),49.0)</f>
        <v>49</v>
      </c>
      <c r="Y43" s="2">
        <f>IFERROR(__xludf.DUMMYFUNCTION("""COMPUTED_VALUE"""),45.0)</f>
        <v>45</v>
      </c>
      <c r="Z43" s="2">
        <f>IFERROR(__xludf.DUMMYFUNCTION("""COMPUTED_VALUE"""),60.0)</f>
        <v>60</v>
      </c>
      <c r="AA43" s="2">
        <f>IFERROR(__xludf.DUMMYFUNCTION("""COMPUTED_VALUE"""),44.0)</f>
        <v>44</v>
      </c>
      <c r="AB43" s="2">
        <f>IFERROR(__xludf.DUMMYFUNCTION("""COMPUTED_VALUE"""),69.0)</f>
        <v>69</v>
      </c>
      <c r="AC43" s="2">
        <f>IFERROR(__xludf.DUMMYFUNCTION("""COMPUTED_VALUE"""),82.0)</f>
        <v>82</v>
      </c>
      <c r="AD43" s="2">
        <f>IFERROR(__xludf.DUMMYFUNCTION("""COMPUTED_VALUE"""),37.0)</f>
        <v>37</v>
      </c>
      <c r="AE43" s="2">
        <f>IFERROR(__xludf.DUMMYFUNCTION("""COMPUTED_VALUE"""),67.0)</f>
        <v>67</v>
      </c>
      <c r="AF43" s="2">
        <f>IFERROR(__xludf.DUMMYFUNCTION("""COMPUTED_VALUE"""),46.0)</f>
        <v>46</v>
      </c>
      <c r="AG43" s="2">
        <f>IFERROR(__xludf.DUMMYFUNCTION("""COMPUTED_VALUE"""),34.0)</f>
        <v>34</v>
      </c>
      <c r="AH43" s="2">
        <f>IFERROR(__xludf.DUMMYFUNCTION("""COMPUTED_VALUE"""),71.0)</f>
        <v>71</v>
      </c>
      <c r="AI43" s="2">
        <f>IFERROR(__xludf.DUMMYFUNCTION("""COMPUTED_VALUE"""),78.0)</f>
        <v>78</v>
      </c>
      <c r="AJ43" s="2">
        <f>IFERROR(__xludf.DUMMYFUNCTION("""COMPUTED_VALUE"""),61.0)</f>
        <v>61</v>
      </c>
      <c r="AK43" s="2">
        <f>IFERROR(__xludf.DUMMYFUNCTION("""COMPUTED_VALUE"""),50.0)</f>
        <v>50</v>
      </c>
      <c r="AL43" s="2">
        <f>IFERROR(__xludf.DUMMYFUNCTION("""COMPUTED_VALUE"""),43.0)</f>
        <v>43</v>
      </c>
      <c r="AM43" s="2">
        <f>IFERROR(__xludf.DUMMYFUNCTION("""COMPUTED_VALUE"""),38.0)</f>
        <v>38</v>
      </c>
      <c r="AN43" s="2">
        <f>IFERROR(__xludf.DUMMYFUNCTION("""COMPUTED_VALUE"""),90.0)</f>
        <v>90</v>
      </c>
      <c r="AO43" s="2">
        <f>IFERROR(__xludf.DUMMYFUNCTION("""COMPUTED_VALUE"""),85.0)</f>
        <v>85</v>
      </c>
      <c r="AQ43" s="2">
        <f>IFERROR(__xludf.DUMMYFUNCTION("COUNTA( iferror( filter( flatten(F43:O43), match( flatten(F43:O43), flatten(Q43:AO43), 0 ) ) ) )"),6.0)</f>
        <v>6</v>
      </c>
      <c r="AR43" s="2">
        <f t="shared" si="1"/>
        <v>32</v>
      </c>
    </row>
    <row r="44">
      <c r="A44" s="4" t="s">
        <v>48</v>
      </c>
      <c r="B44" s="2" t="str">
        <f>IFERROR(__xludf.DUMMYFUNCTION(" SPLIT(A44,"":"")"),"Card  43")</f>
        <v>Card  43</v>
      </c>
      <c r="C44" s="2" t="str">
        <f>IFERROR(__xludf.DUMMYFUNCTION("""COMPUTED_VALUE""")," 42 98 96 75 68  2 23 36 37 40 | 93 59 36 33 16 68 24 42 13 75 53  2  6 86  1 98 23 70 89  5 37 40 96 84 39")</f>
        <v> 42 98 96 75 68  2 23 36 37 40 | 93 59 36 33 16 68 24 42 13 75 53  2  6 86  1 98 23 70 89  5 37 40 96 84 39</v>
      </c>
      <c r="D44" s="2" t="str">
        <f>IFERROR(__xludf.DUMMYFUNCTION("SPLIT(C44,""|"")")," 42 98 96 75 68  2 23 36 37 40 ")</f>
        <v> 42 98 96 75 68  2 23 36 37 40 </v>
      </c>
      <c r="E44" s="2" t="str">
        <f>IFERROR(__xludf.DUMMYFUNCTION("""COMPUTED_VALUE""")," 93 59 36 33 16 68 24 42 13 75 53  2  6 86  1 98 23 70 89  5 37 40 96 84 39")</f>
        <v> 93 59 36 33 16 68 24 42 13 75 53  2  6 86  1 98 23 70 89  5 37 40 96 84 39</v>
      </c>
      <c r="F44" s="2">
        <f>IFERROR(__xludf.DUMMYFUNCTION("SPLIT(D44,"" "")"),42.0)</f>
        <v>42</v>
      </c>
      <c r="G44" s="2">
        <f>IFERROR(__xludf.DUMMYFUNCTION("""COMPUTED_VALUE"""),98.0)</f>
        <v>98</v>
      </c>
      <c r="H44" s="2">
        <f>IFERROR(__xludf.DUMMYFUNCTION("""COMPUTED_VALUE"""),96.0)</f>
        <v>96</v>
      </c>
      <c r="I44" s="2">
        <f>IFERROR(__xludf.DUMMYFUNCTION("""COMPUTED_VALUE"""),75.0)</f>
        <v>75</v>
      </c>
      <c r="J44" s="2">
        <f>IFERROR(__xludf.DUMMYFUNCTION("""COMPUTED_VALUE"""),68.0)</f>
        <v>68</v>
      </c>
      <c r="K44" s="2">
        <f>IFERROR(__xludf.DUMMYFUNCTION("""COMPUTED_VALUE"""),2.0)</f>
        <v>2</v>
      </c>
      <c r="L44" s="2">
        <f>IFERROR(__xludf.DUMMYFUNCTION("""COMPUTED_VALUE"""),23.0)</f>
        <v>23</v>
      </c>
      <c r="M44" s="2">
        <f>IFERROR(__xludf.DUMMYFUNCTION("""COMPUTED_VALUE"""),36.0)</f>
        <v>36</v>
      </c>
      <c r="N44" s="2">
        <f>IFERROR(__xludf.DUMMYFUNCTION("""COMPUTED_VALUE"""),37.0)</f>
        <v>37</v>
      </c>
      <c r="O44" s="2">
        <f>IFERROR(__xludf.DUMMYFUNCTION("""COMPUTED_VALUE"""),40.0)</f>
        <v>40</v>
      </c>
      <c r="Q44" s="2">
        <f>IFERROR(__xludf.DUMMYFUNCTION("SPLIT(E44,"" "")"),93.0)</f>
        <v>93</v>
      </c>
      <c r="R44" s="2">
        <f>IFERROR(__xludf.DUMMYFUNCTION("""COMPUTED_VALUE"""),59.0)</f>
        <v>59</v>
      </c>
      <c r="S44" s="2">
        <f>IFERROR(__xludf.DUMMYFUNCTION("""COMPUTED_VALUE"""),36.0)</f>
        <v>36</v>
      </c>
      <c r="T44" s="2">
        <f>IFERROR(__xludf.DUMMYFUNCTION("""COMPUTED_VALUE"""),33.0)</f>
        <v>33</v>
      </c>
      <c r="U44" s="2">
        <f>IFERROR(__xludf.DUMMYFUNCTION("""COMPUTED_VALUE"""),16.0)</f>
        <v>16</v>
      </c>
      <c r="V44" s="2">
        <f>IFERROR(__xludf.DUMMYFUNCTION("""COMPUTED_VALUE"""),68.0)</f>
        <v>68</v>
      </c>
      <c r="W44" s="2">
        <f>IFERROR(__xludf.DUMMYFUNCTION("""COMPUTED_VALUE"""),24.0)</f>
        <v>24</v>
      </c>
      <c r="X44" s="2">
        <f>IFERROR(__xludf.DUMMYFUNCTION("""COMPUTED_VALUE"""),42.0)</f>
        <v>42</v>
      </c>
      <c r="Y44" s="2">
        <f>IFERROR(__xludf.DUMMYFUNCTION("""COMPUTED_VALUE"""),13.0)</f>
        <v>13</v>
      </c>
      <c r="Z44" s="2">
        <f>IFERROR(__xludf.DUMMYFUNCTION("""COMPUTED_VALUE"""),75.0)</f>
        <v>75</v>
      </c>
      <c r="AA44" s="2">
        <f>IFERROR(__xludf.DUMMYFUNCTION("""COMPUTED_VALUE"""),53.0)</f>
        <v>53</v>
      </c>
      <c r="AB44" s="2">
        <f>IFERROR(__xludf.DUMMYFUNCTION("""COMPUTED_VALUE"""),2.0)</f>
        <v>2</v>
      </c>
      <c r="AC44" s="2">
        <f>IFERROR(__xludf.DUMMYFUNCTION("""COMPUTED_VALUE"""),6.0)</f>
        <v>6</v>
      </c>
      <c r="AD44" s="2">
        <f>IFERROR(__xludf.DUMMYFUNCTION("""COMPUTED_VALUE"""),86.0)</f>
        <v>86</v>
      </c>
      <c r="AE44" s="2">
        <f>IFERROR(__xludf.DUMMYFUNCTION("""COMPUTED_VALUE"""),1.0)</f>
        <v>1</v>
      </c>
      <c r="AF44" s="2">
        <f>IFERROR(__xludf.DUMMYFUNCTION("""COMPUTED_VALUE"""),98.0)</f>
        <v>98</v>
      </c>
      <c r="AG44" s="2">
        <f>IFERROR(__xludf.DUMMYFUNCTION("""COMPUTED_VALUE"""),23.0)</f>
        <v>23</v>
      </c>
      <c r="AH44" s="2">
        <f>IFERROR(__xludf.DUMMYFUNCTION("""COMPUTED_VALUE"""),70.0)</f>
        <v>70</v>
      </c>
      <c r="AI44" s="2">
        <f>IFERROR(__xludf.DUMMYFUNCTION("""COMPUTED_VALUE"""),89.0)</f>
        <v>89</v>
      </c>
      <c r="AJ44" s="2">
        <f>IFERROR(__xludf.DUMMYFUNCTION("""COMPUTED_VALUE"""),5.0)</f>
        <v>5</v>
      </c>
      <c r="AK44" s="2">
        <f>IFERROR(__xludf.DUMMYFUNCTION("""COMPUTED_VALUE"""),37.0)</f>
        <v>37</v>
      </c>
      <c r="AL44" s="2">
        <f>IFERROR(__xludf.DUMMYFUNCTION("""COMPUTED_VALUE"""),40.0)</f>
        <v>40</v>
      </c>
      <c r="AM44" s="2">
        <f>IFERROR(__xludf.DUMMYFUNCTION("""COMPUTED_VALUE"""),96.0)</f>
        <v>96</v>
      </c>
      <c r="AN44" s="2">
        <f>IFERROR(__xludf.DUMMYFUNCTION("""COMPUTED_VALUE"""),84.0)</f>
        <v>84</v>
      </c>
      <c r="AO44" s="2">
        <f>IFERROR(__xludf.DUMMYFUNCTION("""COMPUTED_VALUE"""),39.0)</f>
        <v>39</v>
      </c>
      <c r="AQ44" s="2">
        <f>IFERROR(__xludf.DUMMYFUNCTION("COUNTA( iferror( filter( flatten(F44:O44), match( flatten(F44:O44), flatten(Q44:AO44), 0 ) ) ) )"),10.0)</f>
        <v>10</v>
      </c>
      <c r="AR44" s="2">
        <f t="shared" si="1"/>
        <v>512</v>
      </c>
    </row>
    <row r="45">
      <c r="A45" s="4" t="s">
        <v>49</v>
      </c>
      <c r="B45" s="2" t="str">
        <f>IFERROR(__xludf.DUMMYFUNCTION(" SPLIT(A45,"":"")"),"Card  44")</f>
        <v>Card  44</v>
      </c>
      <c r="C45" s="2" t="str">
        <f>IFERROR(__xludf.DUMMYFUNCTION("""COMPUTED_VALUE""")," 44 31 83 28 66 80 84 17 73 65 | 39 73 95 33 74 66 31 28 17  2 65 12 84 91 83 15 22 44 53 90 29 56 80 57 69")</f>
        <v> 44 31 83 28 66 80 84 17 73 65 | 39 73 95 33 74 66 31 28 17  2 65 12 84 91 83 15 22 44 53 90 29 56 80 57 69</v>
      </c>
      <c r="D45" s="2" t="str">
        <f>IFERROR(__xludf.DUMMYFUNCTION("SPLIT(C45,""|"")")," 44 31 83 28 66 80 84 17 73 65 ")</f>
        <v> 44 31 83 28 66 80 84 17 73 65 </v>
      </c>
      <c r="E45" s="2" t="str">
        <f>IFERROR(__xludf.DUMMYFUNCTION("""COMPUTED_VALUE""")," 39 73 95 33 74 66 31 28 17  2 65 12 84 91 83 15 22 44 53 90 29 56 80 57 69")</f>
        <v> 39 73 95 33 74 66 31 28 17  2 65 12 84 91 83 15 22 44 53 90 29 56 80 57 69</v>
      </c>
      <c r="F45" s="2">
        <f>IFERROR(__xludf.DUMMYFUNCTION("SPLIT(D45,"" "")"),44.0)</f>
        <v>44</v>
      </c>
      <c r="G45" s="2">
        <f>IFERROR(__xludf.DUMMYFUNCTION("""COMPUTED_VALUE"""),31.0)</f>
        <v>31</v>
      </c>
      <c r="H45" s="2">
        <f>IFERROR(__xludf.DUMMYFUNCTION("""COMPUTED_VALUE"""),83.0)</f>
        <v>83</v>
      </c>
      <c r="I45" s="2">
        <f>IFERROR(__xludf.DUMMYFUNCTION("""COMPUTED_VALUE"""),28.0)</f>
        <v>28</v>
      </c>
      <c r="J45" s="2">
        <f>IFERROR(__xludf.DUMMYFUNCTION("""COMPUTED_VALUE"""),66.0)</f>
        <v>66</v>
      </c>
      <c r="K45" s="2">
        <f>IFERROR(__xludf.DUMMYFUNCTION("""COMPUTED_VALUE"""),80.0)</f>
        <v>80</v>
      </c>
      <c r="L45" s="2">
        <f>IFERROR(__xludf.DUMMYFUNCTION("""COMPUTED_VALUE"""),84.0)</f>
        <v>84</v>
      </c>
      <c r="M45" s="2">
        <f>IFERROR(__xludf.DUMMYFUNCTION("""COMPUTED_VALUE"""),17.0)</f>
        <v>17</v>
      </c>
      <c r="N45" s="2">
        <f>IFERROR(__xludf.DUMMYFUNCTION("""COMPUTED_VALUE"""),73.0)</f>
        <v>73</v>
      </c>
      <c r="O45" s="2">
        <f>IFERROR(__xludf.DUMMYFUNCTION("""COMPUTED_VALUE"""),65.0)</f>
        <v>65</v>
      </c>
      <c r="Q45" s="2">
        <f>IFERROR(__xludf.DUMMYFUNCTION("SPLIT(E45,"" "")"),39.0)</f>
        <v>39</v>
      </c>
      <c r="R45" s="2">
        <f>IFERROR(__xludf.DUMMYFUNCTION("""COMPUTED_VALUE"""),73.0)</f>
        <v>73</v>
      </c>
      <c r="S45" s="2">
        <f>IFERROR(__xludf.DUMMYFUNCTION("""COMPUTED_VALUE"""),95.0)</f>
        <v>95</v>
      </c>
      <c r="T45" s="2">
        <f>IFERROR(__xludf.DUMMYFUNCTION("""COMPUTED_VALUE"""),33.0)</f>
        <v>33</v>
      </c>
      <c r="U45" s="2">
        <f>IFERROR(__xludf.DUMMYFUNCTION("""COMPUTED_VALUE"""),74.0)</f>
        <v>74</v>
      </c>
      <c r="V45" s="2">
        <f>IFERROR(__xludf.DUMMYFUNCTION("""COMPUTED_VALUE"""),66.0)</f>
        <v>66</v>
      </c>
      <c r="W45" s="2">
        <f>IFERROR(__xludf.DUMMYFUNCTION("""COMPUTED_VALUE"""),31.0)</f>
        <v>31</v>
      </c>
      <c r="X45" s="2">
        <f>IFERROR(__xludf.DUMMYFUNCTION("""COMPUTED_VALUE"""),28.0)</f>
        <v>28</v>
      </c>
      <c r="Y45" s="2">
        <f>IFERROR(__xludf.DUMMYFUNCTION("""COMPUTED_VALUE"""),17.0)</f>
        <v>17</v>
      </c>
      <c r="Z45" s="2">
        <f>IFERROR(__xludf.DUMMYFUNCTION("""COMPUTED_VALUE"""),2.0)</f>
        <v>2</v>
      </c>
      <c r="AA45" s="2">
        <f>IFERROR(__xludf.DUMMYFUNCTION("""COMPUTED_VALUE"""),65.0)</f>
        <v>65</v>
      </c>
      <c r="AB45" s="2">
        <f>IFERROR(__xludf.DUMMYFUNCTION("""COMPUTED_VALUE"""),12.0)</f>
        <v>12</v>
      </c>
      <c r="AC45" s="2">
        <f>IFERROR(__xludf.DUMMYFUNCTION("""COMPUTED_VALUE"""),84.0)</f>
        <v>84</v>
      </c>
      <c r="AD45" s="2">
        <f>IFERROR(__xludf.DUMMYFUNCTION("""COMPUTED_VALUE"""),91.0)</f>
        <v>91</v>
      </c>
      <c r="AE45" s="2">
        <f>IFERROR(__xludf.DUMMYFUNCTION("""COMPUTED_VALUE"""),83.0)</f>
        <v>83</v>
      </c>
      <c r="AF45" s="2">
        <f>IFERROR(__xludf.DUMMYFUNCTION("""COMPUTED_VALUE"""),15.0)</f>
        <v>15</v>
      </c>
      <c r="AG45" s="2">
        <f>IFERROR(__xludf.DUMMYFUNCTION("""COMPUTED_VALUE"""),22.0)</f>
        <v>22</v>
      </c>
      <c r="AH45" s="2">
        <f>IFERROR(__xludf.DUMMYFUNCTION("""COMPUTED_VALUE"""),44.0)</f>
        <v>44</v>
      </c>
      <c r="AI45" s="2">
        <f>IFERROR(__xludf.DUMMYFUNCTION("""COMPUTED_VALUE"""),53.0)</f>
        <v>53</v>
      </c>
      <c r="AJ45" s="2">
        <f>IFERROR(__xludf.DUMMYFUNCTION("""COMPUTED_VALUE"""),90.0)</f>
        <v>90</v>
      </c>
      <c r="AK45" s="2">
        <f>IFERROR(__xludf.DUMMYFUNCTION("""COMPUTED_VALUE"""),29.0)</f>
        <v>29</v>
      </c>
      <c r="AL45" s="2">
        <f>IFERROR(__xludf.DUMMYFUNCTION("""COMPUTED_VALUE"""),56.0)</f>
        <v>56</v>
      </c>
      <c r="AM45" s="2">
        <f>IFERROR(__xludf.DUMMYFUNCTION("""COMPUTED_VALUE"""),80.0)</f>
        <v>80</v>
      </c>
      <c r="AN45" s="2">
        <f>IFERROR(__xludf.DUMMYFUNCTION("""COMPUTED_VALUE"""),57.0)</f>
        <v>57</v>
      </c>
      <c r="AO45" s="2">
        <f>IFERROR(__xludf.DUMMYFUNCTION("""COMPUTED_VALUE"""),69.0)</f>
        <v>69</v>
      </c>
      <c r="AQ45" s="2">
        <f>IFERROR(__xludf.DUMMYFUNCTION("COUNTA( iferror( filter( flatten(F45:O45), match( flatten(F45:O45), flatten(Q45:AO45), 0 ) ) ) )"),10.0)</f>
        <v>10</v>
      </c>
      <c r="AR45" s="2">
        <f t="shared" si="1"/>
        <v>512</v>
      </c>
    </row>
    <row r="46">
      <c r="A46" s="4" t="s">
        <v>50</v>
      </c>
      <c r="B46" s="2" t="str">
        <f>IFERROR(__xludf.DUMMYFUNCTION(" SPLIT(A46,"":"")"),"Card  45")</f>
        <v>Card  45</v>
      </c>
      <c r="C46" s="2" t="str">
        <f>IFERROR(__xludf.DUMMYFUNCTION("""COMPUTED_VALUE""")," 13 90 67 40 48 54 52 53 64  9 | 17 57 67 65 45 30 95 96  3 18 52 90  7 98 21 73  8 92 59 75  5 13  6 76 64")</f>
        <v> 13 90 67 40 48 54 52 53 64  9 | 17 57 67 65 45 30 95 96  3 18 52 90  7 98 21 73  8 92 59 75  5 13  6 76 64</v>
      </c>
      <c r="D46" s="2" t="str">
        <f>IFERROR(__xludf.DUMMYFUNCTION("SPLIT(C46,""|"")")," 13 90 67 40 48 54 52 53 64  9 ")</f>
        <v> 13 90 67 40 48 54 52 53 64  9 </v>
      </c>
      <c r="E46" s="2" t="str">
        <f>IFERROR(__xludf.DUMMYFUNCTION("""COMPUTED_VALUE""")," 17 57 67 65 45 30 95 96  3 18 52 90  7 98 21 73  8 92 59 75  5 13  6 76 64")</f>
        <v> 17 57 67 65 45 30 95 96  3 18 52 90  7 98 21 73  8 92 59 75  5 13  6 76 64</v>
      </c>
      <c r="F46" s="2">
        <f>IFERROR(__xludf.DUMMYFUNCTION("SPLIT(D46,"" "")"),13.0)</f>
        <v>13</v>
      </c>
      <c r="G46" s="2">
        <f>IFERROR(__xludf.DUMMYFUNCTION("""COMPUTED_VALUE"""),90.0)</f>
        <v>90</v>
      </c>
      <c r="H46" s="2">
        <f>IFERROR(__xludf.DUMMYFUNCTION("""COMPUTED_VALUE"""),67.0)</f>
        <v>67</v>
      </c>
      <c r="I46" s="2">
        <f>IFERROR(__xludf.DUMMYFUNCTION("""COMPUTED_VALUE"""),40.0)</f>
        <v>40</v>
      </c>
      <c r="J46" s="2">
        <f>IFERROR(__xludf.DUMMYFUNCTION("""COMPUTED_VALUE"""),48.0)</f>
        <v>48</v>
      </c>
      <c r="K46" s="2">
        <f>IFERROR(__xludf.DUMMYFUNCTION("""COMPUTED_VALUE"""),54.0)</f>
        <v>54</v>
      </c>
      <c r="L46" s="2">
        <f>IFERROR(__xludf.DUMMYFUNCTION("""COMPUTED_VALUE"""),52.0)</f>
        <v>52</v>
      </c>
      <c r="M46" s="2">
        <f>IFERROR(__xludf.DUMMYFUNCTION("""COMPUTED_VALUE"""),53.0)</f>
        <v>53</v>
      </c>
      <c r="N46" s="2">
        <f>IFERROR(__xludf.DUMMYFUNCTION("""COMPUTED_VALUE"""),64.0)</f>
        <v>64</v>
      </c>
      <c r="O46" s="2">
        <f>IFERROR(__xludf.DUMMYFUNCTION("""COMPUTED_VALUE"""),9.0)</f>
        <v>9</v>
      </c>
      <c r="Q46" s="2">
        <f>IFERROR(__xludf.DUMMYFUNCTION("SPLIT(E46,"" "")"),17.0)</f>
        <v>17</v>
      </c>
      <c r="R46" s="2">
        <f>IFERROR(__xludf.DUMMYFUNCTION("""COMPUTED_VALUE"""),57.0)</f>
        <v>57</v>
      </c>
      <c r="S46" s="2">
        <f>IFERROR(__xludf.DUMMYFUNCTION("""COMPUTED_VALUE"""),67.0)</f>
        <v>67</v>
      </c>
      <c r="T46" s="2">
        <f>IFERROR(__xludf.DUMMYFUNCTION("""COMPUTED_VALUE"""),65.0)</f>
        <v>65</v>
      </c>
      <c r="U46" s="2">
        <f>IFERROR(__xludf.DUMMYFUNCTION("""COMPUTED_VALUE"""),45.0)</f>
        <v>45</v>
      </c>
      <c r="V46" s="2">
        <f>IFERROR(__xludf.DUMMYFUNCTION("""COMPUTED_VALUE"""),30.0)</f>
        <v>30</v>
      </c>
      <c r="W46" s="2">
        <f>IFERROR(__xludf.DUMMYFUNCTION("""COMPUTED_VALUE"""),95.0)</f>
        <v>95</v>
      </c>
      <c r="X46" s="2">
        <f>IFERROR(__xludf.DUMMYFUNCTION("""COMPUTED_VALUE"""),96.0)</f>
        <v>96</v>
      </c>
      <c r="Y46" s="2">
        <f>IFERROR(__xludf.DUMMYFUNCTION("""COMPUTED_VALUE"""),3.0)</f>
        <v>3</v>
      </c>
      <c r="Z46" s="2">
        <f>IFERROR(__xludf.DUMMYFUNCTION("""COMPUTED_VALUE"""),18.0)</f>
        <v>18</v>
      </c>
      <c r="AA46" s="2">
        <f>IFERROR(__xludf.DUMMYFUNCTION("""COMPUTED_VALUE"""),52.0)</f>
        <v>52</v>
      </c>
      <c r="AB46" s="2">
        <f>IFERROR(__xludf.DUMMYFUNCTION("""COMPUTED_VALUE"""),90.0)</f>
        <v>90</v>
      </c>
      <c r="AC46" s="2">
        <f>IFERROR(__xludf.DUMMYFUNCTION("""COMPUTED_VALUE"""),7.0)</f>
        <v>7</v>
      </c>
      <c r="AD46" s="2">
        <f>IFERROR(__xludf.DUMMYFUNCTION("""COMPUTED_VALUE"""),98.0)</f>
        <v>98</v>
      </c>
      <c r="AE46" s="2">
        <f>IFERROR(__xludf.DUMMYFUNCTION("""COMPUTED_VALUE"""),21.0)</f>
        <v>21</v>
      </c>
      <c r="AF46" s="2">
        <f>IFERROR(__xludf.DUMMYFUNCTION("""COMPUTED_VALUE"""),73.0)</f>
        <v>73</v>
      </c>
      <c r="AG46" s="2">
        <f>IFERROR(__xludf.DUMMYFUNCTION("""COMPUTED_VALUE"""),8.0)</f>
        <v>8</v>
      </c>
      <c r="AH46" s="2">
        <f>IFERROR(__xludf.DUMMYFUNCTION("""COMPUTED_VALUE"""),92.0)</f>
        <v>92</v>
      </c>
      <c r="AI46" s="2">
        <f>IFERROR(__xludf.DUMMYFUNCTION("""COMPUTED_VALUE"""),59.0)</f>
        <v>59</v>
      </c>
      <c r="AJ46" s="2">
        <f>IFERROR(__xludf.DUMMYFUNCTION("""COMPUTED_VALUE"""),75.0)</f>
        <v>75</v>
      </c>
      <c r="AK46" s="2">
        <f>IFERROR(__xludf.DUMMYFUNCTION("""COMPUTED_VALUE"""),5.0)</f>
        <v>5</v>
      </c>
      <c r="AL46" s="2">
        <f>IFERROR(__xludf.DUMMYFUNCTION("""COMPUTED_VALUE"""),13.0)</f>
        <v>13</v>
      </c>
      <c r="AM46" s="2">
        <f>IFERROR(__xludf.DUMMYFUNCTION("""COMPUTED_VALUE"""),6.0)</f>
        <v>6</v>
      </c>
      <c r="AN46" s="2">
        <f>IFERROR(__xludf.DUMMYFUNCTION("""COMPUTED_VALUE"""),76.0)</f>
        <v>76</v>
      </c>
      <c r="AO46" s="2">
        <f>IFERROR(__xludf.DUMMYFUNCTION("""COMPUTED_VALUE"""),64.0)</f>
        <v>64</v>
      </c>
      <c r="AQ46" s="2">
        <f>IFERROR(__xludf.DUMMYFUNCTION("COUNTA( iferror( filter( flatten(F46:O46), match( flatten(F46:O46), flatten(Q46:AO46), 0 ) ) ) )"),5.0)</f>
        <v>5</v>
      </c>
      <c r="AR46" s="2">
        <f t="shared" si="1"/>
        <v>16</v>
      </c>
    </row>
    <row r="47">
      <c r="A47" s="4" t="s">
        <v>51</v>
      </c>
      <c r="B47" s="2" t="str">
        <f>IFERROR(__xludf.DUMMYFUNCTION(" SPLIT(A47,"":"")"),"Card  46")</f>
        <v>Card  46</v>
      </c>
      <c r="C47" s="2" t="str">
        <f>IFERROR(__xludf.DUMMYFUNCTION("""COMPUTED_VALUE""")," 95 21 68 93 77 40 47 48 20 31 | 74 90 43  4 41 40 24 72  2 56 88 44 38 45 15 29 79 46 17 39 75 42 69 92 49")</f>
        <v> 95 21 68 93 77 40 47 48 20 31 | 74 90 43  4 41 40 24 72  2 56 88 44 38 45 15 29 79 46 17 39 75 42 69 92 49</v>
      </c>
      <c r="D47" s="2" t="str">
        <f>IFERROR(__xludf.DUMMYFUNCTION("SPLIT(C47,""|"")")," 95 21 68 93 77 40 47 48 20 31 ")</f>
        <v> 95 21 68 93 77 40 47 48 20 31 </v>
      </c>
      <c r="E47" s="2" t="str">
        <f>IFERROR(__xludf.DUMMYFUNCTION("""COMPUTED_VALUE""")," 74 90 43  4 41 40 24 72  2 56 88 44 38 45 15 29 79 46 17 39 75 42 69 92 49")</f>
        <v> 74 90 43  4 41 40 24 72  2 56 88 44 38 45 15 29 79 46 17 39 75 42 69 92 49</v>
      </c>
      <c r="F47" s="2">
        <f>IFERROR(__xludf.DUMMYFUNCTION("SPLIT(D47,"" "")"),95.0)</f>
        <v>95</v>
      </c>
      <c r="G47" s="2">
        <f>IFERROR(__xludf.DUMMYFUNCTION("""COMPUTED_VALUE"""),21.0)</f>
        <v>21</v>
      </c>
      <c r="H47" s="2">
        <f>IFERROR(__xludf.DUMMYFUNCTION("""COMPUTED_VALUE"""),68.0)</f>
        <v>68</v>
      </c>
      <c r="I47" s="2">
        <f>IFERROR(__xludf.DUMMYFUNCTION("""COMPUTED_VALUE"""),93.0)</f>
        <v>93</v>
      </c>
      <c r="J47" s="2">
        <f>IFERROR(__xludf.DUMMYFUNCTION("""COMPUTED_VALUE"""),77.0)</f>
        <v>77</v>
      </c>
      <c r="K47" s="2">
        <f>IFERROR(__xludf.DUMMYFUNCTION("""COMPUTED_VALUE"""),40.0)</f>
        <v>40</v>
      </c>
      <c r="L47" s="2">
        <f>IFERROR(__xludf.DUMMYFUNCTION("""COMPUTED_VALUE"""),47.0)</f>
        <v>47</v>
      </c>
      <c r="M47" s="2">
        <f>IFERROR(__xludf.DUMMYFUNCTION("""COMPUTED_VALUE"""),48.0)</f>
        <v>48</v>
      </c>
      <c r="N47" s="2">
        <f>IFERROR(__xludf.DUMMYFUNCTION("""COMPUTED_VALUE"""),20.0)</f>
        <v>20</v>
      </c>
      <c r="O47" s="2">
        <f>IFERROR(__xludf.DUMMYFUNCTION("""COMPUTED_VALUE"""),31.0)</f>
        <v>31</v>
      </c>
      <c r="Q47" s="2">
        <f>IFERROR(__xludf.DUMMYFUNCTION("SPLIT(E47,"" "")"),74.0)</f>
        <v>74</v>
      </c>
      <c r="R47" s="2">
        <f>IFERROR(__xludf.DUMMYFUNCTION("""COMPUTED_VALUE"""),90.0)</f>
        <v>90</v>
      </c>
      <c r="S47" s="2">
        <f>IFERROR(__xludf.DUMMYFUNCTION("""COMPUTED_VALUE"""),43.0)</f>
        <v>43</v>
      </c>
      <c r="T47" s="2">
        <f>IFERROR(__xludf.DUMMYFUNCTION("""COMPUTED_VALUE"""),4.0)</f>
        <v>4</v>
      </c>
      <c r="U47" s="2">
        <f>IFERROR(__xludf.DUMMYFUNCTION("""COMPUTED_VALUE"""),41.0)</f>
        <v>41</v>
      </c>
      <c r="V47" s="2">
        <f>IFERROR(__xludf.DUMMYFUNCTION("""COMPUTED_VALUE"""),40.0)</f>
        <v>40</v>
      </c>
      <c r="W47" s="2">
        <f>IFERROR(__xludf.DUMMYFUNCTION("""COMPUTED_VALUE"""),24.0)</f>
        <v>24</v>
      </c>
      <c r="X47" s="2">
        <f>IFERROR(__xludf.DUMMYFUNCTION("""COMPUTED_VALUE"""),72.0)</f>
        <v>72</v>
      </c>
      <c r="Y47" s="2">
        <f>IFERROR(__xludf.DUMMYFUNCTION("""COMPUTED_VALUE"""),2.0)</f>
        <v>2</v>
      </c>
      <c r="Z47" s="2">
        <f>IFERROR(__xludf.DUMMYFUNCTION("""COMPUTED_VALUE"""),56.0)</f>
        <v>56</v>
      </c>
      <c r="AA47" s="2">
        <f>IFERROR(__xludf.DUMMYFUNCTION("""COMPUTED_VALUE"""),88.0)</f>
        <v>88</v>
      </c>
      <c r="AB47" s="2">
        <f>IFERROR(__xludf.DUMMYFUNCTION("""COMPUTED_VALUE"""),44.0)</f>
        <v>44</v>
      </c>
      <c r="AC47" s="2">
        <f>IFERROR(__xludf.DUMMYFUNCTION("""COMPUTED_VALUE"""),38.0)</f>
        <v>38</v>
      </c>
      <c r="AD47" s="2">
        <f>IFERROR(__xludf.DUMMYFUNCTION("""COMPUTED_VALUE"""),45.0)</f>
        <v>45</v>
      </c>
      <c r="AE47" s="2">
        <f>IFERROR(__xludf.DUMMYFUNCTION("""COMPUTED_VALUE"""),15.0)</f>
        <v>15</v>
      </c>
      <c r="AF47" s="2">
        <f>IFERROR(__xludf.DUMMYFUNCTION("""COMPUTED_VALUE"""),29.0)</f>
        <v>29</v>
      </c>
      <c r="AG47" s="2">
        <f>IFERROR(__xludf.DUMMYFUNCTION("""COMPUTED_VALUE"""),79.0)</f>
        <v>79</v>
      </c>
      <c r="AH47" s="2">
        <f>IFERROR(__xludf.DUMMYFUNCTION("""COMPUTED_VALUE"""),46.0)</f>
        <v>46</v>
      </c>
      <c r="AI47" s="2">
        <f>IFERROR(__xludf.DUMMYFUNCTION("""COMPUTED_VALUE"""),17.0)</f>
        <v>17</v>
      </c>
      <c r="AJ47" s="2">
        <f>IFERROR(__xludf.DUMMYFUNCTION("""COMPUTED_VALUE"""),39.0)</f>
        <v>39</v>
      </c>
      <c r="AK47" s="2">
        <f>IFERROR(__xludf.DUMMYFUNCTION("""COMPUTED_VALUE"""),75.0)</f>
        <v>75</v>
      </c>
      <c r="AL47" s="2">
        <f>IFERROR(__xludf.DUMMYFUNCTION("""COMPUTED_VALUE"""),42.0)</f>
        <v>42</v>
      </c>
      <c r="AM47" s="2">
        <f>IFERROR(__xludf.DUMMYFUNCTION("""COMPUTED_VALUE"""),69.0)</f>
        <v>69</v>
      </c>
      <c r="AN47" s="2">
        <f>IFERROR(__xludf.DUMMYFUNCTION("""COMPUTED_VALUE"""),92.0)</f>
        <v>92</v>
      </c>
      <c r="AO47" s="2">
        <f>IFERROR(__xludf.DUMMYFUNCTION("""COMPUTED_VALUE"""),49.0)</f>
        <v>49</v>
      </c>
      <c r="AQ47" s="2">
        <f>IFERROR(__xludf.DUMMYFUNCTION("COUNTA( iferror( filter( flatten(F47:O47), match( flatten(F47:O47), flatten(Q47:AO47), 0 ) ) ) )"),1.0)</f>
        <v>1</v>
      </c>
      <c r="AR47" s="2">
        <f t="shared" si="1"/>
        <v>1</v>
      </c>
    </row>
    <row r="48">
      <c r="A48" s="4" t="s">
        <v>52</v>
      </c>
      <c r="B48" s="2" t="str">
        <f>IFERROR(__xludf.DUMMYFUNCTION(" SPLIT(A48,"":"")"),"Card  47")</f>
        <v>Card  47</v>
      </c>
      <c r="C48" s="2" t="str">
        <f>IFERROR(__xludf.DUMMYFUNCTION("""COMPUTED_VALUE""")," 25 87 64 94 99 47 29 34 89 23 | 29 25 99 58 94  7 33  6 34 36 76  5 39 64 56 87 17 52 47 50 89 16 91 23 69")</f>
        <v> 25 87 64 94 99 47 29 34 89 23 | 29 25 99 58 94  7 33  6 34 36 76  5 39 64 56 87 17 52 47 50 89 16 91 23 69</v>
      </c>
      <c r="D48" s="2" t="str">
        <f>IFERROR(__xludf.DUMMYFUNCTION("SPLIT(C48,""|"")")," 25 87 64 94 99 47 29 34 89 23 ")</f>
        <v> 25 87 64 94 99 47 29 34 89 23 </v>
      </c>
      <c r="E48" s="2" t="str">
        <f>IFERROR(__xludf.DUMMYFUNCTION("""COMPUTED_VALUE""")," 29 25 99 58 94  7 33  6 34 36 76  5 39 64 56 87 17 52 47 50 89 16 91 23 69")</f>
        <v> 29 25 99 58 94  7 33  6 34 36 76  5 39 64 56 87 17 52 47 50 89 16 91 23 69</v>
      </c>
      <c r="F48" s="2">
        <f>IFERROR(__xludf.DUMMYFUNCTION("SPLIT(D48,"" "")"),25.0)</f>
        <v>25</v>
      </c>
      <c r="G48" s="2">
        <f>IFERROR(__xludf.DUMMYFUNCTION("""COMPUTED_VALUE"""),87.0)</f>
        <v>87</v>
      </c>
      <c r="H48" s="2">
        <f>IFERROR(__xludf.DUMMYFUNCTION("""COMPUTED_VALUE"""),64.0)</f>
        <v>64</v>
      </c>
      <c r="I48" s="2">
        <f>IFERROR(__xludf.DUMMYFUNCTION("""COMPUTED_VALUE"""),94.0)</f>
        <v>94</v>
      </c>
      <c r="J48" s="2">
        <f>IFERROR(__xludf.DUMMYFUNCTION("""COMPUTED_VALUE"""),99.0)</f>
        <v>99</v>
      </c>
      <c r="K48" s="2">
        <f>IFERROR(__xludf.DUMMYFUNCTION("""COMPUTED_VALUE"""),47.0)</f>
        <v>47</v>
      </c>
      <c r="L48" s="2">
        <f>IFERROR(__xludf.DUMMYFUNCTION("""COMPUTED_VALUE"""),29.0)</f>
        <v>29</v>
      </c>
      <c r="M48" s="2">
        <f>IFERROR(__xludf.DUMMYFUNCTION("""COMPUTED_VALUE"""),34.0)</f>
        <v>34</v>
      </c>
      <c r="N48" s="2">
        <f>IFERROR(__xludf.DUMMYFUNCTION("""COMPUTED_VALUE"""),89.0)</f>
        <v>89</v>
      </c>
      <c r="O48" s="2">
        <f>IFERROR(__xludf.DUMMYFUNCTION("""COMPUTED_VALUE"""),23.0)</f>
        <v>23</v>
      </c>
      <c r="Q48" s="2">
        <f>IFERROR(__xludf.DUMMYFUNCTION("SPLIT(E48,"" "")"),29.0)</f>
        <v>29</v>
      </c>
      <c r="R48" s="2">
        <f>IFERROR(__xludf.DUMMYFUNCTION("""COMPUTED_VALUE"""),25.0)</f>
        <v>25</v>
      </c>
      <c r="S48" s="2">
        <f>IFERROR(__xludf.DUMMYFUNCTION("""COMPUTED_VALUE"""),99.0)</f>
        <v>99</v>
      </c>
      <c r="T48" s="2">
        <f>IFERROR(__xludf.DUMMYFUNCTION("""COMPUTED_VALUE"""),58.0)</f>
        <v>58</v>
      </c>
      <c r="U48" s="2">
        <f>IFERROR(__xludf.DUMMYFUNCTION("""COMPUTED_VALUE"""),94.0)</f>
        <v>94</v>
      </c>
      <c r="V48" s="2">
        <f>IFERROR(__xludf.DUMMYFUNCTION("""COMPUTED_VALUE"""),7.0)</f>
        <v>7</v>
      </c>
      <c r="W48" s="2">
        <f>IFERROR(__xludf.DUMMYFUNCTION("""COMPUTED_VALUE"""),33.0)</f>
        <v>33</v>
      </c>
      <c r="X48" s="2">
        <f>IFERROR(__xludf.DUMMYFUNCTION("""COMPUTED_VALUE"""),6.0)</f>
        <v>6</v>
      </c>
      <c r="Y48" s="2">
        <f>IFERROR(__xludf.DUMMYFUNCTION("""COMPUTED_VALUE"""),34.0)</f>
        <v>34</v>
      </c>
      <c r="Z48" s="2">
        <f>IFERROR(__xludf.DUMMYFUNCTION("""COMPUTED_VALUE"""),36.0)</f>
        <v>36</v>
      </c>
      <c r="AA48" s="2">
        <f>IFERROR(__xludf.DUMMYFUNCTION("""COMPUTED_VALUE"""),76.0)</f>
        <v>76</v>
      </c>
      <c r="AB48" s="2">
        <f>IFERROR(__xludf.DUMMYFUNCTION("""COMPUTED_VALUE"""),5.0)</f>
        <v>5</v>
      </c>
      <c r="AC48" s="2">
        <f>IFERROR(__xludf.DUMMYFUNCTION("""COMPUTED_VALUE"""),39.0)</f>
        <v>39</v>
      </c>
      <c r="AD48" s="2">
        <f>IFERROR(__xludf.DUMMYFUNCTION("""COMPUTED_VALUE"""),64.0)</f>
        <v>64</v>
      </c>
      <c r="AE48" s="2">
        <f>IFERROR(__xludf.DUMMYFUNCTION("""COMPUTED_VALUE"""),56.0)</f>
        <v>56</v>
      </c>
      <c r="AF48" s="2">
        <f>IFERROR(__xludf.DUMMYFUNCTION("""COMPUTED_VALUE"""),87.0)</f>
        <v>87</v>
      </c>
      <c r="AG48" s="2">
        <f>IFERROR(__xludf.DUMMYFUNCTION("""COMPUTED_VALUE"""),17.0)</f>
        <v>17</v>
      </c>
      <c r="AH48" s="2">
        <f>IFERROR(__xludf.DUMMYFUNCTION("""COMPUTED_VALUE"""),52.0)</f>
        <v>52</v>
      </c>
      <c r="AI48" s="2">
        <f>IFERROR(__xludf.DUMMYFUNCTION("""COMPUTED_VALUE"""),47.0)</f>
        <v>47</v>
      </c>
      <c r="AJ48" s="2">
        <f>IFERROR(__xludf.DUMMYFUNCTION("""COMPUTED_VALUE"""),50.0)</f>
        <v>50</v>
      </c>
      <c r="AK48" s="2">
        <f>IFERROR(__xludf.DUMMYFUNCTION("""COMPUTED_VALUE"""),89.0)</f>
        <v>89</v>
      </c>
      <c r="AL48" s="2">
        <f>IFERROR(__xludf.DUMMYFUNCTION("""COMPUTED_VALUE"""),16.0)</f>
        <v>16</v>
      </c>
      <c r="AM48" s="2">
        <f>IFERROR(__xludf.DUMMYFUNCTION("""COMPUTED_VALUE"""),91.0)</f>
        <v>91</v>
      </c>
      <c r="AN48" s="2">
        <f>IFERROR(__xludf.DUMMYFUNCTION("""COMPUTED_VALUE"""),23.0)</f>
        <v>23</v>
      </c>
      <c r="AO48" s="2">
        <f>IFERROR(__xludf.DUMMYFUNCTION("""COMPUTED_VALUE"""),69.0)</f>
        <v>69</v>
      </c>
      <c r="AQ48" s="2">
        <f>IFERROR(__xludf.DUMMYFUNCTION("COUNTA( iferror( filter( flatten(F48:O48), match( flatten(F48:O48), flatten(Q48:AO48), 0 ) ) ) )"),10.0)</f>
        <v>10</v>
      </c>
      <c r="AR48" s="2">
        <f t="shared" si="1"/>
        <v>512</v>
      </c>
    </row>
    <row r="49">
      <c r="A49" s="4" t="s">
        <v>53</v>
      </c>
      <c r="B49" s="2" t="str">
        <f>IFERROR(__xludf.DUMMYFUNCTION(" SPLIT(A49,"":"")"),"Card  48")</f>
        <v>Card  48</v>
      </c>
      <c r="C49" s="2" t="str">
        <f>IFERROR(__xludf.DUMMYFUNCTION("""COMPUTED_VALUE""")," 37 75 82 29 91  2 85 23 76 80 | 23 33 80 85 89 46 94 15  2 43 51 62 91 79 37 76 29 56 40 26  9 63 75 82 31")</f>
        <v> 37 75 82 29 91  2 85 23 76 80 | 23 33 80 85 89 46 94 15  2 43 51 62 91 79 37 76 29 56 40 26  9 63 75 82 31</v>
      </c>
      <c r="D49" s="2" t="str">
        <f>IFERROR(__xludf.DUMMYFUNCTION("SPLIT(C49,""|"")")," 37 75 82 29 91  2 85 23 76 80 ")</f>
        <v> 37 75 82 29 91  2 85 23 76 80 </v>
      </c>
      <c r="E49" s="2" t="str">
        <f>IFERROR(__xludf.DUMMYFUNCTION("""COMPUTED_VALUE""")," 23 33 80 85 89 46 94 15  2 43 51 62 91 79 37 76 29 56 40 26  9 63 75 82 31")</f>
        <v> 23 33 80 85 89 46 94 15  2 43 51 62 91 79 37 76 29 56 40 26  9 63 75 82 31</v>
      </c>
      <c r="F49" s="2">
        <f>IFERROR(__xludf.DUMMYFUNCTION("SPLIT(D49,"" "")"),37.0)</f>
        <v>37</v>
      </c>
      <c r="G49" s="2">
        <f>IFERROR(__xludf.DUMMYFUNCTION("""COMPUTED_VALUE"""),75.0)</f>
        <v>75</v>
      </c>
      <c r="H49" s="2">
        <f>IFERROR(__xludf.DUMMYFUNCTION("""COMPUTED_VALUE"""),82.0)</f>
        <v>82</v>
      </c>
      <c r="I49" s="2">
        <f>IFERROR(__xludf.DUMMYFUNCTION("""COMPUTED_VALUE"""),29.0)</f>
        <v>29</v>
      </c>
      <c r="J49" s="2">
        <f>IFERROR(__xludf.DUMMYFUNCTION("""COMPUTED_VALUE"""),91.0)</f>
        <v>91</v>
      </c>
      <c r="K49" s="2">
        <f>IFERROR(__xludf.DUMMYFUNCTION("""COMPUTED_VALUE"""),2.0)</f>
        <v>2</v>
      </c>
      <c r="L49" s="2">
        <f>IFERROR(__xludf.DUMMYFUNCTION("""COMPUTED_VALUE"""),85.0)</f>
        <v>85</v>
      </c>
      <c r="M49" s="2">
        <f>IFERROR(__xludf.DUMMYFUNCTION("""COMPUTED_VALUE"""),23.0)</f>
        <v>23</v>
      </c>
      <c r="N49" s="2">
        <f>IFERROR(__xludf.DUMMYFUNCTION("""COMPUTED_VALUE"""),76.0)</f>
        <v>76</v>
      </c>
      <c r="O49" s="2">
        <f>IFERROR(__xludf.DUMMYFUNCTION("""COMPUTED_VALUE"""),80.0)</f>
        <v>80</v>
      </c>
      <c r="Q49" s="2">
        <f>IFERROR(__xludf.DUMMYFUNCTION("SPLIT(E49,"" "")"),23.0)</f>
        <v>23</v>
      </c>
      <c r="R49" s="2">
        <f>IFERROR(__xludf.DUMMYFUNCTION("""COMPUTED_VALUE"""),33.0)</f>
        <v>33</v>
      </c>
      <c r="S49" s="2">
        <f>IFERROR(__xludf.DUMMYFUNCTION("""COMPUTED_VALUE"""),80.0)</f>
        <v>80</v>
      </c>
      <c r="T49" s="2">
        <f>IFERROR(__xludf.DUMMYFUNCTION("""COMPUTED_VALUE"""),85.0)</f>
        <v>85</v>
      </c>
      <c r="U49" s="2">
        <f>IFERROR(__xludf.DUMMYFUNCTION("""COMPUTED_VALUE"""),89.0)</f>
        <v>89</v>
      </c>
      <c r="V49" s="2">
        <f>IFERROR(__xludf.DUMMYFUNCTION("""COMPUTED_VALUE"""),46.0)</f>
        <v>46</v>
      </c>
      <c r="W49" s="2">
        <f>IFERROR(__xludf.DUMMYFUNCTION("""COMPUTED_VALUE"""),94.0)</f>
        <v>94</v>
      </c>
      <c r="X49" s="2">
        <f>IFERROR(__xludf.DUMMYFUNCTION("""COMPUTED_VALUE"""),15.0)</f>
        <v>15</v>
      </c>
      <c r="Y49" s="2">
        <f>IFERROR(__xludf.DUMMYFUNCTION("""COMPUTED_VALUE"""),2.0)</f>
        <v>2</v>
      </c>
      <c r="Z49" s="2">
        <f>IFERROR(__xludf.DUMMYFUNCTION("""COMPUTED_VALUE"""),43.0)</f>
        <v>43</v>
      </c>
      <c r="AA49" s="2">
        <f>IFERROR(__xludf.DUMMYFUNCTION("""COMPUTED_VALUE"""),51.0)</f>
        <v>51</v>
      </c>
      <c r="AB49" s="2">
        <f>IFERROR(__xludf.DUMMYFUNCTION("""COMPUTED_VALUE"""),62.0)</f>
        <v>62</v>
      </c>
      <c r="AC49" s="2">
        <f>IFERROR(__xludf.DUMMYFUNCTION("""COMPUTED_VALUE"""),91.0)</f>
        <v>91</v>
      </c>
      <c r="AD49" s="2">
        <f>IFERROR(__xludf.DUMMYFUNCTION("""COMPUTED_VALUE"""),79.0)</f>
        <v>79</v>
      </c>
      <c r="AE49" s="2">
        <f>IFERROR(__xludf.DUMMYFUNCTION("""COMPUTED_VALUE"""),37.0)</f>
        <v>37</v>
      </c>
      <c r="AF49" s="2">
        <f>IFERROR(__xludf.DUMMYFUNCTION("""COMPUTED_VALUE"""),76.0)</f>
        <v>76</v>
      </c>
      <c r="AG49" s="2">
        <f>IFERROR(__xludf.DUMMYFUNCTION("""COMPUTED_VALUE"""),29.0)</f>
        <v>29</v>
      </c>
      <c r="AH49" s="2">
        <f>IFERROR(__xludf.DUMMYFUNCTION("""COMPUTED_VALUE"""),56.0)</f>
        <v>56</v>
      </c>
      <c r="AI49" s="2">
        <f>IFERROR(__xludf.DUMMYFUNCTION("""COMPUTED_VALUE"""),40.0)</f>
        <v>40</v>
      </c>
      <c r="AJ49" s="2">
        <f>IFERROR(__xludf.DUMMYFUNCTION("""COMPUTED_VALUE"""),26.0)</f>
        <v>26</v>
      </c>
      <c r="AK49" s="2">
        <f>IFERROR(__xludf.DUMMYFUNCTION("""COMPUTED_VALUE"""),9.0)</f>
        <v>9</v>
      </c>
      <c r="AL49" s="2">
        <f>IFERROR(__xludf.DUMMYFUNCTION("""COMPUTED_VALUE"""),63.0)</f>
        <v>63</v>
      </c>
      <c r="AM49" s="2">
        <f>IFERROR(__xludf.DUMMYFUNCTION("""COMPUTED_VALUE"""),75.0)</f>
        <v>75</v>
      </c>
      <c r="AN49" s="2">
        <f>IFERROR(__xludf.DUMMYFUNCTION("""COMPUTED_VALUE"""),82.0)</f>
        <v>82</v>
      </c>
      <c r="AO49" s="2">
        <f>IFERROR(__xludf.DUMMYFUNCTION("""COMPUTED_VALUE"""),31.0)</f>
        <v>31</v>
      </c>
      <c r="AQ49" s="2">
        <f>IFERROR(__xludf.DUMMYFUNCTION("COUNTA( iferror( filter( flatten(F49:O49), match( flatten(F49:O49), flatten(Q49:AO49), 0 ) ) ) )"),10.0)</f>
        <v>10</v>
      </c>
      <c r="AR49" s="2">
        <f t="shared" si="1"/>
        <v>512</v>
      </c>
    </row>
    <row r="50">
      <c r="A50" s="4" t="s">
        <v>54</v>
      </c>
      <c r="B50" s="2" t="str">
        <f>IFERROR(__xludf.DUMMYFUNCTION(" SPLIT(A50,"":"")"),"Card  49")</f>
        <v>Card  49</v>
      </c>
      <c r="C50" s="2" t="str">
        <f>IFERROR(__xludf.DUMMYFUNCTION("""COMPUTED_VALUE""")," 99 80 21  7 14 27 24 13 76 70 | 36 32 16 28 30 37 73 59 42 47 40 29 19 84 18 23 79 44 93 45 87 62 60 69 65")</f>
        <v> 99 80 21  7 14 27 24 13 76 70 | 36 32 16 28 30 37 73 59 42 47 40 29 19 84 18 23 79 44 93 45 87 62 60 69 65</v>
      </c>
      <c r="D50" s="2" t="str">
        <f>IFERROR(__xludf.DUMMYFUNCTION("SPLIT(C50,""|"")")," 99 80 21  7 14 27 24 13 76 70 ")</f>
        <v> 99 80 21  7 14 27 24 13 76 70 </v>
      </c>
      <c r="E50" s="2" t="str">
        <f>IFERROR(__xludf.DUMMYFUNCTION("""COMPUTED_VALUE""")," 36 32 16 28 30 37 73 59 42 47 40 29 19 84 18 23 79 44 93 45 87 62 60 69 65")</f>
        <v> 36 32 16 28 30 37 73 59 42 47 40 29 19 84 18 23 79 44 93 45 87 62 60 69 65</v>
      </c>
      <c r="F50" s="2">
        <f>IFERROR(__xludf.DUMMYFUNCTION("SPLIT(D50,"" "")"),99.0)</f>
        <v>99</v>
      </c>
      <c r="G50" s="2">
        <f>IFERROR(__xludf.DUMMYFUNCTION("""COMPUTED_VALUE"""),80.0)</f>
        <v>80</v>
      </c>
      <c r="H50" s="2">
        <f>IFERROR(__xludf.DUMMYFUNCTION("""COMPUTED_VALUE"""),21.0)</f>
        <v>21</v>
      </c>
      <c r="I50" s="2">
        <f>IFERROR(__xludf.DUMMYFUNCTION("""COMPUTED_VALUE"""),7.0)</f>
        <v>7</v>
      </c>
      <c r="J50" s="2">
        <f>IFERROR(__xludf.DUMMYFUNCTION("""COMPUTED_VALUE"""),14.0)</f>
        <v>14</v>
      </c>
      <c r="K50" s="2">
        <f>IFERROR(__xludf.DUMMYFUNCTION("""COMPUTED_VALUE"""),27.0)</f>
        <v>27</v>
      </c>
      <c r="L50" s="2">
        <f>IFERROR(__xludf.DUMMYFUNCTION("""COMPUTED_VALUE"""),24.0)</f>
        <v>24</v>
      </c>
      <c r="M50" s="2">
        <f>IFERROR(__xludf.DUMMYFUNCTION("""COMPUTED_VALUE"""),13.0)</f>
        <v>13</v>
      </c>
      <c r="N50" s="2">
        <f>IFERROR(__xludf.DUMMYFUNCTION("""COMPUTED_VALUE"""),76.0)</f>
        <v>76</v>
      </c>
      <c r="O50" s="2">
        <f>IFERROR(__xludf.DUMMYFUNCTION("""COMPUTED_VALUE"""),70.0)</f>
        <v>70</v>
      </c>
      <c r="Q50" s="2">
        <f>IFERROR(__xludf.DUMMYFUNCTION("SPLIT(E50,"" "")"),36.0)</f>
        <v>36</v>
      </c>
      <c r="R50" s="2">
        <f>IFERROR(__xludf.DUMMYFUNCTION("""COMPUTED_VALUE"""),32.0)</f>
        <v>32</v>
      </c>
      <c r="S50" s="2">
        <f>IFERROR(__xludf.DUMMYFUNCTION("""COMPUTED_VALUE"""),16.0)</f>
        <v>16</v>
      </c>
      <c r="T50" s="2">
        <f>IFERROR(__xludf.DUMMYFUNCTION("""COMPUTED_VALUE"""),28.0)</f>
        <v>28</v>
      </c>
      <c r="U50" s="2">
        <f>IFERROR(__xludf.DUMMYFUNCTION("""COMPUTED_VALUE"""),30.0)</f>
        <v>30</v>
      </c>
      <c r="V50" s="2">
        <f>IFERROR(__xludf.DUMMYFUNCTION("""COMPUTED_VALUE"""),37.0)</f>
        <v>37</v>
      </c>
      <c r="W50" s="2">
        <f>IFERROR(__xludf.DUMMYFUNCTION("""COMPUTED_VALUE"""),73.0)</f>
        <v>73</v>
      </c>
      <c r="X50" s="2">
        <f>IFERROR(__xludf.DUMMYFUNCTION("""COMPUTED_VALUE"""),59.0)</f>
        <v>59</v>
      </c>
      <c r="Y50" s="2">
        <f>IFERROR(__xludf.DUMMYFUNCTION("""COMPUTED_VALUE"""),42.0)</f>
        <v>42</v>
      </c>
      <c r="Z50" s="2">
        <f>IFERROR(__xludf.DUMMYFUNCTION("""COMPUTED_VALUE"""),47.0)</f>
        <v>47</v>
      </c>
      <c r="AA50" s="2">
        <f>IFERROR(__xludf.DUMMYFUNCTION("""COMPUTED_VALUE"""),40.0)</f>
        <v>40</v>
      </c>
      <c r="AB50" s="2">
        <f>IFERROR(__xludf.DUMMYFUNCTION("""COMPUTED_VALUE"""),29.0)</f>
        <v>29</v>
      </c>
      <c r="AC50" s="2">
        <f>IFERROR(__xludf.DUMMYFUNCTION("""COMPUTED_VALUE"""),19.0)</f>
        <v>19</v>
      </c>
      <c r="AD50" s="2">
        <f>IFERROR(__xludf.DUMMYFUNCTION("""COMPUTED_VALUE"""),84.0)</f>
        <v>84</v>
      </c>
      <c r="AE50" s="2">
        <f>IFERROR(__xludf.DUMMYFUNCTION("""COMPUTED_VALUE"""),18.0)</f>
        <v>18</v>
      </c>
      <c r="AF50" s="2">
        <f>IFERROR(__xludf.DUMMYFUNCTION("""COMPUTED_VALUE"""),23.0)</f>
        <v>23</v>
      </c>
      <c r="AG50" s="2">
        <f>IFERROR(__xludf.DUMMYFUNCTION("""COMPUTED_VALUE"""),79.0)</f>
        <v>79</v>
      </c>
      <c r="AH50" s="2">
        <f>IFERROR(__xludf.DUMMYFUNCTION("""COMPUTED_VALUE"""),44.0)</f>
        <v>44</v>
      </c>
      <c r="AI50" s="2">
        <f>IFERROR(__xludf.DUMMYFUNCTION("""COMPUTED_VALUE"""),93.0)</f>
        <v>93</v>
      </c>
      <c r="AJ50" s="2">
        <f>IFERROR(__xludf.DUMMYFUNCTION("""COMPUTED_VALUE"""),45.0)</f>
        <v>45</v>
      </c>
      <c r="AK50" s="2">
        <f>IFERROR(__xludf.DUMMYFUNCTION("""COMPUTED_VALUE"""),87.0)</f>
        <v>87</v>
      </c>
      <c r="AL50" s="2">
        <f>IFERROR(__xludf.DUMMYFUNCTION("""COMPUTED_VALUE"""),62.0)</f>
        <v>62</v>
      </c>
      <c r="AM50" s="2">
        <f>IFERROR(__xludf.DUMMYFUNCTION("""COMPUTED_VALUE"""),60.0)</f>
        <v>60</v>
      </c>
      <c r="AN50" s="2">
        <f>IFERROR(__xludf.DUMMYFUNCTION("""COMPUTED_VALUE"""),69.0)</f>
        <v>69</v>
      </c>
      <c r="AO50" s="2">
        <f>IFERROR(__xludf.DUMMYFUNCTION("""COMPUTED_VALUE"""),65.0)</f>
        <v>65</v>
      </c>
      <c r="AQ50" s="2">
        <f>IFERROR(__xludf.DUMMYFUNCTION("COUNTA( iferror( filter( flatten(F50:O50), match( flatten(F50:O50), flatten(Q50:AO50), 0 ) ) ) )"),0.0)</f>
        <v>0</v>
      </c>
      <c r="AR50" s="2">
        <f t="shared" si="1"/>
        <v>0</v>
      </c>
    </row>
    <row r="51">
      <c r="A51" s="4" t="s">
        <v>55</v>
      </c>
      <c r="B51" s="2" t="str">
        <f>IFERROR(__xludf.DUMMYFUNCTION(" SPLIT(A51,"":"")"),"Card  50")</f>
        <v>Card  50</v>
      </c>
      <c r="C51" s="2" t="str">
        <f>IFERROR(__xludf.DUMMYFUNCTION("""COMPUTED_VALUE""")," 89 87 92 61 59 58 90 24 70 22 |  3 81 53 61 55 82 52 85 66 44 74 98  6 56 33 13 63 25 65 67 47 26 35 27 64")</f>
        <v> 89 87 92 61 59 58 90 24 70 22 |  3 81 53 61 55 82 52 85 66 44 74 98  6 56 33 13 63 25 65 67 47 26 35 27 64</v>
      </c>
      <c r="D51" s="2" t="str">
        <f>IFERROR(__xludf.DUMMYFUNCTION("SPLIT(C51,""|"")")," 89 87 92 61 59 58 90 24 70 22 ")</f>
        <v> 89 87 92 61 59 58 90 24 70 22 </v>
      </c>
      <c r="E51" s="2" t="str">
        <f>IFERROR(__xludf.DUMMYFUNCTION("""COMPUTED_VALUE"""),"  3 81 53 61 55 82 52 85 66 44 74 98  6 56 33 13 63 25 65 67 47 26 35 27 64")</f>
        <v>  3 81 53 61 55 82 52 85 66 44 74 98  6 56 33 13 63 25 65 67 47 26 35 27 64</v>
      </c>
      <c r="F51" s="2">
        <f>IFERROR(__xludf.DUMMYFUNCTION("SPLIT(D51,"" "")"),89.0)</f>
        <v>89</v>
      </c>
      <c r="G51" s="2">
        <f>IFERROR(__xludf.DUMMYFUNCTION("""COMPUTED_VALUE"""),87.0)</f>
        <v>87</v>
      </c>
      <c r="H51" s="2">
        <f>IFERROR(__xludf.DUMMYFUNCTION("""COMPUTED_VALUE"""),92.0)</f>
        <v>92</v>
      </c>
      <c r="I51" s="2">
        <f>IFERROR(__xludf.DUMMYFUNCTION("""COMPUTED_VALUE"""),61.0)</f>
        <v>61</v>
      </c>
      <c r="J51" s="2">
        <f>IFERROR(__xludf.DUMMYFUNCTION("""COMPUTED_VALUE"""),59.0)</f>
        <v>59</v>
      </c>
      <c r="K51" s="2">
        <f>IFERROR(__xludf.DUMMYFUNCTION("""COMPUTED_VALUE"""),58.0)</f>
        <v>58</v>
      </c>
      <c r="L51" s="2">
        <f>IFERROR(__xludf.DUMMYFUNCTION("""COMPUTED_VALUE"""),90.0)</f>
        <v>90</v>
      </c>
      <c r="M51" s="2">
        <f>IFERROR(__xludf.DUMMYFUNCTION("""COMPUTED_VALUE"""),24.0)</f>
        <v>24</v>
      </c>
      <c r="N51" s="2">
        <f>IFERROR(__xludf.DUMMYFUNCTION("""COMPUTED_VALUE"""),70.0)</f>
        <v>70</v>
      </c>
      <c r="O51" s="2">
        <f>IFERROR(__xludf.DUMMYFUNCTION("""COMPUTED_VALUE"""),22.0)</f>
        <v>22</v>
      </c>
      <c r="Q51" s="2">
        <f>IFERROR(__xludf.DUMMYFUNCTION("SPLIT(E51,"" "")"),3.0)</f>
        <v>3</v>
      </c>
      <c r="R51" s="2">
        <f>IFERROR(__xludf.DUMMYFUNCTION("""COMPUTED_VALUE"""),81.0)</f>
        <v>81</v>
      </c>
      <c r="S51" s="2">
        <f>IFERROR(__xludf.DUMMYFUNCTION("""COMPUTED_VALUE"""),53.0)</f>
        <v>53</v>
      </c>
      <c r="T51" s="2">
        <f>IFERROR(__xludf.DUMMYFUNCTION("""COMPUTED_VALUE"""),61.0)</f>
        <v>61</v>
      </c>
      <c r="U51" s="2">
        <f>IFERROR(__xludf.DUMMYFUNCTION("""COMPUTED_VALUE"""),55.0)</f>
        <v>55</v>
      </c>
      <c r="V51" s="2">
        <f>IFERROR(__xludf.DUMMYFUNCTION("""COMPUTED_VALUE"""),82.0)</f>
        <v>82</v>
      </c>
      <c r="W51" s="2">
        <f>IFERROR(__xludf.DUMMYFUNCTION("""COMPUTED_VALUE"""),52.0)</f>
        <v>52</v>
      </c>
      <c r="X51" s="2">
        <f>IFERROR(__xludf.DUMMYFUNCTION("""COMPUTED_VALUE"""),85.0)</f>
        <v>85</v>
      </c>
      <c r="Y51" s="2">
        <f>IFERROR(__xludf.DUMMYFUNCTION("""COMPUTED_VALUE"""),66.0)</f>
        <v>66</v>
      </c>
      <c r="Z51" s="2">
        <f>IFERROR(__xludf.DUMMYFUNCTION("""COMPUTED_VALUE"""),44.0)</f>
        <v>44</v>
      </c>
      <c r="AA51" s="2">
        <f>IFERROR(__xludf.DUMMYFUNCTION("""COMPUTED_VALUE"""),74.0)</f>
        <v>74</v>
      </c>
      <c r="AB51" s="2">
        <f>IFERROR(__xludf.DUMMYFUNCTION("""COMPUTED_VALUE"""),98.0)</f>
        <v>98</v>
      </c>
      <c r="AC51" s="2">
        <f>IFERROR(__xludf.DUMMYFUNCTION("""COMPUTED_VALUE"""),6.0)</f>
        <v>6</v>
      </c>
      <c r="AD51" s="2">
        <f>IFERROR(__xludf.DUMMYFUNCTION("""COMPUTED_VALUE"""),56.0)</f>
        <v>56</v>
      </c>
      <c r="AE51" s="2">
        <f>IFERROR(__xludf.DUMMYFUNCTION("""COMPUTED_VALUE"""),33.0)</f>
        <v>33</v>
      </c>
      <c r="AF51" s="2">
        <f>IFERROR(__xludf.DUMMYFUNCTION("""COMPUTED_VALUE"""),13.0)</f>
        <v>13</v>
      </c>
      <c r="AG51" s="2">
        <f>IFERROR(__xludf.DUMMYFUNCTION("""COMPUTED_VALUE"""),63.0)</f>
        <v>63</v>
      </c>
      <c r="AH51" s="2">
        <f>IFERROR(__xludf.DUMMYFUNCTION("""COMPUTED_VALUE"""),25.0)</f>
        <v>25</v>
      </c>
      <c r="AI51" s="2">
        <f>IFERROR(__xludf.DUMMYFUNCTION("""COMPUTED_VALUE"""),65.0)</f>
        <v>65</v>
      </c>
      <c r="AJ51" s="2">
        <f>IFERROR(__xludf.DUMMYFUNCTION("""COMPUTED_VALUE"""),67.0)</f>
        <v>67</v>
      </c>
      <c r="AK51" s="2">
        <f>IFERROR(__xludf.DUMMYFUNCTION("""COMPUTED_VALUE"""),47.0)</f>
        <v>47</v>
      </c>
      <c r="AL51" s="2">
        <f>IFERROR(__xludf.DUMMYFUNCTION("""COMPUTED_VALUE"""),26.0)</f>
        <v>26</v>
      </c>
      <c r="AM51" s="2">
        <f>IFERROR(__xludf.DUMMYFUNCTION("""COMPUTED_VALUE"""),35.0)</f>
        <v>35</v>
      </c>
      <c r="AN51" s="2">
        <f>IFERROR(__xludf.DUMMYFUNCTION("""COMPUTED_VALUE"""),27.0)</f>
        <v>27</v>
      </c>
      <c r="AO51" s="2">
        <f>IFERROR(__xludf.DUMMYFUNCTION("""COMPUTED_VALUE"""),64.0)</f>
        <v>64</v>
      </c>
      <c r="AQ51" s="2">
        <f>IFERROR(__xludf.DUMMYFUNCTION("COUNTA( iferror( filter( flatten(F51:O51), match( flatten(F51:O51), flatten(Q51:AO51), 0 ) ) ) )"),1.0)</f>
        <v>1</v>
      </c>
      <c r="AR51" s="2">
        <f t="shared" si="1"/>
        <v>1</v>
      </c>
    </row>
    <row r="52">
      <c r="A52" s="4" t="s">
        <v>56</v>
      </c>
      <c r="B52" s="2" t="str">
        <f>IFERROR(__xludf.DUMMYFUNCTION(" SPLIT(A52,"":"")"),"Card  51")</f>
        <v>Card  51</v>
      </c>
      <c r="C52" s="2" t="str">
        <f>IFERROR(__xludf.DUMMYFUNCTION("""COMPUTED_VALUE""")," 65 15 62 72 92 57  1 87 55 86 |  1 47 49 98 93 38 53 68 96 59 11  4 52 84 86 94 51 13 95 29 65 16 91 45 54")</f>
        <v> 65 15 62 72 92 57  1 87 55 86 |  1 47 49 98 93 38 53 68 96 59 11  4 52 84 86 94 51 13 95 29 65 16 91 45 54</v>
      </c>
      <c r="D52" s="2" t="str">
        <f>IFERROR(__xludf.DUMMYFUNCTION("SPLIT(C52,""|"")")," 65 15 62 72 92 57  1 87 55 86 ")</f>
        <v> 65 15 62 72 92 57  1 87 55 86 </v>
      </c>
      <c r="E52" s="2" t="str">
        <f>IFERROR(__xludf.DUMMYFUNCTION("""COMPUTED_VALUE"""),"  1 47 49 98 93 38 53 68 96 59 11  4 52 84 86 94 51 13 95 29 65 16 91 45 54")</f>
        <v>  1 47 49 98 93 38 53 68 96 59 11  4 52 84 86 94 51 13 95 29 65 16 91 45 54</v>
      </c>
      <c r="F52" s="2">
        <f>IFERROR(__xludf.DUMMYFUNCTION("SPLIT(D52,"" "")"),65.0)</f>
        <v>65</v>
      </c>
      <c r="G52" s="2">
        <f>IFERROR(__xludf.DUMMYFUNCTION("""COMPUTED_VALUE"""),15.0)</f>
        <v>15</v>
      </c>
      <c r="H52" s="2">
        <f>IFERROR(__xludf.DUMMYFUNCTION("""COMPUTED_VALUE"""),62.0)</f>
        <v>62</v>
      </c>
      <c r="I52" s="2">
        <f>IFERROR(__xludf.DUMMYFUNCTION("""COMPUTED_VALUE"""),72.0)</f>
        <v>72</v>
      </c>
      <c r="J52" s="2">
        <f>IFERROR(__xludf.DUMMYFUNCTION("""COMPUTED_VALUE"""),92.0)</f>
        <v>92</v>
      </c>
      <c r="K52" s="2">
        <f>IFERROR(__xludf.DUMMYFUNCTION("""COMPUTED_VALUE"""),57.0)</f>
        <v>57</v>
      </c>
      <c r="L52" s="2">
        <f>IFERROR(__xludf.DUMMYFUNCTION("""COMPUTED_VALUE"""),1.0)</f>
        <v>1</v>
      </c>
      <c r="M52" s="2">
        <f>IFERROR(__xludf.DUMMYFUNCTION("""COMPUTED_VALUE"""),87.0)</f>
        <v>87</v>
      </c>
      <c r="N52" s="2">
        <f>IFERROR(__xludf.DUMMYFUNCTION("""COMPUTED_VALUE"""),55.0)</f>
        <v>55</v>
      </c>
      <c r="O52" s="2">
        <f>IFERROR(__xludf.DUMMYFUNCTION("""COMPUTED_VALUE"""),86.0)</f>
        <v>86</v>
      </c>
      <c r="Q52" s="2">
        <f>IFERROR(__xludf.DUMMYFUNCTION("SPLIT(E52,"" "")"),1.0)</f>
        <v>1</v>
      </c>
      <c r="R52" s="2">
        <f>IFERROR(__xludf.DUMMYFUNCTION("""COMPUTED_VALUE"""),47.0)</f>
        <v>47</v>
      </c>
      <c r="S52" s="2">
        <f>IFERROR(__xludf.DUMMYFUNCTION("""COMPUTED_VALUE"""),49.0)</f>
        <v>49</v>
      </c>
      <c r="T52" s="2">
        <f>IFERROR(__xludf.DUMMYFUNCTION("""COMPUTED_VALUE"""),98.0)</f>
        <v>98</v>
      </c>
      <c r="U52" s="2">
        <f>IFERROR(__xludf.DUMMYFUNCTION("""COMPUTED_VALUE"""),93.0)</f>
        <v>93</v>
      </c>
      <c r="V52" s="2">
        <f>IFERROR(__xludf.DUMMYFUNCTION("""COMPUTED_VALUE"""),38.0)</f>
        <v>38</v>
      </c>
      <c r="W52" s="2">
        <f>IFERROR(__xludf.DUMMYFUNCTION("""COMPUTED_VALUE"""),53.0)</f>
        <v>53</v>
      </c>
      <c r="X52" s="2">
        <f>IFERROR(__xludf.DUMMYFUNCTION("""COMPUTED_VALUE"""),68.0)</f>
        <v>68</v>
      </c>
      <c r="Y52" s="2">
        <f>IFERROR(__xludf.DUMMYFUNCTION("""COMPUTED_VALUE"""),96.0)</f>
        <v>96</v>
      </c>
      <c r="Z52" s="2">
        <f>IFERROR(__xludf.DUMMYFUNCTION("""COMPUTED_VALUE"""),59.0)</f>
        <v>59</v>
      </c>
      <c r="AA52" s="2">
        <f>IFERROR(__xludf.DUMMYFUNCTION("""COMPUTED_VALUE"""),11.0)</f>
        <v>11</v>
      </c>
      <c r="AB52" s="2">
        <f>IFERROR(__xludf.DUMMYFUNCTION("""COMPUTED_VALUE"""),4.0)</f>
        <v>4</v>
      </c>
      <c r="AC52" s="2">
        <f>IFERROR(__xludf.DUMMYFUNCTION("""COMPUTED_VALUE"""),52.0)</f>
        <v>52</v>
      </c>
      <c r="AD52" s="2">
        <f>IFERROR(__xludf.DUMMYFUNCTION("""COMPUTED_VALUE"""),84.0)</f>
        <v>84</v>
      </c>
      <c r="AE52" s="2">
        <f>IFERROR(__xludf.DUMMYFUNCTION("""COMPUTED_VALUE"""),86.0)</f>
        <v>86</v>
      </c>
      <c r="AF52" s="2">
        <f>IFERROR(__xludf.DUMMYFUNCTION("""COMPUTED_VALUE"""),94.0)</f>
        <v>94</v>
      </c>
      <c r="AG52" s="2">
        <f>IFERROR(__xludf.DUMMYFUNCTION("""COMPUTED_VALUE"""),51.0)</f>
        <v>51</v>
      </c>
      <c r="AH52" s="2">
        <f>IFERROR(__xludf.DUMMYFUNCTION("""COMPUTED_VALUE"""),13.0)</f>
        <v>13</v>
      </c>
      <c r="AI52" s="2">
        <f>IFERROR(__xludf.DUMMYFUNCTION("""COMPUTED_VALUE"""),95.0)</f>
        <v>95</v>
      </c>
      <c r="AJ52" s="2">
        <f>IFERROR(__xludf.DUMMYFUNCTION("""COMPUTED_VALUE"""),29.0)</f>
        <v>29</v>
      </c>
      <c r="AK52" s="2">
        <f>IFERROR(__xludf.DUMMYFUNCTION("""COMPUTED_VALUE"""),65.0)</f>
        <v>65</v>
      </c>
      <c r="AL52" s="2">
        <f>IFERROR(__xludf.DUMMYFUNCTION("""COMPUTED_VALUE"""),16.0)</f>
        <v>16</v>
      </c>
      <c r="AM52" s="2">
        <f>IFERROR(__xludf.DUMMYFUNCTION("""COMPUTED_VALUE"""),91.0)</f>
        <v>91</v>
      </c>
      <c r="AN52" s="2">
        <f>IFERROR(__xludf.DUMMYFUNCTION("""COMPUTED_VALUE"""),45.0)</f>
        <v>45</v>
      </c>
      <c r="AO52" s="2">
        <f>IFERROR(__xludf.DUMMYFUNCTION("""COMPUTED_VALUE"""),54.0)</f>
        <v>54</v>
      </c>
      <c r="AQ52" s="2">
        <f>IFERROR(__xludf.DUMMYFUNCTION("COUNTA( iferror( filter( flatten(F52:O52), match( flatten(F52:O52), flatten(Q52:AO52), 0 ) ) ) )"),3.0)</f>
        <v>3</v>
      </c>
      <c r="AR52" s="2">
        <f t="shared" si="1"/>
        <v>4</v>
      </c>
    </row>
    <row r="53">
      <c r="A53" s="4" t="s">
        <v>57</v>
      </c>
      <c r="B53" s="2" t="str">
        <f>IFERROR(__xludf.DUMMYFUNCTION(" SPLIT(A53,"":"")"),"Card  52")</f>
        <v>Card  52</v>
      </c>
      <c r="C53" s="2" t="str">
        <f>IFERROR(__xludf.DUMMYFUNCTION("""COMPUTED_VALUE"""),"  3 72 69 39 77 36 55 13 56 95 | 35 61 77 36 40 65 64 13 58 27 55 12 94 66 42 37  5 78 62 84 56 39 69 95 48")</f>
        <v>  3 72 69 39 77 36 55 13 56 95 | 35 61 77 36 40 65 64 13 58 27 55 12 94 66 42 37  5 78 62 84 56 39 69 95 48</v>
      </c>
      <c r="D53" s="2" t="str">
        <f>IFERROR(__xludf.DUMMYFUNCTION("SPLIT(C53,""|"")"),"  3 72 69 39 77 36 55 13 56 95 ")</f>
        <v>  3 72 69 39 77 36 55 13 56 95 </v>
      </c>
      <c r="E53" s="2" t="str">
        <f>IFERROR(__xludf.DUMMYFUNCTION("""COMPUTED_VALUE""")," 35 61 77 36 40 65 64 13 58 27 55 12 94 66 42 37  5 78 62 84 56 39 69 95 48")</f>
        <v> 35 61 77 36 40 65 64 13 58 27 55 12 94 66 42 37  5 78 62 84 56 39 69 95 48</v>
      </c>
      <c r="F53" s="2">
        <f>IFERROR(__xludf.DUMMYFUNCTION("SPLIT(D53,"" "")"),3.0)</f>
        <v>3</v>
      </c>
      <c r="G53" s="2">
        <f>IFERROR(__xludf.DUMMYFUNCTION("""COMPUTED_VALUE"""),72.0)</f>
        <v>72</v>
      </c>
      <c r="H53" s="2">
        <f>IFERROR(__xludf.DUMMYFUNCTION("""COMPUTED_VALUE"""),69.0)</f>
        <v>69</v>
      </c>
      <c r="I53" s="2">
        <f>IFERROR(__xludf.DUMMYFUNCTION("""COMPUTED_VALUE"""),39.0)</f>
        <v>39</v>
      </c>
      <c r="J53" s="2">
        <f>IFERROR(__xludf.DUMMYFUNCTION("""COMPUTED_VALUE"""),77.0)</f>
        <v>77</v>
      </c>
      <c r="K53" s="2">
        <f>IFERROR(__xludf.DUMMYFUNCTION("""COMPUTED_VALUE"""),36.0)</f>
        <v>36</v>
      </c>
      <c r="L53" s="2">
        <f>IFERROR(__xludf.DUMMYFUNCTION("""COMPUTED_VALUE"""),55.0)</f>
        <v>55</v>
      </c>
      <c r="M53" s="2">
        <f>IFERROR(__xludf.DUMMYFUNCTION("""COMPUTED_VALUE"""),13.0)</f>
        <v>13</v>
      </c>
      <c r="N53" s="2">
        <f>IFERROR(__xludf.DUMMYFUNCTION("""COMPUTED_VALUE"""),56.0)</f>
        <v>56</v>
      </c>
      <c r="O53" s="2">
        <f>IFERROR(__xludf.DUMMYFUNCTION("""COMPUTED_VALUE"""),95.0)</f>
        <v>95</v>
      </c>
      <c r="Q53" s="2">
        <f>IFERROR(__xludf.DUMMYFUNCTION("SPLIT(E53,"" "")"),35.0)</f>
        <v>35</v>
      </c>
      <c r="R53" s="2">
        <f>IFERROR(__xludf.DUMMYFUNCTION("""COMPUTED_VALUE"""),61.0)</f>
        <v>61</v>
      </c>
      <c r="S53" s="2">
        <f>IFERROR(__xludf.DUMMYFUNCTION("""COMPUTED_VALUE"""),77.0)</f>
        <v>77</v>
      </c>
      <c r="T53" s="2">
        <f>IFERROR(__xludf.DUMMYFUNCTION("""COMPUTED_VALUE"""),36.0)</f>
        <v>36</v>
      </c>
      <c r="U53" s="2">
        <f>IFERROR(__xludf.DUMMYFUNCTION("""COMPUTED_VALUE"""),40.0)</f>
        <v>40</v>
      </c>
      <c r="V53" s="2">
        <f>IFERROR(__xludf.DUMMYFUNCTION("""COMPUTED_VALUE"""),65.0)</f>
        <v>65</v>
      </c>
      <c r="W53" s="2">
        <f>IFERROR(__xludf.DUMMYFUNCTION("""COMPUTED_VALUE"""),64.0)</f>
        <v>64</v>
      </c>
      <c r="X53" s="2">
        <f>IFERROR(__xludf.DUMMYFUNCTION("""COMPUTED_VALUE"""),13.0)</f>
        <v>13</v>
      </c>
      <c r="Y53" s="2">
        <f>IFERROR(__xludf.DUMMYFUNCTION("""COMPUTED_VALUE"""),58.0)</f>
        <v>58</v>
      </c>
      <c r="Z53" s="2">
        <f>IFERROR(__xludf.DUMMYFUNCTION("""COMPUTED_VALUE"""),27.0)</f>
        <v>27</v>
      </c>
      <c r="AA53" s="2">
        <f>IFERROR(__xludf.DUMMYFUNCTION("""COMPUTED_VALUE"""),55.0)</f>
        <v>55</v>
      </c>
      <c r="AB53" s="2">
        <f>IFERROR(__xludf.DUMMYFUNCTION("""COMPUTED_VALUE"""),12.0)</f>
        <v>12</v>
      </c>
      <c r="AC53" s="2">
        <f>IFERROR(__xludf.DUMMYFUNCTION("""COMPUTED_VALUE"""),94.0)</f>
        <v>94</v>
      </c>
      <c r="AD53" s="2">
        <f>IFERROR(__xludf.DUMMYFUNCTION("""COMPUTED_VALUE"""),66.0)</f>
        <v>66</v>
      </c>
      <c r="AE53" s="2">
        <f>IFERROR(__xludf.DUMMYFUNCTION("""COMPUTED_VALUE"""),42.0)</f>
        <v>42</v>
      </c>
      <c r="AF53" s="2">
        <f>IFERROR(__xludf.DUMMYFUNCTION("""COMPUTED_VALUE"""),37.0)</f>
        <v>37</v>
      </c>
      <c r="AG53" s="2">
        <f>IFERROR(__xludf.DUMMYFUNCTION("""COMPUTED_VALUE"""),5.0)</f>
        <v>5</v>
      </c>
      <c r="AH53" s="2">
        <f>IFERROR(__xludf.DUMMYFUNCTION("""COMPUTED_VALUE"""),78.0)</f>
        <v>78</v>
      </c>
      <c r="AI53" s="2">
        <f>IFERROR(__xludf.DUMMYFUNCTION("""COMPUTED_VALUE"""),62.0)</f>
        <v>62</v>
      </c>
      <c r="AJ53" s="2">
        <f>IFERROR(__xludf.DUMMYFUNCTION("""COMPUTED_VALUE"""),84.0)</f>
        <v>84</v>
      </c>
      <c r="AK53" s="2">
        <f>IFERROR(__xludf.DUMMYFUNCTION("""COMPUTED_VALUE"""),56.0)</f>
        <v>56</v>
      </c>
      <c r="AL53" s="2">
        <f>IFERROR(__xludf.DUMMYFUNCTION("""COMPUTED_VALUE"""),39.0)</f>
        <v>39</v>
      </c>
      <c r="AM53" s="2">
        <f>IFERROR(__xludf.DUMMYFUNCTION("""COMPUTED_VALUE"""),69.0)</f>
        <v>69</v>
      </c>
      <c r="AN53" s="2">
        <f>IFERROR(__xludf.DUMMYFUNCTION("""COMPUTED_VALUE"""),95.0)</f>
        <v>95</v>
      </c>
      <c r="AO53" s="2">
        <f>IFERROR(__xludf.DUMMYFUNCTION("""COMPUTED_VALUE"""),48.0)</f>
        <v>48</v>
      </c>
      <c r="AQ53" s="2">
        <f>IFERROR(__xludf.DUMMYFUNCTION("COUNTA( iferror( filter( flatten(F53:O53), match( flatten(F53:O53), flatten(Q53:AO53), 0 ) ) ) )"),8.0)</f>
        <v>8</v>
      </c>
      <c r="AR53" s="2">
        <f t="shared" si="1"/>
        <v>128</v>
      </c>
    </row>
    <row r="54">
      <c r="A54" s="4" t="s">
        <v>58</v>
      </c>
      <c r="B54" s="2" t="str">
        <f>IFERROR(__xludf.DUMMYFUNCTION(" SPLIT(A54,"":"")"),"Card  53")</f>
        <v>Card  53</v>
      </c>
      <c r="C54" s="2" t="str">
        <f>IFERROR(__xludf.DUMMYFUNCTION("""COMPUTED_VALUE""")," 78 57 27 16 17 55 59 56 73 40 | 65 31 20 18 64 89 44 52 92 11 62 76 13 48 72 79 94  8 82 77  5 74 30 46 98")</f>
        <v> 78 57 27 16 17 55 59 56 73 40 | 65 31 20 18 64 89 44 52 92 11 62 76 13 48 72 79 94  8 82 77  5 74 30 46 98</v>
      </c>
      <c r="D54" s="2" t="str">
        <f>IFERROR(__xludf.DUMMYFUNCTION("SPLIT(C54,""|"")")," 78 57 27 16 17 55 59 56 73 40 ")</f>
        <v> 78 57 27 16 17 55 59 56 73 40 </v>
      </c>
      <c r="E54" s="2" t="str">
        <f>IFERROR(__xludf.DUMMYFUNCTION("""COMPUTED_VALUE""")," 65 31 20 18 64 89 44 52 92 11 62 76 13 48 72 79 94  8 82 77  5 74 30 46 98")</f>
        <v> 65 31 20 18 64 89 44 52 92 11 62 76 13 48 72 79 94  8 82 77  5 74 30 46 98</v>
      </c>
      <c r="F54" s="2">
        <f>IFERROR(__xludf.DUMMYFUNCTION("SPLIT(D54,"" "")"),78.0)</f>
        <v>78</v>
      </c>
      <c r="G54" s="2">
        <f>IFERROR(__xludf.DUMMYFUNCTION("""COMPUTED_VALUE"""),57.0)</f>
        <v>57</v>
      </c>
      <c r="H54" s="2">
        <f>IFERROR(__xludf.DUMMYFUNCTION("""COMPUTED_VALUE"""),27.0)</f>
        <v>27</v>
      </c>
      <c r="I54" s="2">
        <f>IFERROR(__xludf.DUMMYFUNCTION("""COMPUTED_VALUE"""),16.0)</f>
        <v>16</v>
      </c>
      <c r="J54" s="2">
        <f>IFERROR(__xludf.DUMMYFUNCTION("""COMPUTED_VALUE"""),17.0)</f>
        <v>17</v>
      </c>
      <c r="K54" s="2">
        <f>IFERROR(__xludf.DUMMYFUNCTION("""COMPUTED_VALUE"""),55.0)</f>
        <v>55</v>
      </c>
      <c r="L54" s="2">
        <f>IFERROR(__xludf.DUMMYFUNCTION("""COMPUTED_VALUE"""),59.0)</f>
        <v>59</v>
      </c>
      <c r="M54" s="2">
        <f>IFERROR(__xludf.DUMMYFUNCTION("""COMPUTED_VALUE"""),56.0)</f>
        <v>56</v>
      </c>
      <c r="N54" s="2">
        <f>IFERROR(__xludf.DUMMYFUNCTION("""COMPUTED_VALUE"""),73.0)</f>
        <v>73</v>
      </c>
      <c r="O54" s="2">
        <f>IFERROR(__xludf.DUMMYFUNCTION("""COMPUTED_VALUE"""),40.0)</f>
        <v>40</v>
      </c>
      <c r="Q54" s="2">
        <f>IFERROR(__xludf.DUMMYFUNCTION("SPLIT(E54,"" "")"),65.0)</f>
        <v>65</v>
      </c>
      <c r="R54" s="2">
        <f>IFERROR(__xludf.DUMMYFUNCTION("""COMPUTED_VALUE"""),31.0)</f>
        <v>31</v>
      </c>
      <c r="S54" s="2">
        <f>IFERROR(__xludf.DUMMYFUNCTION("""COMPUTED_VALUE"""),20.0)</f>
        <v>20</v>
      </c>
      <c r="T54" s="2">
        <f>IFERROR(__xludf.DUMMYFUNCTION("""COMPUTED_VALUE"""),18.0)</f>
        <v>18</v>
      </c>
      <c r="U54" s="2">
        <f>IFERROR(__xludf.DUMMYFUNCTION("""COMPUTED_VALUE"""),64.0)</f>
        <v>64</v>
      </c>
      <c r="V54" s="2">
        <f>IFERROR(__xludf.DUMMYFUNCTION("""COMPUTED_VALUE"""),89.0)</f>
        <v>89</v>
      </c>
      <c r="W54" s="2">
        <f>IFERROR(__xludf.DUMMYFUNCTION("""COMPUTED_VALUE"""),44.0)</f>
        <v>44</v>
      </c>
      <c r="X54" s="2">
        <f>IFERROR(__xludf.DUMMYFUNCTION("""COMPUTED_VALUE"""),52.0)</f>
        <v>52</v>
      </c>
      <c r="Y54" s="2">
        <f>IFERROR(__xludf.DUMMYFUNCTION("""COMPUTED_VALUE"""),92.0)</f>
        <v>92</v>
      </c>
      <c r="Z54" s="2">
        <f>IFERROR(__xludf.DUMMYFUNCTION("""COMPUTED_VALUE"""),11.0)</f>
        <v>11</v>
      </c>
      <c r="AA54" s="2">
        <f>IFERROR(__xludf.DUMMYFUNCTION("""COMPUTED_VALUE"""),62.0)</f>
        <v>62</v>
      </c>
      <c r="AB54" s="2">
        <f>IFERROR(__xludf.DUMMYFUNCTION("""COMPUTED_VALUE"""),76.0)</f>
        <v>76</v>
      </c>
      <c r="AC54" s="2">
        <f>IFERROR(__xludf.DUMMYFUNCTION("""COMPUTED_VALUE"""),13.0)</f>
        <v>13</v>
      </c>
      <c r="AD54" s="2">
        <f>IFERROR(__xludf.DUMMYFUNCTION("""COMPUTED_VALUE"""),48.0)</f>
        <v>48</v>
      </c>
      <c r="AE54" s="2">
        <f>IFERROR(__xludf.DUMMYFUNCTION("""COMPUTED_VALUE"""),72.0)</f>
        <v>72</v>
      </c>
      <c r="AF54" s="2">
        <f>IFERROR(__xludf.DUMMYFUNCTION("""COMPUTED_VALUE"""),79.0)</f>
        <v>79</v>
      </c>
      <c r="AG54" s="2">
        <f>IFERROR(__xludf.DUMMYFUNCTION("""COMPUTED_VALUE"""),94.0)</f>
        <v>94</v>
      </c>
      <c r="AH54" s="2">
        <f>IFERROR(__xludf.DUMMYFUNCTION("""COMPUTED_VALUE"""),8.0)</f>
        <v>8</v>
      </c>
      <c r="AI54" s="2">
        <f>IFERROR(__xludf.DUMMYFUNCTION("""COMPUTED_VALUE"""),82.0)</f>
        <v>82</v>
      </c>
      <c r="AJ54" s="2">
        <f>IFERROR(__xludf.DUMMYFUNCTION("""COMPUTED_VALUE"""),77.0)</f>
        <v>77</v>
      </c>
      <c r="AK54" s="2">
        <f>IFERROR(__xludf.DUMMYFUNCTION("""COMPUTED_VALUE"""),5.0)</f>
        <v>5</v>
      </c>
      <c r="AL54" s="2">
        <f>IFERROR(__xludf.DUMMYFUNCTION("""COMPUTED_VALUE"""),74.0)</f>
        <v>74</v>
      </c>
      <c r="AM54" s="2">
        <f>IFERROR(__xludf.DUMMYFUNCTION("""COMPUTED_VALUE"""),30.0)</f>
        <v>30</v>
      </c>
      <c r="AN54" s="2">
        <f>IFERROR(__xludf.DUMMYFUNCTION("""COMPUTED_VALUE"""),46.0)</f>
        <v>46</v>
      </c>
      <c r="AO54" s="2">
        <f>IFERROR(__xludf.DUMMYFUNCTION("""COMPUTED_VALUE"""),98.0)</f>
        <v>98</v>
      </c>
      <c r="AQ54" s="2">
        <f>IFERROR(__xludf.DUMMYFUNCTION("COUNTA( iferror( filter( flatten(F54:O54), match( flatten(F54:O54), flatten(Q54:AO54), 0 ) ) ) )"),0.0)</f>
        <v>0</v>
      </c>
      <c r="AR54" s="2">
        <f t="shared" si="1"/>
        <v>0</v>
      </c>
    </row>
    <row r="55">
      <c r="A55" s="4" t="s">
        <v>59</v>
      </c>
      <c r="B55" s="2" t="str">
        <f>IFERROR(__xludf.DUMMYFUNCTION(" SPLIT(A55,"":"")"),"Card  54")</f>
        <v>Card  54</v>
      </c>
      <c r="C55" s="2" t="str">
        <f>IFERROR(__xludf.DUMMYFUNCTION("""COMPUTED_VALUE""")," 22 17 28 78 59 87 52 47 41  2 | 74 94 38 25 58 89 20 99 71 14 86 95 10 63 18 35 24 67 85 80  7 50  6 33 72")</f>
        <v> 22 17 28 78 59 87 52 47 41  2 | 74 94 38 25 58 89 20 99 71 14 86 95 10 63 18 35 24 67 85 80  7 50  6 33 72</v>
      </c>
      <c r="D55" s="2" t="str">
        <f>IFERROR(__xludf.DUMMYFUNCTION("SPLIT(C55,""|"")")," 22 17 28 78 59 87 52 47 41  2 ")</f>
        <v> 22 17 28 78 59 87 52 47 41  2 </v>
      </c>
      <c r="E55" s="2" t="str">
        <f>IFERROR(__xludf.DUMMYFUNCTION("""COMPUTED_VALUE""")," 74 94 38 25 58 89 20 99 71 14 86 95 10 63 18 35 24 67 85 80  7 50  6 33 72")</f>
        <v> 74 94 38 25 58 89 20 99 71 14 86 95 10 63 18 35 24 67 85 80  7 50  6 33 72</v>
      </c>
      <c r="F55" s="2">
        <f>IFERROR(__xludf.DUMMYFUNCTION("SPLIT(D55,"" "")"),22.0)</f>
        <v>22</v>
      </c>
      <c r="G55" s="2">
        <f>IFERROR(__xludf.DUMMYFUNCTION("""COMPUTED_VALUE"""),17.0)</f>
        <v>17</v>
      </c>
      <c r="H55" s="2">
        <f>IFERROR(__xludf.DUMMYFUNCTION("""COMPUTED_VALUE"""),28.0)</f>
        <v>28</v>
      </c>
      <c r="I55" s="2">
        <f>IFERROR(__xludf.DUMMYFUNCTION("""COMPUTED_VALUE"""),78.0)</f>
        <v>78</v>
      </c>
      <c r="J55" s="2">
        <f>IFERROR(__xludf.DUMMYFUNCTION("""COMPUTED_VALUE"""),59.0)</f>
        <v>59</v>
      </c>
      <c r="K55" s="2">
        <f>IFERROR(__xludf.DUMMYFUNCTION("""COMPUTED_VALUE"""),87.0)</f>
        <v>87</v>
      </c>
      <c r="L55" s="2">
        <f>IFERROR(__xludf.DUMMYFUNCTION("""COMPUTED_VALUE"""),52.0)</f>
        <v>52</v>
      </c>
      <c r="M55" s="2">
        <f>IFERROR(__xludf.DUMMYFUNCTION("""COMPUTED_VALUE"""),47.0)</f>
        <v>47</v>
      </c>
      <c r="N55" s="2">
        <f>IFERROR(__xludf.DUMMYFUNCTION("""COMPUTED_VALUE"""),41.0)</f>
        <v>41</v>
      </c>
      <c r="O55" s="2">
        <f>IFERROR(__xludf.DUMMYFUNCTION("""COMPUTED_VALUE"""),2.0)</f>
        <v>2</v>
      </c>
      <c r="Q55" s="2">
        <f>IFERROR(__xludf.DUMMYFUNCTION("SPLIT(E55,"" "")"),74.0)</f>
        <v>74</v>
      </c>
      <c r="R55" s="2">
        <f>IFERROR(__xludf.DUMMYFUNCTION("""COMPUTED_VALUE"""),94.0)</f>
        <v>94</v>
      </c>
      <c r="S55" s="2">
        <f>IFERROR(__xludf.DUMMYFUNCTION("""COMPUTED_VALUE"""),38.0)</f>
        <v>38</v>
      </c>
      <c r="T55" s="2">
        <f>IFERROR(__xludf.DUMMYFUNCTION("""COMPUTED_VALUE"""),25.0)</f>
        <v>25</v>
      </c>
      <c r="U55" s="2">
        <f>IFERROR(__xludf.DUMMYFUNCTION("""COMPUTED_VALUE"""),58.0)</f>
        <v>58</v>
      </c>
      <c r="V55" s="2">
        <f>IFERROR(__xludf.DUMMYFUNCTION("""COMPUTED_VALUE"""),89.0)</f>
        <v>89</v>
      </c>
      <c r="W55" s="2">
        <f>IFERROR(__xludf.DUMMYFUNCTION("""COMPUTED_VALUE"""),20.0)</f>
        <v>20</v>
      </c>
      <c r="X55" s="2">
        <f>IFERROR(__xludf.DUMMYFUNCTION("""COMPUTED_VALUE"""),99.0)</f>
        <v>99</v>
      </c>
      <c r="Y55" s="2">
        <f>IFERROR(__xludf.DUMMYFUNCTION("""COMPUTED_VALUE"""),71.0)</f>
        <v>71</v>
      </c>
      <c r="Z55" s="2">
        <f>IFERROR(__xludf.DUMMYFUNCTION("""COMPUTED_VALUE"""),14.0)</f>
        <v>14</v>
      </c>
      <c r="AA55" s="2">
        <f>IFERROR(__xludf.DUMMYFUNCTION("""COMPUTED_VALUE"""),86.0)</f>
        <v>86</v>
      </c>
      <c r="AB55" s="2">
        <f>IFERROR(__xludf.DUMMYFUNCTION("""COMPUTED_VALUE"""),95.0)</f>
        <v>95</v>
      </c>
      <c r="AC55" s="2">
        <f>IFERROR(__xludf.DUMMYFUNCTION("""COMPUTED_VALUE"""),10.0)</f>
        <v>10</v>
      </c>
      <c r="AD55" s="2">
        <f>IFERROR(__xludf.DUMMYFUNCTION("""COMPUTED_VALUE"""),63.0)</f>
        <v>63</v>
      </c>
      <c r="AE55" s="2">
        <f>IFERROR(__xludf.DUMMYFUNCTION("""COMPUTED_VALUE"""),18.0)</f>
        <v>18</v>
      </c>
      <c r="AF55" s="2">
        <f>IFERROR(__xludf.DUMMYFUNCTION("""COMPUTED_VALUE"""),35.0)</f>
        <v>35</v>
      </c>
      <c r="AG55" s="2">
        <f>IFERROR(__xludf.DUMMYFUNCTION("""COMPUTED_VALUE"""),24.0)</f>
        <v>24</v>
      </c>
      <c r="AH55" s="2">
        <f>IFERROR(__xludf.DUMMYFUNCTION("""COMPUTED_VALUE"""),67.0)</f>
        <v>67</v>
      </c>
      <c r="AI55" s="2">
        <f>IFERROR(__xludf.DUMMYFUNCTION("""COMPUTED_VALUE"""),85.0)</f>
        <v>85</v>
      </c>
      <c r="AJ55" s="2">
        <f>IFERROR(__xludf.DUMMYFUNCTION("""COMPUTED_VALUE"""),80.0)</f>
        <v>80</v>
      </c>
      <c r="AK55" s="2">
        <f>IFERROR(__xludf.DUMMYFUNCTION("""COMPUTED_VALUE"""),7.0)</f>
        <v>7</v>
      </c>
      <c r="AL55" s="2">
        <f>IFERROR(__xludf.DUMMYFUNCTION("""COMPUTED_VALUE"""),50.0)</f>
        <v>50</v>
      </c>
      <c r="AM55" s="2">
        <f>IFERROR(__xludf.DUMMYFUNCTION("""COMPUTED_VALUE"""),6.0)</f>
        <v>6</v>
      </c>
      <c r="AN55" s="2">
        <f>IFERROR(__xludf.DUMMYFUNCTION("""COMPUTED_VALUE"""),33.0)</f>
        <v>33</v>
      </c>
      <c r="AO55" s="2">
        <f>IFERROR(__xludf.DUMMYFUNCTION("""COMPUTED_VALUE"""),72.0)</f>
        <v>72</v>
      </c>
      <c r="AQ55" s="2">
        <f>IFERROR(__xludf.DUMMYFUNCTION("COUNTA( iferror( filter( flatten(F55:O55), match( flatten(F55:O55), flatten(Q55:AO55), 0 ) ) ) )"),0.0)</f>
        <v>0</v>
      </c>
      <c r="AR55" s="2">
        <f t="shared" si="1"/>
        <v>0</v>
      </c>
    </row>
    <row r="56">
      <c r="A56" s="4" t="s">
        <v>60</v>
      </c>
      <c r="B56" s="2" t="str">
        <f>IFERROR(__xludf.DUMMYFUNCTION(" SPLIT(A56,"":"")"),"Card  55")</f>
        <v>Card  55</v>
      </c>
      <c r="C56" s="2" t="str">
        <f>IFERROR(__xludf.DUMMYFUNCTION("""COMPUTED_VALUE""")," 78 83 54 87 55 68 77 38 34 48 | 87 23 51 75 83 86 43 93 18 34 53 56 76 72 29 27 45 85 89 36 65 84 19 88 39")</f>
        <v> 78 83 54 87 55 68 77 38 34 48 | 87 23 51 75 83 86 43 93 18 34 53 56 76 72 29 27 45 85 89 36 65 84 19 88 39</v>
      </c>
      <c r="D56" s="2" t="str">
        <f>IFERROR(__xludf.DUMMYFUNCTION("SPLIT(C56,""|"")")," 78 83 54 87 55 68 77 38 34 48 ")</f>
        <v> 78 83 54 87 55 68 77 38 34 48 </v>
      </c>
      <c r="E56" s="2" t="str">
        <f>IFERROR(__xludf.DUMMYFUNCTION("""COMPUTED_VALUE""")," 87 23 51 75 83 86 43 93 18 34 53 56 76 72 29 27 45 85 89 36 65 84 19 88 39")</f>
        <v> 87 23 51 75 83 86 43 93 18 34 53 56 76 72 29 27 45 85 89 36 65 84 19 88 39</v>
      </c>
      <c r="F56" s="2">
        <f>IFERROR(__xludf.DUMMYFUNCTION("SPLIT(D56,"" "")"),78.0)</f>
        <v>78</v>
      </c>
      <c r="G56" s="2">
        <f>IFERROR(__xludf.DUMMYFUNCTION("""COMPUTED_VALUE"""),83.0)</f>
        <v>83</v>
      </c>
      <c r="H56" s="2">
        <f>IFERROR(__xludf.DUMMYFUNCTION("""COMPUTED_VALUE"""),54.0)</f>
        <v>54</v>
      </c>
      <c r="I56" s="2">
        <f>IFERROR(__xludf.DUMMYFUNCTION("""COMPUTED_VALUE"""),87.0)</f>
        <v>87</v>
      </c>
      <c r="J56" s="2">
        <f>IFERROR(__xludf.DUMMYFUNCTION("""COMPUTED_VALUE"""),55.0)</f>
        <v>55</v>
      </c>
      <c r="K56" s="2">
        <f>IFERROR(__xludf.DUMMYFUNCTION("""COMPUTED_VALUE"""),68.0)</f>
        <v>68</v>
      </c>
      <c r="L56" s="2">
        <f>IFERROR(__xludf.DUMMYFUNCTION("""COMPUTED_VALUE"""),77.0)</f>
        <v>77</v>
      </c>
      <c r="M56" s="2">
        <f>IFERROR(__xludf.DUMMYFUNCTION("""COMPUTED_VALUE"""),38.0)</f>
        <v>38</v>
      </c>
      <c r="N56" s="2">
        <f>IFERROR(__xludf.DUMMYFUNCTION("""COMPUTED_VALUE"""),34.0)</f>
        <v>34</v>
      </c>
      <c r="O56" s="2">
        <f>IFERROR(__xludf.DUMMYFUNCTION("""COMPUTED_VALUE"""),48.0)</f>
        <v>48</v>
      </c>
      <c r="Q56" s="2">
        <f>IFERROR(__xludf.DUMMYFUNCTION("SPLIT(E56,"" "")"),87.0)</f>
        <v>87</v>
      </c>
      <c r="R56" s="2">
        <f>IFERROR(__xludf.DUMMYFUNCTION("""COMPUTED_VALUE"""),23.0)</f>
        <v>23</v>
      </c>
      <c r="S56" s="2">
        <f>IFERROR(__xludf.DUMMYFUNCTION("""COMPUTED_VALUE"""),51.0)</f>
        <v>51</v>
      </c>
      <c r="T56" s="2">
        <f>IFERROR(__xludf.DUMMYFUNCTION("""COMPUTED_VALUE"""),75.0)</f>
        <v>75</v>
      </c>
      <c r="U56" s="2">
        <f>IFERROR(__xludf.DUMMYFUNCTION("""COMPUTED_VALUE"""),83.0)</f>
        <v>83</v>
      </c>
      <c r="V56" s="2">
        <f>IFERROR(__xludf.DUMMYFUNCTION("""COMPUTED_VALUE"""),86.0)</f>
        <v>86</v>
      </c>
      <c r="W56" s="2">
        <f>IFERROR(__xludf.DUMMYFUNCTION("""COMPUTED_VALUE"""),43.0)</f>
        <v>43</v>
      </c>
      <c r="X56" s="2">
        <f>IFERROR(__xludf.DUMMYFUNCTION("""COMPUTED_VALUE"""),93.0)</f>
        <v>93</v>
      </c>
      <c r="Y56" s="2">
        <f>IFERROR(__xludf.DUMMYFUNCTION("""COMPUTED_VALUE"""),18.0)</f>
        <v>18</v>
      </c>
      <c r="Z56" s="2">
        <f>IFERROR(__xludf.DUMMYFUNCTION("""COMPUTED_VALUE"""),34.0)</f>
        <v>34</v>
      </c>
      <c r="AA56" s="2">
        <f>IFERROR(__xludf.DUMMYFUNCTION("""COMPUTED_VALUE"""),53.0)</f>
        <v>53</v>
      </c>
      <c r="AB56" s="2">
        <f>IFERROR(__xludf.DUMMYFUNCTION("""COMPUTED_VALUE"""),56.0)</f>
        <v>56</v>
      </c>
      <c r="AC56" s="2">
        <f>IFERROR(__xludf.DUMMYFUNCTION("""COMPUTED_VALUE"""),76.0)</f>
        <v>76</v>
      </c>
      <c r="AD56" s="2">
        <f>IFERROR(__xludf.DUMMYFUNCTION("""COMPUTED_VALUE"""),72.0)</f>
        <v>72</v>
      </c>
      <c r="AE56" s="2">
        <f>IFERROR(__xludf.DUMMYFUNCTION("""COMPUTED_VALUE"""),29.0)</f>
        <v>29</v>
      </c>
      <c r="AF56" s="2">
        <f>IFERROR(__xludf.DUMMYFUNCTION("""COMPUTED_VALUE"""),27.0)</f>
        <v>27</v>
      </c>
      <c r="AG56" s="2">
        <f>IFERROR(__xludf.DUMMYFUNCTION("""COMPUTED_VALUE"""),45.0)</f>
        <v>45</v>
      </c>
      <c r="AH56" s="2">
        <f>IFERROR(__xludf.DUMMYFUNCTION("""COMPUTED_VALUE"""),85.0)</f>
        <v>85</v>
      </c>
      <c r="AI56" s="2">
        <f>IFERROR(__xludf.DUMMYFUNCTION("""COMPUTED_VALUE"""),89.0)</f>
        <v>89</v>
      </c>
      <c r="AJ56" s="2">
        <f>IFERROR(__xludf.DUMMYFUNCTION("""COMPUTED_VALUE"""),36.0)</f>
        <v>36</v>
      </c>
      <c r="AK56" s="2">
        <f>IFERROR(__xludf.DUMMYFUNCTION("""COMPUTED_VALUE"""),65.0)</f>
        <v>65</v>
      </c>
      <c r="AL56" s="2">
        <f>IFERROR(__xludf.DUMMYFUNCTION("""COMPUTED_VALUE"""),84.0)</f>
        <v>84</v>
      </c>
      <c r="AM56" s="2">
        <f>IFERROR(__xludf.DUMMYFUNCTION("""COMPUTED_VALUE"""),19.0)</f>
        <v>19</v>
      </c>
      <c r="AN56" s="2">
        <f>IFERROR(__xludf.DUMMYFUNCTION("""COMPUTED_VALUE"""),88.0)</f>
        <v>88</v>
      </c>
      <c r="AO56" s="2">
        <f>IFERROR(__xludf.DUMMYFUNCTION("""COMPUTED_VALUE"""),39.0)</f>
        <v>39</v>
      </c>
      <c r="AQ56" s="2">
        <f>IFERROR(__xludf.DUMMYFUNCTION("COUNTA( iferror( filter( flatten(F56:O56), match( flatten(F56:O56), flatten(Q56:AO56), 0 ) ) ) )"),3.0)</f>
        <v>3</v>
      </c>
      <c r="AR56" s="2">
        <f t="shared" si="1"/>
        <v>4</v>
      </c>
    </row>
    <row r="57">
      <c r="A57" s="4" t="s">
        <v>61</v>
      </c>
      <c r="B57" s="2" t="str">
        <f>IFERROR(__xludf.DUMMYFUNCTION(" SPLIT(A57,"":"")"),"Card  56")</f>
        <v>Card  56</v>
      </c>
      <c r="C57" s="2" t="str">
        <f>IFERROR(__xludf.DUMMYFUNCTION("""COMPUTED_VALUE""")," 50 89 10 79 86 37 27 16 56 54 |  2 59 91 50  8 39 90 46 37 36 27 15 10  9 85 92 83 35 45 74 19 61 63 17 96")</f>
        <v> 50 89 10 79 86 37 27 16 56 54 |  2 59 91 50  8 39 90 46 37 36 27 15 10  9 85 92 83 35 45 74 19 61 63 17 96</v>
      </c>
      <c r="D57" s="2" t="str">
        <f>IFERROR(__xludf.DUMMYFUNCTION("SPLIT(C57,""|"")")," 50 89 10 79 86 37 27 16 56 54 ")</f>
        <v> 50 89 10 79 86 37 27 16 56 54 </v>
      </c>
      <c r="E57" s="2" t="str">
        <f>IFERROR(__xludf.DUMMYFUNCTION("""COMPUTED_VALUE"""),"  2 59 91 50  8 39 90 46 37 36 27 15 10  9 85 92 83 35 45 74 19 61 63 17 96")</f>
        <v>  2 59 91 50  8 39 90 46 37 36 27 15 10  9 85 92 83 35 45 74 19 61 63 17 96</v>
      </c>
      <c r="F57" s="2">
        <f>IFERROR(__xludf.DUMMYFUNCTION("SPLIT(D57,"" "")"),50.0)</f>
        <v>50</v>
      </c>
      <c r="G57" s="2">
        <f>IFERROR(__xludf.DUMMYFUNCTION("""COMPUTED_VALUE"""),89.0)</f>
        <v>89</v>
      </c>
      <c r="H57" s="2">
        <f>IFERROR(__xludf.DUMMYFUNCTION("""COMPUTED_VALUE"""),10.0)</f>
        <v>10</v>
      </c>
      <c r="I57" s="2">
        <f>IFERROR(__xludf.DUMMYFUNCTION("""COMPUTED_VALUE"""),79.0)</f>
        <v>79</v>
      </c>
      <c r="J57" s="2">
        <f>IFERROR(__xludf.DUMMYFUNCTION("""COMPUTED_VALUE"""),86.0)</f>
        <v>86</v>
      </c>
      <c r="K57" s="2">
        <f>IFERROR(__xludf.DUMMYFUNCTION("""COMPUTED_VALUE"""),37.0)</f>
        <v>37</v>
      </c>
      <c r="L57" s="2">
        <f>IFERROR(__xludf.DUMMYFUNCTION("""COMPUTED_VALUE"""),27.0)</f>
        <v>27</v>
      </c>
      <c r="M57" s="2">
        <f>IFERROR(__xludf.DUMMYFUNCTION("""COMPUTED_VALUE"""),16.0)</f>
        <v>16</v>
      </c>
      <c r="N57" s="2">
        <f>IFERROR(__xludf.DUMMYFUNCTION("""COMPUTED_VALUE"""),56.0)</f>
        <v>56</v>
      </c>
      <c r="O57" s="2">
        <f>IFERROR(__xludf.DUMMYFUNCTION("""COMPUTED_VALUE"""),54.0)</f>
        <v>54</v>
      </c>
      <c r="Q57" s="2">
        <f>IFERROR(__xludf.DUMMYFUNCTION("SPLIT(E57,"" "")"),2.0)</f>
        <v>2</v>
      </c>
      <c r="R57" s="2">
        <f>IFERROR(__xludf.DUMMYFUNCTION("""COMPUTED_VALUE"""),59.0)</f>
        <v>59</v>
      </c>
      <c r="S57" s="2">
        <f>IFERROR(__xludf.DUMMYFUNCTION("""COMPUTED_VALUE"""),91.0)</f>
        <v>91</v>
      </c>
      <c r="T57" s="2">
        <f>IFERROR(__xludf.DUMMYFUNCTION("""COMPUTED_VALUE"""),50.0)</f>
        <v>50</v>
      </c>
      <c r="U57" s="2">
        <f>IFERROR(__xludf.DUMMYFUNCTION("""COMPUTED_VALUE"""),8.0)</f>
        <v>8</v>
      </c>
      <c r="V57" s="2">
        <f>IFERROR(__xludf.DUMMYFUNCTION("""COMPUTED_VALUE"""),39.0)</f>
        <v>39</v>
      </c>
      <c r="W57" s="2">
        <f>IFERROR(__xludf.DUMMYFUNCTION("""COMPUTED_VALUE"""),90.0)</f>
        <v>90</v>
      </c>
      <c r="X57" s="2">
        <f>IFERROR(__xludf.DUMMYFUNCTION("""COMPUTED_VALUE"""),46.0)</f>
        <v>46</v>
      </c>
      <c r="Y57" s="2">
        <f>IFERROR(__xludf.DUMMYFUNCTION("""COMPUTED_VALUE"""),37.0)</f>
        <v>37</v>
      </c>
      <c r="Z57" s="2">
        <f>IFERROR(__xludf.DUMMYFUNCTION("""COMPUTED_VALUE"""),36.0)</f>
        <v>36</v>
      </c>
      <c r="AA57" s="2">
        <f>IFERROR(__xludf.DUMMYFUNCTION("""COMPUTED_VALUE"""),27.0)</f>
        <v>27</v>
      </c>
      <c r="AB57" s="2">
        <f>IFERROR(__xludf.DUMMYFUNCTION("""COMPUTED_VALUE"""),15.0)</f>
        <v>15</v>
      </c>
      <c r="AC57" s="2">
        <f>IFERROR(__xludf.DUMMYFUNCTION("""COMPUTED_VALUE"""),10.0)</f>
        <v>10</v>
      </c>
      <c r="AD57" s="2">
        <f>IFERROR(__xludf.DUMMYFUNCTION("""COMPUTED_VALUE"""),9.0)</f>
        <v>9</v>
      </c>
      <c r="AE57" s="2">
        <f>IFERROR(__xludf.DUMMYFUNCTION("""COMPUTED_VALUE"""),85.0)</f>
        <v>85</v>
      </c>
      <c r="AF57" s="2">
        <f>IFERROR(__xludf.DUMMYFUNCTION("""COMPUTED_VALUE"""),92.0)</f>
        <v>92</v>
      </c>
      <c r="AG57" s="2">
        <f>IFERROR(__xludf.DUMMYFUNCTION("""COMPUTED_VALUE"""),83.0)</f>
        <v>83</v>
      </c>
      <c r="AH57" s="2">
        <f>IFERROR(__xludf.DUMMYFUNCTION("""COMPUTED_VALUE"""),35.0)</f>
        <v>35</v>
      </c>
      <c r="AI57" s="2">
        <f>IFERROR(__xludf.DUMMYFUNCTION("""COMPUTED_VALUE"""),45.0)</f>
        <v>45</v>
      </c>
      <c r="AJ57" s="2">
        <f>IFERROR(__xludf.DUMMYFUNCTION("""COMPUTED_VALUE"""),74.0)</f>
        <v>74</v>
      </c>
      <c r="AK57" s="2">
        <f>IFERROR(__xludf.DUMMYFUNCTION("""COMPUTED_VALUE"""),19.0)</f>
        <v>19</v>
      </c>
      <c r="AL57" s="2">
        <f>IFERROR(__xludf.DUMMYFUNCTION("""COMPUTED_VALUE"""),61.0)</f>
        <v>61</v>
      </c>
      <c r="AM57" s="2">
        <f>IFERROR(__xludf.DUMMYFUNCTION("""COMPUTED_VALUE"""),63.0)</f>
        <v>63</v>
      </c>
      <c r="AN57" s="2">
        <f>IFERROR(__xludf.DUMMYFUNCTION("""COMPUTED_VALUE"""),17.0)</f>
        <v>17</v>
      </c>
      <c r="AO57" s="2">
        <f>IFERROR(__xludf.DUMMYFUNCTION("""COMPUTED_VALUE"""),96.0)</f>
        <v>96</v>
      </c>
      <c r="AQ57" s="2">
        <f>IFERROR(__xludf.DUMMYFUNCTION("COUNTA( iferror( filter( flatten(F57:O57), match( flatten(F57:O57), flatten(Q57:AO57), 0 ) ) ) )"),4.0)</f>
        <v>4</v>
      </c>
      <c r="AR57" s="2">
        <f t="shared" si="1"/>
        <v>8</v>
      </c>
    </row>
    <row r="58">
      <c r="A58" s="4" t="s">
        <v>62</v>
      </c>
      <c r="B58" s="2" t="str">
        <f>IFERROR(__xludf.DUMMYFUNCTION(" SPLIT(A58,"":"")"),"Card  57")</f>
        <v>Card  57</v>
      </c>
      <c r="C58" s="2" t="str">
        <f>IFERROR(__xludf.DUMMYFUNCTION("""COMPUTED_VALUE""")," 50 39 84 22 17 73 57 77 80 85 |  8 57 15 74 38 83 32 67 99 28 63 16 30 49 75 26 55 48 47 91 33 14 62 21 20")</f>
        <v> 50 39 84 22 17 73 57 77 80 85 |  8 57 15 74 38 83 32 67 99 28 63 16 30 49 75 26 55 48 47 91 33 14 62 21 20</v>
      </c>
      <c r="D58" s="2" t="str">
        <f>IFERROR(__xludf.DUMMYFUNCTION("SPLIT(C58,""|"")")," 50 39 84 22 17 73 57 77 80 85 ")</f>
        <v> 50 39 84 22 17 73 57 77 80 85 </v>
      </c>
      <c r="E58" s="2" t="str">
        <f>IFERROR(__xludf.DUMMYFUNCTION("""COMPUTED_VALUE"""),"  8 57 15 74 38 83 32 67 99 28 63 16 30 49 75 26 55 48 47 91 33 14 62 21 20")</f>
        <v>  8 57 15 74 38 83 32 67 99 28 63 16 30 49 75 26 55 48 47 91 33 14 62 21 20</v>
      </c>
      <c r="F58" s="2">
        <f>IFERROR(__xludf.DUMMYFUNCTION("SPLIT(D58,"" "")"),50.0)</f>
        <v>50</v>
      </c>
      <c r="G58" s="2">
        <f>IFERROR(__xludf.DUMMYFUNCTION("""COMPUTED_VALUE"""),39.0)</f>
        <v>39</v>
      </c>
      <c r="H58" s="2">
        <f>IFERROR(__xludf.DUMMYFUNCTION("""COMPUTED_VALUE"""),84.0)</f>
        <v>84</v>
      </c>
      <c r="I58" s="2">
        <f>IFERROR(__xludf.DUMMYFUNCTION("""COMPUTED_VALUE"""),22.0)</f>
        <v>22</v>
      </c>
      <c r="J58" s="2">
        <f>IFERROR(__xludf.DUMMYFUNCTION("""COMPUTED_VALUE"""),17.0)</f>
        <v>17</v>
      </c>
      <c r="K58" s="2">
        <f>IFERROR(__xludf.DUMMYFUNCTION("""COMPUTED_VALUE"""),73.0)</f>
        <v>73</v>
      </c>
      <c r="L58" s="2">
        <f>IFERROR(__xludf.DUMMYFUNCTION("""COMPUTED_VALUE"""),57.0)</f>
        <v>57</v>
      </c>
      <c r="M58" s="2">
        <f>IFERROR(__xludf.DUMMYFUNCTION("""COMPUTED_VALUE"""),77.0)</f>
        <v>77</v>
      </c>
      <c r="N58" s="2">
        <f>IFERROR(__xludf.DUMMYFUNCTION("""COMPUTED_VALUE"""),80.0)</f>
        <v>80</v>
      </c>
      <c r="O58" s="2">
        <f>IFERROR(__xludf.DUMMYFUNCTION("""COMPUTED_VALUE"""),85.0)</f>
        <v>85</v>
      </c>
      <c r="Q58" s="2">
        <f>IFERROR(__xludf.DUMMYFUNCTION("SPLIT(E58,"" "")"),8.0)</f>
        <v>8</v>
      </c>
      <c r="R58" s="2">
        <f>IFERROR(__xludf.DUMMYFUNCTION("""COMPUTED_VALUE"""),57.0)</f>
        <v>57</v>
      </c>
      <c r="S58" s="2">
        <f>IFERROR(__xludf.DUMMYFUNCTION("""COMPUTED_VALUE"""),15.0)</f>
        <v>15</v>
      </c>
      <c r="T58" s="2">
        <f>IFERROR(__xludf.DUMMYFUNCTION("""COMPUTED_VALUE"""),74.0)</f>
        <v>74</v>
      </c>
      <c r="U58" s="2">
        <f>IFERROR(__xludf.DUMMYFUNCTION("""COMPUTED_VALUE"""),38.0)</f>
        <v>38</v>
      </c>
      <c r="V58" s="2">
        <f>IFERROR(__xludf.DUMMYFUNCTION("""COMPUTED_VALUE"""),83.0)</f>
        <v>83</v>
      </c>
      <c r="W58" s="2">
        <f>IFERROR(__xludf.DUMMYFUNCTION("""COMPUTED_VALUE"""),32.0)</f>
        <v>32</v>
      </c>
      <c r="X58" s="2">
        <f>IFERROR(__xludf.DUMMYFUNCTION("""COMPUTED_VALUE"""),67.0)</f>
        <v>67</v>
      </c>
      <c r="Y58" s="2">
        <f>IFERROR(__xludf.DUMMYFUNCTION("""COMPUTED_VALUE"""),99.0)</f>
        <v>99</v>
      </c>
      <c r="Z58" s="2">
        <f>IFERROR(__xludf.DUMMYFUNCTION("""COMPUTED_VALUE"""),28.0)</f>
        <v>28</v>
      </c>
      <c r="AA58" s="2">
        <f>IFERROR(__xludf.DUMMYFUNCTION("""COMPUTED_VALUE"""),63.0)</f>
        <v>63</v>
      </c>
      <c r="AB58" s="2">
        <f>IFERROR(__xludf.DUMMYFUNCTION("""COMPUTED_VALUE"""),16.0)</f>
        <v>16</v>
      </c>
      <c r="AC58" s="2">
        <f>IFERROR(__xludf.DUMMYFUNCTION("""COMPUTED_VALUE"""),30.0)</f>
        <v>30</v>
      </c>
      <c r="AD58" s="2">
        <f>IFERROR(__xludf.DUMMYFUNCTION("""COMPUTED_VALUE"""),49.0)</f>
        <v>49</v>
      </c>
      <c r="AE58" s="2">
        <f>IFERROR(__xludf.DUMMYFUNCTION("""COMPUTED_VALUE"""),75.0)</f>
        <v>75</v>
      </c>
      <c r="AF58" s="2">
        <f>IFERROR(__xludf.DUMMYFUNCTION("""COMPUTED_VALUE"""),26.0)</f>
        <v>26</v>
      </c>
      <c r="AG58" s="2">
        <f>IFERROR(__xludf.DUMMYFUNCTION("""COMPUTED_VALUE"""),55.0)</f>
        <v>55</v>
      </c>
      <c r="AH58" s="2">
        <f>IFERROR(__xludf.DUMMYFUNCTION("""COMPUTED_VALUE"""),48.0)</f>
        <v>48</v>
      </c>
      <c r="AI58" s="2">
        <f>IFERROR(__xludf.DUMMYFUNCTION("""COMPUTED_VALUE"""),47.0)</f>
        <v>47</v>
      </c>
      <c r="AJ58" s="2">
        <f>IFERROR(__xludf.DUMMYFUNCTION("""COMPUTED_VALUE"""),91.0)</f>
        <v>91</v>
      </c>
      <c r="AK58" s="2">
        <f>IFERROR(__xludf.DUMMYFUNCTION("""COMPUTED_VALUE"""),33.0)</f>
        <v>33</v>
      </c>
      <c r="AL58" s="2">
        <f>IFERROR(__xludf.DUMMYFUNCTION("""COMPUTED_VALUE"""),14.0)</f>
        <v>14</v>
      </c>
      <c r="AM58" s="2">
        <f>IFERROR(__xludf.DUMMYFUNCTION("""COMPUTED_VALUE"""),62.0)</f>
        <v>62</v>
      </c>
      <c r="AN58" s="2">
        <f>IFERROR(__xludf.DUMMYFUNCTION("""COMPUTED_VALUE"""),21.0)</f>
        <v>21</v>
      </c>
      <c r="AO58" s="2">
        <f>IFERROR(__xludf.DUMMYFUNCTION("""COMPUTED_VALUE"""),20.0)</f>
        <v>20</v>
      </c>
      <c r="AQ58" s="2">
        <f>IFERROR(__xludf.DUMMYFUNCTION("COUNTA( iferror( filter( flatten(F58:O58), match( flatten(F58:O58), flatten(Q58:AO58), 0 ) ) ) )"),1.0)</f>
        <v>1</v>
      </c>
      <c r="AR58" s="2">
        <f t="shared" si="1"/>
        <v>1</v>
      </c>
    </row>
    <row r="59">
      <c r="A59" s="4" t="s">
        <v>63</v>
      </c>
      <c r="B59" s="2" t="str">
        <f>IFERROR(__xludf.DUMMYFUNCTION(" SPLIT(A59,"":"")"),"Card  58")</f>
        <v>Card  58</v>
      </c>
      <c r="C59" s="2" t="str">
        <f>IFERROR(__xludf.DUMMYFUNCTION("""COMPUTED_VALUE""")," 63 26 97 45  9 24 65 66 59 14 | 42 81 39 62 45 46 23 49 98 34 72 64 17 11 96 15  6 88 78 93 20 33 66 95 37")</f>
        <v> 63 26 97 45  9 24 65 66 59 14 | 42 81 39 62 45 46 23 49 98 34 72 64 17 11 96 15  6 88 78 93 20 33 66 95 37</v>
      </c>
      <c r="D59" s="2" t="str">
        <f>IFERROR(__xludf.DUMMYFUNCTION("SPLIT(C59,""|"")")," 63 26 97 45  9 24 65 66 59 14 ")</f>
        <v> 63 26 97 45  9 24 65 66 59 14 </v>
      </c>
      <c r="E59" s="2" t="str">
        <f>IFERROR(__xludf.DUMMYFUNCTION("""COMPUTED_VALUE""")," 42 81 39 62 45 46 23 49 98 34 72 64 17 11 96 15  6 88 78 93 20 33 66 95 37")</f>
        <v> 42 81 39 62 45 46 23 49 98 34 72 64 17 11 96 15  6 88 78 93 20 33 66 95 37</v>
      </c>
      <c r="F59" s="2">
        <f>IFERROR(__xludf.DUMMYFUNCTION("SPLIT(D59,"" "")"),63.0)</f>
        <v>63</v>
      </c>
      <c r="G59" s="2">
        <f>IFERROR(__xludf.DUMMYFUNCTION("""COMPUTED_VALUE"""),26.0)</f>
        <v>26</v>
      </c>
      <c r="H59" s="2">
        <f>IFERROR(__xludf.DUMMYFUNCTION("""COMPUTED_VALUE"""),97.0)</f>
        <v>97</v>
      </c>
      <c r="I59" s="2">
        <f>IFERROR(__xludf.DUMMYFUNCTION("""COMPUTED_VALUE"""),45.0)</f>
        <v>45</v>
      </c>
      <c r="J59" s="2">
        <f>IFERROR(__xludf.DUMMYFUNCTION("""COMPUTED_VALUE"""),9.0)</f>
        <v>9</v>
      </c>
      <c r="K59" s="2">
        <f>IFERROR(__xludf.DUMMYFUNCTION("""COMPUTED_VALUE"""),24.0)</f>
        <v>24</v>
      </c>
      <c r="L59" s="2">
        <f>IFERROR(__xludf.DUMMYFUNCTION("""COMPUTED_VALUE"""),65.0)</f>
        <v>65</v>
      </c>
      <c r="M59" s="2">
        <f>IFERROR(__xludf.DUMMYFUNCTION("""COMPUTED_VALUE"""),66.0)</f>
        <v>66</v>
      </c>
      <c r="N59" s="2">
        <f>IFERROR(__xludf.DUMMYFUNCTION("""COMPUTED_VALUE"""),59.0)</f>
        <v>59</v>
      </c>
      <c r="O59" s="2">
        <f>IFERROR(__xludf.DUMMYFUNCTION("""COMPUTED_VALUE"""),14.0)</f>
        <v>14</v>
      </c>
      <c r="Q59" s="2">
        <f>IFERROR(__xludf.DUMMYFUNCTION("SPLIT(E59,"" "")"),42.0)</f>
        <v>42</v>
      </c>
      <c r="R59" s="2">
        <f>IFERROR(__xludf.DUMMYFUNCTION("""COMPUTED_VALUE"""),81.0)</f>
        <v>81</v>
      </c>
      <c r="S59" s="2">
        <f>IFERROR(__xludf.DUMMYFUNCTION("""COMPUTED_VALUE"""),39.0)</f>
        <v>39</v>
      </c>
      <c r="T59" s="2">
        <f>IFERROR(__xludf.DUMMYFUNCTION("""COMPUTED_VALUE"""),62.0)</f>
        <v>62</v>
      </c>
      <c r="U59" s="2">
        <f>IFERROR(__xludf.DUMMYFUNCTION("""COMPUTED_VALUE"""),45.0)</f>
        <v>45</v>
      </c>
      <c r="V59" s="2">
        <f>IFERROR(__xludf.DUMMYFUNCTION("""COMPUTED_VALUE"""),46.0)</f>
        <v>46</v>
      </c>
      <c r="W59" s="2">
        <f>IFERROR(__xludf.DUMMYFUNCTION("""COMPUTED_VALUE"""),23.0)</f>
        <v>23</v>
      </c>
      <c r="X59" s="2">
        <f>IFERROR(__xludf.DUMMYFUNCTION("""COMPUTED_VALUE"""),49.0)</f>
        <v>49</v>
      </c>
      <c r="Y59" s="2">
        <f>IFERROR(__xludf.DUMMYFUNCTION("""COMPUTED_VALUE"""),98.0)</f>
        <v>98</v>
      </c>
      <c r="Z59" s="2">
        <f>IFERROR(__xludf.DUMMYFUNCTION("""COMPUTED_VALUE"""),34.0)</f>
        <v>34</v>
      </c>
      <c r="AA59" s="2">
        <f>IFERROR(__xludf.DUMMYFUNCTION("""COMPUTED_VALUE"""),72.0)</f>
        <v>72</v>
      </c>
      <c r="AB59" s="2">
        <f>IFERROR(__xludf.DUMMYFUNCTION("""COMPUTED_VALUE"""),64.0)</f>
        <v>64</v>
      </c>
      <c r="AC59" s="2">
        <f>IFERROR(__xludf.DUMMYFUNCTION("""COMPUTED_VALUE"""),17.0)</f>
        <v>17</v>
      </c>
      <c r="AD59" s="2">
        <f>IFERROR(__xludf.DUMMYFUNCTION("""COMPUTED_VALUE"""),11.0)</f>
        <v>11</v>
      </c>
      <c r="AE59" s="2">
        <f>IFERROR(__xludf.DUMMYFUNCTION("""COMPUTED_VALUE"""),96.0)</f>
        <v>96</v>
      </c>
      <c r="AF59" s="2">
        <f>IFERROR(__xludf.DUMMYFUNCTION("""COMPUTED_VALUE"""),15.0)</f>
        <v>15</v>
      </c>
      <c r="AG59" s="2">
        <f>IFERROR(__xludf.DUMMYFUNCTION("""COMPUTED_VALUE"""),6.0)</f>
        <v>6</v>
      </c>
      <c r="AH59" s="2">
        <f>IFERROR(__xludf.DUMMYFUNCTION("""COMPUTED_VALUE"""),88.0)</f>
        <v>88</v>
      </c>
      <c r="AI59" s="2">
        <f>IFERROR(__xludf.DUMMYFUNCTION("""COMPUTED_VALUE"""),78.0)</f>
        <v>78</v>
      </c>
      <c r="AJ59" s="2">
        <f>IFERROR(__xludf.DUMMYFUNCTION("""COMPUTED_VALUE"""),93.0)</f>
        <v>93</v>
      </c>
      <c r="AK59" s="2">
        <f>IFERROR(__xludf.DUMMYFUNCTION("""COMPUTED_VALUE"""),20.0)</f>
        <v>20</v>
      </c>
      <c r="AL59" s="2">
        <f>IFERROR(__xludf.DUMMYFUNCTION("""COMPUTED_VALUE"""),33.0)</f>
        <v>33</v>
      </c>
      <c r="AM59" s="2">
        <f>IFERROR(__xludf.DUMMYFUNCTION("""COMPUTED_VALUE"""),66.0)</f>
        <v>66</v>
      </c>
      <c r="AN59" s="2">
        <f>IFERROR(__xludf.DUMMYFUNCTION("""COMPUTED_VALUE"""),95.0)</f>
        <v>95</v>
      </c>
      <c r="AO59" s="2">
        <f>IFERROR(__xludf.DUMMYFUNCTION("""COMPUTED_VALUE"""),37.0)</f>
        <v>37</v>
      </c>
      <c r="AQ59" s="2">
        <f>IFERROR(__xludf.DUMMYFUNCTION("COUNTA( iferror( filter( flatten(F59:O59), match( flatten(F59:O59), flatten(Q59:AO59), 0 ) ) ) )"),2.0)</f>
        <v>2</v>
      </c>
      <c r="AR59" s="2">
        <f t="shared" si="1"/>
        <v>2</v>
      </c>
    </row>
    <row r="60">
      <c r="A60" s="4" t="s">
        <v>64</v>
      </c>
      <c r="B60" s="2" t="str">
        <f>IFERROR(__xludf.DUMMYFUNCTION(" SPLIT(A60,"":"")"),"Card  59")</f>
        <v>Card  59</v>
      </c>
      <c r="C60" s="2" t="str">
        <f>IFERROR(__xludf.DUMMYFUNCTION("""COMPUTED_VALUE""")," 46 91  3  4 70 21  2 13 19 10 | 95 56 84 16 66  7 91 11 69 89 87 29 60 47 37 40 15 55 38 80 20 81 23 64 18")</f>
        <v> 46 91  3  4 70 21  2 13 19 10 | 95 56 84 16 66  7 91 11 69 89 87 29 60 47 37 40 15 55 38 80 20 81 23 64 18</v>
      </c>
      <c r="D60" s="2" t="str">
        <f>IFERROR(__xludf.DUMMYFUNCTION("SPLIT(C60,""|"")")," 46 91  3  4 70 21  2 13 19 10 ")</f>
        <v> 46 91  3  4 70 21  2 13 19 10 </v>
      </c>
      <c r="E60" s="2" t="str">
        <f>IFERROR(__xludf.DUMMYFUNCTION("""COMPUTED_VALUE""")," 95 56 84 16 66  7 91 11 69 89 87 29 60 47 37 40 15 55 38 80 20 81 23 64 18")</f>
        <v> 95 56 84 16 66  7 91 11 69 89 87 29 60 47 37 40 15 55 38 80 20 81 23 64 18</v>
      </c>
      <c r="F60" s="2">
        <f>IFERROR(__xludf.DUMMYFUNCTION("SPLIT(D60,"" "")"),46.0)</f>
        <v>46</v>
      </c>
      <c r="G60" s="2">
        <f>IFERROR(__xludf.DUMMYFUNCTION("""COMPUTED_VALUE"""),91.0)</f>
        <v>91</v>
      </c>
      <c r="H60" s="2">
        <f>IFERROR(__xludf.DUMMYFUNCTION("""COMPUTED_VALUE"""),3.0)</f>
        <v>3</v>
      </c>
      <c r="I60" s="2">
        <f>IFERROR(__xludf.DUMMYFUNCTION("""COMPUTED_VALUE"""),4.0)</f>
        <v>4</v>
      </c>
      <c r="J60" s="2">
        <f>IFERROR(__xludf.DUMMYFUNCTION("""COMPUTED_VALUE"""),70.0)</f>
        <v>70</v>
      </c>
      <c r="K60" s="2">
        <f>IFERROR(__xludf.DUMMYFUNCTION("""COMPUTED_VALUE"""),21.0)</f>
        <v>21</v>
      </c>
      <c r="L60" s="2">
        <f>IFERROR(__xludf.DUMMYFUNCTION("""COMPUTED_VALUE"""),2.0)</f>
        <v>2</v>
      </c>
      <c r="M60" s="2">
        <f>IFERROR(__xludf.DUMMYFUNCTION("""COMPUTED_VALUE"""),13.0)</f>
        <v>13</v>
      </c>
      <c r="N60" s="2">
        <f>IFERROR(__xludf.DUMMYFUNCTION("""COMPUTED_VALUE"""),19.0)</f>
        <v>19</v>
      </c>
      <c r="O60" s="2">
        <f>IFERROR(__xludf.DUMMYFUNCTION("""COMPUTED_VALUE"""),10.0)</f>
        <v>10</v>
      </c>
      <c r="Q60" s="2">
        <f>IFERROR(__xludf.DUMMYFUNCTION("SPLIT(E60,"" "")"),95.0)</f>
        <v>95</v>
      </c>
      <c r="R60" s="2">
        <f>IFERROR(__xludf.DUMMYFUNCTION("""COMPUTED_VALUE"""),56.0)</f>
        <v>56</v>
      </c>
      <c r="S60" s="2">
        <f>IFERROR(__xludf.DUMMYFUNCTION("""COMPUTED_VALUE"""),84.0)</f>
        <v>84</v>
      </c>
      <c r="T60" s="2">
        <f>IFERROR(__xludf.DUMMYFUNCTION("""COMPUTED_VALUE"""),16.0)</f>
        <v>16</v>
      </c>
      <c r="U60" s="2">
        <f>IFERROR(__xludf.DUMMYFUNCTION("""COMPUTED_VALUE"""),66.0)</f>
        <v>66</v>
      </c>
      <c r="V60" s="2">
        <f>IFERROR(__xludf.DUMMYFUNCTION("""COMPUTED_VALUE"""),7.0)</f>
        <v>7</v>
      </c>
      <c r="W60" s="2">
        <f>IFERROR(__xludf.DUMMYFUNCTION("""COMPUTED_VALUE"""),91.0)</f>
        <v>91</v>
      </c>
      <c r="X60" s="2">
        <f>IFERROR(__xludf.DUMMYFUNCTION("""COMPUTED_VALUE"""),11.0)</f>
        <v>11</v>
      </c>
      <c r="Y60" s="2">
        <f>IFERROR(__xludf.DUMMYFUNCTION("""COMPUTED_VALUE"""),69.0)</f>
        <v>69</v>
      </c>
      <c r="Z60" s="2">
        <f>IFERROR(__xludf.DUMMYFUNCTION("""COMPUTED_VALUE"""),89.0)</f>
        <v>89</v>
      </c>
      <c r="AA60" s="2">
        <f>IFERROR(__xludf.DUMMYFUNCTION("""COMPUTED_VALUE"""),87.0)</f>
        <v>87</v>
      </c>
      <c r="AB60" s="2">
        <f>IFERROR(__xludf.DUMMYFUNCTION("""COMPUTED_VALUE"""),29.0)</f>
        <v>29</v>
      </c>
      <c r="AC60" s="2">
        <f>IFERROR(__xludf.DUMMYFUNCTION("""COMPUTED_VALUE"""),60.0)</f>
        <v>60</v>
      </c>
      <c r="AD60" s="2">
        <f>IFERROR(__xludf.DUMMYFUNCTION("""COMPUTED_VALUE"""),47.0)</f>
        <v>47</v>
      </c>
      <c r="AE60" s="2">
        <f>IFERROR(__xludf.DUMMYFUNCTION("""COMPUTED_VALUE"""),37.0)</f>
        <v>37</v>
      </c>
      <c r="AF60" s="2">
        <f>IFERROR(__xludf.DUMMYFUNCTION("""COMPUTED_VALUE"""),40.0)</f>
        <v>40</v>
      </c>
      <c r="AG60" s="2">
        <f>IFERROR(__xludf.DUMMYFUNCTION("""COMPUTED_VALUE"""),15.0)</f>
        <v>15</v>
      </c>
      <c r="AH60" s="2">
        <f>IFERROR(__xludf.DUMMYFUNCTION("""COMPUTED_VALUE"""),55.0)</f>
        <v>55</v>
      </c>
      <c r="AI60" s="2">
        <f>IFERROR(__xludf.DUMMYFUNCTION("""COMPUTED_VALUE"""),38.0)</f>
        <v>38</v>
      </c>
      <c r="AJ60" s="2">
        <f>IFERROR(__xludf.DUMMYFUNCTION("""COMPUTED_VALUE"""),80.0)</f>
        <v>80</v>
      </c>
      <c r="AK60" s="2">
        <f>IFERROR(__xludf.DUMMYFUNCTION("""COMPUTED_VALUE"""),20.0)</f>
        <v>20</v>
      </c>
      <c r="AL60" s="2">
        <f>IFERROR(__xludf.DUMMYFUNCTION("""COMPUTED_VALUE"""),81.0)</f>
        <v>81</v>
      </c>
      <c r="AM60" s="2">
        <f>IFERROR(__xludf.DUMMYFUNCTION("""COMPUTED_VALUE"""),23.0)</f>
        <v>23</v>
      </c>
      <c r="AN60" s="2">
        <f>IFERROR(__xludf.DUMMYFUNCTION("""COMPUTED_VALUE"""),64.0)</f>
        <v>64</v>
      </c>
      <c r="AO60" s="2">
        <f>IFERROR(__xludf.DUMMYFUNCTION("""COMPUTED_VALUE"""),18.0)</f>
        <v>18</v>
      </c>
      <c r="AQ60" s="2">
        <f>IFERROR(__xludf.DUMMYFUNCTION("COUNTA( iferror( filter( flatten(F60:O60), match( flatten(F60:O60), flatten(Q60:AO60), 0 ) ) ) )"),1.0)</f>
        <v>1</v>
      </c>
      <c r="AR60" s="2">
        <f t="shared" si="1"/>
        <v>1</v>
      </c>
    </row>
    <row r="61">
      <c r="A61" s="4" t="s">
        <v>65</v>
      </c>
      <c r="B61" s="2" t="str">
        <f>IFERROR(__xludf.DUMMYFUNCTION(" SPLIT(A61,"":"")"),"Card  60")</f>
        <v>Card  60</v>
      </c>
      <c r="C61" s="2" t="str">
        <f>IFERROR(__xludf.DUMMYFUNCTION("""COMPUTED_VALUE""")," 32 65 89 23 54 36 49 18 26 78 | 16 11 14 20 76 33 72 45 94 87 85  2 74 99  3 67 57 37 75 96 82 95 73 77 52")</f>
        <v> 32 65 89 23 54 36 49 18 26 78 | 16 11 14 20 76 33 72 45 94 87 85  2 74 99  3 67 57 37 75 96 82 95 73 77 52</v>
      </c>
      <c r="D61" s="2" t="str">
        <f>IFERROR(__xludf.DUMMYFUNCTION("SPLIT(C61,""|"")")," 32 65 89 23 54 36 49 18 26 78 ")</f>
        <v> 32 65 89 23 54 36 49 18 26 78 </v>
      </c>
      <c r="E61" s="2" t="str">
        <f>IFERROR(__xludf.DUMMYFUNCTION("""COMPUTED_VALUE""")," 16 11 14 20 76 33 72 45 94 87 85  2 74 99  3 67 57 37 75 96 82 95 73 77 52")</f>
        <v> 16 11 14 20 76 33 72 45 94 87 85  2 74 99  3 67 57 37 75 96 82 95 73 77 52</v>
      </c>
      <c r="F61" s="2">
        <f>IFERROR(__xludf.DUMMYFUNCTION("SPLIT(D61,"" "")"),32.0)</f>
        <v>32</v>
      </c>
      <c r="G61" s="2">
        <f>IFERROR(__xludf.DUMMYFUNCTION("""COMPUTED_VALUE"""),65.0)</f>
        <v>65</v>
      </c>
      <c r="H61" s="2">
        <f>IFERROR(__xludf.DUMMYFUNCTION("""COMPUTED_VALUE"""),89.0)</f>
        <v>89</v>
      </c>
      <c r="I61" s="2">
        <f>IFERROR(__xludf.DUMMYFUNCTION("""COMPUTED_VALUE"""),23.0)</f>
        <v>23</v>
      </c>
      <c r="J61" s="2">
        <f>IFERROR(__xludf.DUMMYFUNCTION("""COMPUTED_VALUE"""),54.0)</f>
        <v>54</v>
      </c>
      <c r="K61" s="2">
        <f>IFERROR(__xludf.DUMMYFUNCTION("""COMPUTED_VALUE"""),36.0)</f>
        <v>36</v>
      </c>
      <c r="L61" s="2">
        <f>IFERROR(__xludf.DUMMYFUNCTION("""COMPUTED_VALUE"""),49.0)</f>
        <v>49</v>
      </c>
      <c r="M61" s="2">
        <f>IFERROR(__xludf.DUMMYFUNCTION("""COMPUTED_VALUE"""),18.0)</f>
        <v>18</v>
      </c>
      <c r="N61" s="2">
        <f>IFERROR(__xludf.DUMMYFUNCTION("""COMPUTED_VALUE"""),26.0)</f>
        <v>26</v>
      </c>
      <c r="O61" s="2">
        <f>IFERROR(__xludf.DUMMYFUNCTION("""COMPUTED_VALUE"""),78.0)</f>
        <v>78</v>
      </c>
      <c r="Q61" s="2">
        <f>IFERROR(__xludf.DUMMYFUNCTION("SPLIT(E61,"" "")"),16.0)</f>
        <v>16</v>
      </c>
      <c r="R61" s="2">
        <f>IFERROR(__xludf.DUMMYFUNCTION("""COMPUTED_VALUE"""),11.0)</f>
        <v>11</v>
      </c>
      <c r="S61" s="2">
        <f>IFERROR(__xludf.DUMMYFUNCTION("""COMPUTED_VALUE"""),14.0)</f>
        <v>14</v>
      </c>
      <c r="T61" s="2">
        <f>IFERROR(__xludf.DUMMYFUNCTION("""COMPUTED_VALUE"""),20.0)</f>
        <v>20</v>
      </c>
      <c r="U61" s="2">
        <f>IFERROR(__xludf.DUMMYFUNCTION("""COMPUTED_VALUE"""),76.0)</f>
        <v>76</v>
      </c>
      <c r="V61" s="2">
        <f>IFERROR(__xludf.DUMMYFUNCTION("""COMPUTED_VALUE"""),33.0)</f>
        <v>33</v>
      </c>
      <c r="W61" s="2">
        <f>IFERROR(__xludf.DUMMYFUNCTION("""COMPUTED_VALUE"""),72.0)</f>
        <v>72</v>
      </c>
      <c r="X61" s="2">
        <f>IFERROR(__xludf.DUMMYFUNCTION("""COMPUTED_VALUE"""),45.0)</f>
        <v>45</v>
      </c>
      <c r="Y61" s="2">
        <f>IFERROR(__xludf.DUMMYFUNCTION("""COMPUTED_VALUE"""),94.0)</f>
        <v>94</v>
      </c>
      <c r="Z61" s="2">
        <f>IFERROR(__xludf.DUMMYFUNCTION("""COMPUTED_VALUE"""),87.0)</f>
        <v>87</v>
      </c>
      <c r="AA61" s="2">
        <f>IFERROR(__xludf.DUMMYFUNCTION("""COMPUTED_VALUE"""),85.0)</f>
        <v>85</v>
      </c>
      <c r="AB61" s="2">
        <f>IFERROR(__xludf.DUMMYFUNCTION("""COMPUTED_VALUE"""),2.0)</f>
        <v>2</v>
      </c>
      <c r="AC61" s="2">
        <f>IFERROR(__xludf.DUMMYFUNCTION("""COMPUTED_VALUE"""),74.0)</f>
        <v>74</v>
      </c>
      <c r="AD61" s="2">
        <f>IFERROR(__xludf.DUMMYFUNCTION("""COMPUTED_VALUE"""),99.0)</f>
        <v>99</v>
      </c>
      <c r="AE61" s="2">
        <f>IFERROR(__xludf.DUMMYFUNCTION("""COMPUTED_VALUE"""),3.0)</f>
        <v>3</v>
      </c>
      <c r="AF61" s="2">
        <f>IFERROR(__xludf.DUMMYFUNCTION("""COMPUTED_VALUE"""),67.0)</f>
        <v>67</v>
      </c>
      <c r="AG61" s="2">
        <f>IFERROR(__xludf.DUMMYFUNCTION("""COMPUTED_VALUE"""),57.0)</f>
        <v>57</v>
      </c>
      <c r="AH61" s="2">
        <f>IFERROR(__xludf.DUMMYFUNCTION("""COMPUTED_VALUE"""),37.0)</f>
        <v>37</v>
      </c>
      <c r="AI61" s="2">
        <f>IFERROR(__xludf.DUMMYFUNCTION("""COMPUTED_VALUE"""),75.0)</f>
        <v>75</v>
      </c>
      <c r="AJ61" s="2">
        <f>IFERROR(__xludf.DUMMYFUNCTION("""COMPUTED_VALUE"""),96.0)</f>
        <v>96</v>
      </c>
      <c r="AK61" s="2">
        <f>IFERROR(__xludf.DUMMYFUNCTION("""COMPUTED_VALUE"""),82.0)</f>
        <v>82</v>
      </c>
      <c r="AL61" s="2">
        <f>IFERROR(__xludf.DUMMYFUNCTION("""COMPUTED_VALUE"""),95.0)</f>
        <v>95</v>
      </c>
      <c r="AM61" s="2">
        <f>IFERROR(__xludf.DUMMYFUNCTION("""COMPUTED_VALUE"""),73.0)</f>
        <v>73</v>
      </c>
      <c r="AN61" s="2">
        <f>IFERROR(__xludf.DUMMYFUNCTION("""COMPUTED_VALUE"""),77.0)</f>
        <v>77</v>
      </c>
      <c r="AO61" s="2">
        <f>IFERROR(__xludf.DUMMYFUNCTION("""COMPUTED_VALUE"""),52.0)</f>
        <v>52</v>
      </c>
      <c r="AQ61" s="2">
        <f>IFERROR(__xludf.DUMMYFUNCTION("COUNTA( iferror( filter( flatten(F61:O61), match( flatten(F61:O61), flatten(Q61:AO61), 0 ) ) ) )"),0.0)</f>
        <v>0</v>
      </c>
      <c r="AR61" s="2">
        <f t="shared" si="1"/>
        <v>0</v>
      </c>
    </row>
    <row r="62">
      <c r="A62" s="4" t="s">
        <v>66</v>
      </c>
      <c r="B62" s="2" t="str">
        <f>IFERROR(__xludf.DUMMYFUNCTION(" SPLIT(A62,"":"")"),"Card  61")</f>
        <v>Card  61</v>
      </c>
      <c r="C62" s="2" t="str">
        <f>IFERROR(__xludf.DUMMYFUNCTION("""COMPUTED_VALUE""")," 41 42  4 27 89 64 80 28 35 92 | 97 50 88 13 19 45 49 42 85 36  4 92 29 80 77 47 91 27 46 89 68 16 35 11 28")</f>
        <v> 41 42  4 27 89 64 80 28 35 92 | 97 50 88 13 19 45 49 42 85 36  4 92 29 80 77 47 91 27 46 89 68 16 35 11 28</v>
      </c>
      <c r="D62" s="2" t="str">
        <f>IFERROR(__xludf.DUMMYFUNCTION("SPLIT(C62,""|"")")," 41 42  4 27 89 64 80 28 35 92 ")</f>
        <v> 41 42  4 27 89 64 80 28 35 92 </v>
      </c>
      <c r="E62" s="2" t="str">
        <f>IFERROR(__xludf.DUMMYFUNCTION("""COMPUTED_VALUE""")," 97 50 88 13 19 45 49 42 85 36  4 92 29 80 77 47 91 27 46 89 68 16 35 11 28")</f>
        <v> 97 50 88 13 19 45 49 42 85 36  4 92 29 80 77 47 91 27 46 89 68 16 35 11 28</v>
      </c>
      <c r="F62" s="2">
        <f>IFERROR(__xludf.DUMMYFUNCTION("SPLIT(D62,"" "")"),41.0)</f>
        <v>41</v>
      </c>
      <c r="G62" s="2">
        <f>IFERROR(__xludf.DUMMYFUNCTION("""COMPUTED_VALUE"""),42.0)</f>
        <v>42</v>
      </c>
      <c r="H62" s="2">
        <f>IFERROR(__xludf.DUMMYFUNCTION("""COMPUTED_VALUE"""),4.0)</f>
        <v>4</v>
      </c>
      <c r="I62" s="2">
        <f>IFERROR(__xludf.DUMMYFUNCTION("""COMPUTED_VALUE"""),27.0)</f>
        <v>27</v>
      </c>
      <c r="J62" s="2">
        <f>IFERROR(__xludf.DUMMYFUNCTION("""COMPUTED_VALUE"""),89.0)</f>
        <v>89</v>
      </c>
      <c r="K62" s="2">
        <f>IFERROR(__xludf.DUMMYFUNCTION("""COMPUTED_VALUE"""),64.0)</f>
        <v>64</v>
      </c>
      <c r="L62" s="2">
        <f>IFERROR(__xludf.DUMMYFUNCTION("""COMPUTED_VALUE"""),80.0)</f>
        <v>80</v>
      </c>
      <c r="M62" s="2">
        <f>IFERROR(__xludf.DUMMYFUNCTION("""COMPUTED_VALUE"""),28.0)</f>
        <v>28</v>
      </c>
      <c r="N62" s="2">
        <f>IFERROR(__xludf.DUMMYFUNCTION("""COMPUTED_VALUE"""),35.0)</f>
        <v>35</v>
      </c>
      <c r="O62" s="2">
        <f>IFERROR(__xludf.DUMMYFUNCTION("""COMPUTED_VALUE"""),92.0)</f>
        <v>92</v>
      </c>
      <c r="Q62" s="2">
        <f>IFERROR(__xludf.DUMMYFUNCTION("SPLIT(E62,"" "")"),97.0)</f>
        <v>97</v>
      </c>
      <c r="R62" s="2">
        <f>IFERROR(__xludf.DUMMYFUNCTION("""COMPUTED_VALUE"""),50.0)</f>
        <v>50</v>
      </c>
      <c r="S62" s="2">
        <f>IFERROR(__xludf.DUMMYFUNCTION("""COMPUTED_VALUE"""),88.0)</f>
        <v>88</v>
      </c>
      <c r="T62" s="2">
        <f>IFERROR(__xludf.DUMMYFUNCTION("""COMPUTED_VALUE"""),13.0)</f>
        <v>13</v>
      </c>
      <c r="U62" s="2">
        <f>IFERROR(__xludf.DUMMYFUNCTION("""COMPUTED_VALUE"""),19.0)</f>
        <v>19</v>
      </c>
      <c r="V62" s="2">
        <f>IFERROR(__xludf.DUMMYFUNCTION("""COMPUTED_VALUE"""),45.0)</f>
        <v>45</v>
      </c>
      <c r="W62" s="2">
        <f>IFERROR(__xludf.DUMMYFUNCTION("""COMPUTED_VALUE"""),49.0)</f>
        <v>49</v>
      </c>
      <c r="X62" s="2">
        <f>IFERROR(__xludf.DUMMYFUNCTION("""COMPUTED_VALUE"""),42.0)</f>
        <v>42</v>
      </c>
      <c r="Y62" s="2">
        <f>IFERROR(__xludf.DUMMYFUNCTION("""COMPUTED_VALUE"""),85.0)</f>
        <v>85</v>
      </c>
      <c r="Z62" s="2">
        <f>IFERROR(__xludf.DUMMYFUNCTION("""COMPUTED_VALUE"""),36.0)</f>
        <v>36</v>
      </c>
      <c r="AA62" s="2">
        <f>IFERROR(__xludf.DUMMYFUNCTION("""COMPUTED_VALUE"""),4.0)</f>
        <v>4</v>
      </c>
      <c r="AB62" s="2">
        <f>IFERROR(__xludf.DUMMYFUNCTION("""COMPUTED_VALUE"""),92.0)</f>
        <v>92</v>
      </c>
      <c r="AC62" s="2">
        <f>IFERROR(__xludf.DUMMYFUNCTION("""COMPUTED_VALUE"""),29.0)</f>
        <v>29</v>
      </c>
      <c r="AD62" s="2">
        <f>IFERROR(__xludf.DUMMYFUNCTION("""COMPUTED_VALUE"""),80.0)</f>
        <v>80</v>
      </c>
      <c r="AE62" s="2">
        <f>IFERROR(__xludf.DUMMYFUNCTION("""COMPUTED_VALUE"""),77.0)</f>
        <v>77</v>
      </c>
      <c r="AF62" s="2">
        <f>IFERROR(__xludf.DUMMYFUNCTION("""COMPUTED_VALUE"""),47.0)</f>
        <v>47</v>
      </c>
      <c r="AG62" s="2">
        <f>IFERROR(__xludf.DUMMYFUNCTION("""COMPUTED_VALUE"""),91.0)</f>
        <v>91</v>
      </c>
      <c r="AH62" s="2">
        <f>IFERROR(__xludf.DUMMYFUNCTION("""COMPUTED_VALUE"""),27.0)</f>
        <v>27</v>
      </c>
      <c r="AI62" s="2">
        <f>IFERROR(__xludf.DUMMYFUNCTION("""COMPUTED_VALUE"""),46.0)</f>
        <v>46</v>
      </c>
      <c r="AJ62" s="2">
        <f>IFERROR(__xludf.DUMMYFUNCTION("""COMPUTED_VALUE"""),89.0)</f>
        <v>89</v>
      </c>
      <c r="AK62" s="2">
        <f>IFERROR(__xludf.DUMMYFUNCTION("""COMPUTED_VALUE"""),68.0)</f>
        <v>68</v>
      </c>
      <c r="AL62" s="2">
        <f>IFERROR(__xludf.DUMMYFUNCTION("""COMPUTED_VALUE"""),16.0)</f>
        <v>16</v>
      </c>
      <c r="AM62" s="2">
        <f>IFERROR(__xludf.DUMMYFUNCTION("""COMPUTED_VALUE"""),35.0)</f>
        <v>35</v>
      </c>
      <c r="AN62" s="2">
        <f>IFERROR(__xludf.DUMMYFUNCTION("""COMPUTED_VALUE"""),11.0)</f>
        <v>11</v>
      </c>
      <c r="AO62" s="2">
        <f>IFERROR(__xludf.DUMMYFUNCTION("""COMPUTED_VALUE"""),28.0)</f>
        <v>28</v>
      </c>
      <c r="AQ62" s="2">
        <f>IFERROR(__xludf.DUMMYFUNCTION("COUNTA( iferror( filter( flatten(F62:O62), match( flatten(F62:O62), flatten(Q62:AO62), 0 ) ) ) )"),8.0)</f>
        <v>8</v>
      </c>
      <c r="AR62" s="2">
        <f t="shared" si="1"/>
        <v>128</v>
      </c>
    </row>
    <row r="63">
      <c r="A63" s="4" t="s">
        <v>67</v>
      </c>
      <c r="B63" s="2" t="str">
        <f>IFERROR(__xludf.DUMMYFUNCTION(" SPLIT(A63,"":"")"),"Card  62")</f>
        <v>Card  62</v>
      </c>
      <c r="C63" s="2" t="str">
        <f>IFERROR(__xludf.DUMMYFUNCTION("""COMPUTED_VALUE""")," 30 27 17 63 59 11 78 74 75 57 | 88 57  5 61  1 56 24 99 10 39 48 15 89 82 95  9 45 71 54 83  3 28 27 98 91")</f>
        <v> 30 27 17 63 59 11 78 74 75 57 | 88 57  5 61  1 56 24 99 10 39 48 15 89 82 95  9 45 71 54 83  3 28 27 98 91</v>
      </c>
      <c r="D63" s="2" t="str">
        <f>IFERROR(__xludf.DUMMYFUNCTION("SPLIT(C63,""|"")")," 30 27 17 63 59 11 78 74 75 57 ")</f>
        <v> 30 27 17 63 59 11 78 74 75 57 </v>
      </c>
      <c r="E63" s="2" t="str">
        <f>IFERROR(__xludf.DUMMYFUNCTION("""COMPUTED_VALUE""")," 88 57  5 61  1 56 24 99 10 39 48 15 89 82 95  9 45 71 54 83  3 28 27 98 91")</f>
        <v> 88 57  5 61  1 56 24 99 10 39 48 15 89 82 95  9 45 71 54 83  3 28 27 98 91</v>
      </c>
      <c r="F63" s="2">
        <f>IFERROR(__xludf.DUMMYFUNCTION("SPLIT(D63,"" "")"),30.0)</f>
        <v>30</v>
      </c>
      <c r="G63" s="2">
        <f>IFERROR(__xludf.DUMMYFUNCTION("""COMPUTED_VALUE"""),27.0)</f>
        <v>27</v>
      </c>
      <c r="H63" s="2">
        <f>IFERROR(__xludf.DUMMYFUNCTION("""COMPUTED_VALUE"""),17.0)</f>
        <v>17</v>
      </c>
      <c r="I63" s="2">
        <f>IFERROR(__xludf.DUMMYFUNCTION("""COMPUTED_VALUE"""),63.0)</f>
        <v>63</v>
      </c>
      <c r="J63" s="2">
        <f>IFERROR(__xludf.DUMMYFUNCTION("""COMPUTED_VALUE"""),59.0)</f>
        <v>59</v>
      </c>
      <c r="K63" s="2">
        <f>IFERROR(__xludf.DUMMYFUNCTION("""COMPUTED_VALUE"""),11.0)</f>
        <v>11</v>
      </c>
      <c r="L63" s="2">
        <f>IFERROR(__xludf.DUMMYFUNCTION("""COMPUTED_VALUE"""),78.0)</f>
        <v>78</v>
      </c>
      <c r="M63" s="2">
        <f>IFERROR(__xludf.DUMMYFUNCTION("""COMPUTED_VALUE"""),74.0)</f>
        <v>74</v>
      </c>
      <c r="N63" s="2">
        <f>IFERROR(__xludf.DUMMYFUNCTION("""COMPUTED_VALUE"""),75.0)</f>
        <v>75</v>
      </c>
      <c r="O63" s="2">
        <f>IFERROR(__xludf.DUMMYFUNCTION("""COMPUTED_VALUE"""),57.0)</f>
        <v>57</v>
      </c>
      <c r="Q63" s="2">
        <f>IFERROR(__xludf.DUMMYFUNCTION("SPLIT(E63,"" "")"),88.0)</f>
        <v>88</v>
      </c>
      <c r="R63" s="2">
        <f>IFERROR(__xludf.DUMMYFUNCTION("""COMPUTED_VALUE"""),57.0)</f>
        <v>57</v>
      </c>
      <c r="S63" s="2">
        <f>IFERROR(__xludf.DUMMYFUNCTION("""COMPUTED_VALUE"""),5.0)</f>
        <v>5</v>
      </c>
      <c r="T63" s="2">
        <f>IFERROR(__xludf.DUMMYFUNCTION("""COMPUTED_VALUE"""),61.0)</f>
        <v>61</v>
      </c>
      <c r="U63" s="2">
        <f>IFERROR(__xludf.DUMMYFUNCTION("""COMPUTED_VALUE"""),1.0)</f>
        <v>1</v>
      </c>
      <c r="V63" s="2">
        <f>IFERROR(__xludf.DUMMYFUNCTION("""COMPUTED_VALUE"""),56.0)</f>
        <v>56</v>
      </c>
      <c r="W63" s="2">
        <f>IFERROR(__xludf.DUMMYFUNCTION("""COMPUTED_VALUE"""),24.0)</f>
        <v>24</v>
      </c>
      <c r="X63" s="2">
        <f>IFERROR(__xludf.DUMMYFUNCTION("""COMPUTED_VALUE"""),99.0)</f>
        <v>99</v>
      </c>
      <c r="Y63" s="2">
        <f>IFERROR(__xludf.DUMMYFUNCTION("""COMPUTED_VALUE"""),10.0)</f>
        <v>10</v>
      </c>
      <c r="Z63" s="2">
        <f>IFERROR(__xludf.DUMMYFUNCTION("""COMPUTED_VALUE"""),39.0)</f>
        <v>39</v>
      </c>
      <c r="AA63" s="2">
        <f>IFERROR(__xludf.DUMMYFUNCTION("""COMPUTED_VALUE"""),48.0)</f>
        <v>48</v>
      </c>
      <c r="AB63" s="2">
        <f>IFERROR(__xludf.DUMMYFUNCTION("""COMPUTED_VALUE"""),15.0)</f>
        <v>15</v>
      </c>
      <c r="AC63" s="2">
        <f>IFERROR(__xludf.DUMMYFUNCTION("""COMPUTED_VALUE"""),89.0)</f>
        <v>89</v>
      </c>
      <c r="AD63" s="2">
        <f>IFERROR(__xludf.DUMMYFUNCTION("""COMPUTED_VALUE"""),82.0)</f>
        <v>82</v>
      </c>
      <c r="AE63" s="2">
        <f>IFERROR(__xludf.DUMMYFUNCTION("""COMPUTED_VALUE"""),95.0)</f>
        <v>95</v>
      </c>
      <c r="AF63" s="2">
        <f>IFERROR(__xludf.DUMMYFUNCTION("""COMPUTED_VALUE"""),9.0)</f>
        <v>9</v>
      </c>
      <c r="AG63" s="2">
        <f>IFERROR(__xludf.DUMMYFUNCTION("""COMPUTED_VALUE"""),45.0)</f>
        <v>45</v>
      </c>
      <c r="AH63" s="2">
        <f>IFERROR(__xludf.DUMMYFUNCTION("""COMPUTED_VALUE"""),71.0)</f>
        <v>71</v>
      </c>
      <c r="AI63" s="2">
        <f>IFERROR(__xludf.DUMMYFUNCTION("""COMPUTED_VALUE"""),54.0)</f>
        <v>54</v>
      </c>
      <c r="AJ63" s="2">
        <f>IFERROR(__xludf.DUMMYFUNCTION("""COMPUTED_VALUE"""),83.0)</f>
        <v>83</v>
      </c>
      <c r="AK63" s="2">
        <f>IFERROR(__xludf.DUMMYFUNCTION("""COMPUTED_VALUE"""),3.0)</f>
        <v>3</v>
      </c>
      <c r="AL63" s="2">
        <f>IFERROR(__xludf.DUMMYFUNCTION("""COMPUTED_VALUE"""),28.0)</f>
        <v>28</v>
      </c>
      <c r="AM63" s="2">
        <f>IFERROR(__xludf.DUMMYFUNCTION("""COMPUTED_VALUE"""),27.0)</f>
        <v>27</v>
      </c>
      <c r="AN63" s="2">
        <f>IFERROR(__xludf.DUMMYFUNCTION("""COMPUTED_VALUE"""),98.0)</f>
        <v>98</v>
      </c>
      <c r="AO63" s="2">
        <f>IFERROR(__xludf.DUMMYFUNCTION("""COMPUTED_VALUE"""),91.0)</f>
        <v>91</v>
      </c>
      <c r="AQ63" s="2">
        <f>IFERROR(__xludf.DUMMYFUNCTION("COUNTA( iferror( filter( flatten(F63:O63), match( flatten(F63:O63), flatten(Q63:AO63), 0 ) ) ) )"),2.0)</f>
        <v>2</v>
      </c>
      <c r="AR63" s="2">
        <f t="shared" si="1"/>
        <v>2</v>
      </c>
    </row>
    <row r="64">
      <c r="A64" s="4" t="s">
        <v>68</v>
      </c>
      <c r="B64" s="2" t="str">
        <f>IFERROR(__xludf.DUMMYFUNCTION(" SPLIT(A64,"":"")"),"Card  63")</f>
        <v>Card  63</v>
      </c>
      <c r="C64" s="2" t="str">
        <f>IFERROR(__xludf.DUMMYFUNCTION("""COMPUTED_VALUE""")," 86 91 21 10 84 47 83 62 90 35 | 11 16 90 10 31 84 36 74 89  5 35 47 21 40 62 63 77 67 65 83 91 86 70 85 44")</f>
        <v> 86 91 21 10 84 47 83 62 90 35 | 11 16 90 10 31 84 36 74 89  5 35 47 21 40 62 63 77 67 65 83 91 86 70 85 44</v>
      </c>
      <c r="D64" s="2" t="str">
        <f>IFERROR(__xludf.DUMMYFUNCTION("SPLIT(C64,""|"")")," 86 91 21 10 84 47 83 62 90 35 ")</f>
        <v> 86 91 21 10 84 47 83 62 90 35 </v>
      </c>
      <c r="E64" s="2" t="str">
        <f>IFERROR(__xludf.DUMMYFUNCTION("""COMPUTED_VALUE""")," 11 16 90 10 31 84 36 74 89  5 35 47 21 40 62 63 77 67 65 83 91 86 70 85 44")</f>
        <v> 11 16 90 10 31 84 36 74 89  5 35 47 21 40 62 63 77 67 65 83 91 86 70 85 44</v>
      </c>
      <c r="F64" s="2">
        <f>IFERROR(__xludf.DUMMYFUNCTION("SPLIT(D64,"" "")"),86.0)</f>
        <v>86</v>
      </c>
      <c r="G64" s="2">
        <f>IFERROR(__xludf.DUMMYFUNCTION("""COMPUTED_VALUE"""),91.0)</f>
        <v>91</v>
      </c>
      <c r="H64" s="2">
        <f>IFERROR(__xludf.DUMMYFUNCTION("""COMPUTED_VALUE"""),21.0)</f>
        <v>21</v>
      </c>
      <c r="I64" s="2">
        <f>IFERROR(__xludf.DUMMYFUNCTION("""COMPUTED_VALUE"""),10.0)</f>
        <v>10</v>
      </c>
      <c r="J64" s="2">
        <f>IFERROR(__xludf.DUMMYFUNCTION("""COMPUTED_VALUE"""),84.0)</f>
        <v>84</v>
      </c>
      <c r="K64" s="2">
        <f>IFERROR(__xludf.DUMMYFUNCTION("""COMPUTED_VALUE"""),47.0)</f>
        <v>47</v>
      </c>
      <c r="L64" s="2">
        <f>IFERROR(__xludf.DUMMYFUNCTION("""COMPUTED_VALUE"""),83.0)</f>
        <v>83</v>
      </c>
      <c r="M64" s="2">
        <f>IFERROR(__xludf.DUMMYFUNCTION("""COMPUTED_VALUE"""),62.0)</f>
        <v>62</v>
      </c>
      <c r="N64" s="2">
        <f>IFERROR(__xludf.DUMMYFUNCTION("""COMPUTED_VALUE"""),90.0)</f>
        <v>90</v>
      </c>
      <c r="O64" s="2">
        <f>IFERROR(__xludf.DUMMYFUNCTION("""COMPUTED_VALUE"""),35.0)</f>
        <v>35</v>
      </c>
      <c r="Q64" s="2">
        <f>IFERROR(__xludf.DUMMYFUNCTION("SPLIT(E64,"" "")"),11.0)</f>
        <v>11</v>
      </c>
      <c r="R64" s="2">
        <f>IFERROR(__xludf.DUMMYFUNCTION("""COMPUTED_VALUE"""),16.0)</f>
        <v>16</v>
      </c>
      <c r="S64" s="2">
        <f>IFERROR(__xludf.DUMMYFUNCTION("""COMPUTED_VALUE"""),90.0)</f>
        <v>90</v>
      </c>
      <c r="T64" s="2">
        <f>IFERROR(__xludf.DUMMYFUNCTION("""COMPUTED_VALUE"""),10.0)</f>
        <v>10</v>
      </c>
      <c r="U64" s="2">
        <f>IFERROR(__xludf.DUMMYFUNCTION("""COMPUTED_VALUE"""),31.0)</f>
        <v>31</v>
      </c>
      <c r="V64" s="2">
        <f>IFERROR(__xludf.DUMMYFUNCTION("""COMPUTED_VALUE"""),84.0)</f>
        <v>84</v>
      </c>
      <c r="W64" s="2">
        <f>IFERROR(__xludf.DUMMYFUNCTION("""COMPUTED_VALUE"""),36.0)</f>
        <v>36</v>
      </c>
      <c r="X64" s="2">
        <f>IFERROR(__xludf.DUMMYFUNCTION("""COMPUTED_VALUE"""),74.0)</f>
        <v>74</v>
      </c>
      <c r="Y64" s="2">
        <f>IFERROR(__xludf.DUMMYFUNCTION("""COMPUTED_VALUE"""),89.0)</f>
        <v>89</v>
      </c>
      <c r="Z64" s="2">
        <f>IFERROR(__xludf.DUMMYFUNCTION("""COMPUTED_VALUE"""),5.0)</f>
        <v>5</v>
      </c>
      <c r="AA64" s="2">
        <f>IFERROR(__xludf.DUMMYFUNCTION("""COMPUTED_VALUE"""),35.0)</f>
        <v>35</v>
      </c>
      <c r="AB64" s="2">
        <f>IFERROR(__xludf.DUMMYFUNCTION("""COMPUTED_VALUE"""),47.0)</f>
        <v>47</v>
      </c>
      <c r="AC64" s="2">
        <f>IFERROR(__xludf.DUMMYFUNCTION("""COMPUTED_VALUE"""),21.0)</f>
        <v>21</v>
      </c>
      <c r="AD64" s="2">
        <f>IFERROR(__xludf.DUMMYFUNCTION("""COMPUTED_VALUE"""),40.0)</f>
        <v>40</v>
      </c>
      <c r="AE64" s="2">
        <f>IFERROR(__xludf.DUMMYFUNCTION("""COMPUTED_VALUE"""),62.0)</f>
        <v>62</v>
      </c>
      <c r="AF64" s="2">
        <f>IFERROR(__xludf.DUMMYFUNCTION("""COMPUTED_VALUE"""),63.0)</f>
        <v>63</v>
      </c>
      <c r="AG64" s="2">
        <f>IFERROR(__xludf.DUMMYFUNCTION("""COMPUTED_VALUE"""),77.0)</f>
        <v>77</v>
      </c>
      <c r="AH64" s="2">
        <f>IFERROR(__xludf.DUMMYFUNCTION("""COMPUTED_VALUE"""),67.0)</f>
        <v>67</v>
      </c>
      <c r="AI64" s="2">
        <f>IFERROR(__xludf.DUMMYFUNCTION("""COMPUTED_VALUE"""),65.0)</f>
        <v>65</v>
      </c>
      <c r="AJ64" s="2">
        <f>IFERROR(__xludf.DUMMYFUNCTION("""COMPUTED_VALUE"""),83.0)</f>
        <v>83</v>
      </c>
      <c r="AK64" s="2">
        <f>IFERROR(__xludf.DUMMYFUNCTION("""COMPUTED_VALUE"""),91.0)</f>
        <v>91</v>
      </c>
      <c r="AL64" s="2">
        <f>IFERROR(__xludf.DUMMYFUNCTION("""COMPUTED_VALUE"""),86.0)</f>
        <v>86</v>
      </c>
      <c r="AM64" s="2">
        <f>IFERROR(__xludf.DUMMYFUNCTION("""COMPUTED_VALUE"""),70.0)</f>
        <v>70</v>
      </c>
      <c r="AN64" s="2">
        <f>IFERROR(__xludf.DUMMYFUNCTION("""COMPUTED_VALUE"""),85.0)</f>
        <v>85</v>
      </c>
      <c r="AO64" s="2">
        <f>IFERROR(__xludf.DUMMYFUNCTION("""COMPUTED_VALUE"""),44.0)</f>
        <v>44</v>
      </c>
      <c r="AQ64" s="2">
        <f>IFERROR(__xludf.DUMMYFUNCTION("COUNTA( iferror( filter( flatten(F64:O64), match( flatten(F64:O64), flatten(Q64:AO64), 0 ) ) ) )"),10.0)</f>
        <v>10</v>
      </c>
      <c r="AR64" s="2">
        <f t="shared" si="1"/>
        <v>512</v>
      </c>
    </row>
    <row r="65">
      <c r="A65" s="4" t="s">
        <v>69</v>
      </c>
      <c r="B65" s="2" t="str">
        <f>IFERROR(__xludf.DUMMYFUNCTION(" SPLIT(A65,"":"")"),"Card  64")</f>
        <v>Card  64</v>
      </c>
      <c r="C65" s="2" t="str">
        <f>IFERROR(__xludf.DUMMYFUNCTION("""COMPUTED_VALUE""")," 39 55 92 80 17  2 66 97 33 70 | 92 22 85  6 88  4 46 57 71 40 89 15 49 48 66 11 93 28 37  5 30 23 27 98 43")</f>
        <v> 39 55 92 80 17  2 66 97 33 70 | 92 22 85  6 88  4 46 57 71 40 89 15 49 48 66 11 93 28 37  5 30 23 27 98 43</v>
      </c>
      <c r="D65" s="2" t="str">
        <f>IFERROR(__xludf.DUMMYFUNCTION("SPLIT(C65,""|"")")," 39 55 92 80 17  2 66 97 33 70 ")</f>
        <v> 39 55 92 80 17  2 66 97 33 70 </v>
      </c>
      <c r="E65" s="2" t="str">
        <f>IFERROR(__xludf.DUMMYFUNCTION("""COMPUTED_VALUE""")," 92 22 85  6 88  4 46 57 71 40 89 15 49 48 66 11 93 28 37  5 30 23 27 98 43")</f>
        <v> 92 22 85  6 88  4 46 57 71 40 89 15 49 48 66 11 93 28 37  5 30 23 27 98 43</v>
      </c>
      <c r="F65" s="2">
        <f>IFERROR(__xludf.DUMMYFUNCTION("SPLIT(D65,"" "")"),39.0)</f>
        <v>39</v>
      </c>
      <c r="G65" s="2">
        <f>IFERROR(__xludf.DUMMYFUNCTION("""COMPUTED_VALUE"""),55.0)</f>
        <v>55</v>
      </c>
      <c r="H65" s="2">
        <f>IFERROR(__xludf.DUMMYFUNCTION("""COMPUTED_VALUE"""),92.0)</f>
        <v>92</v>
      </c>
      <c r="I65" s="2">
        <f>IFERROR(__xludf.DUMMYFUNCTION("""COMPUTED_VALUE"""),80.0)</f>
        <v>80</v>
      </c>
      <c r="J65" s="2">
        <f>IFERROR(__xludf.DUMMYFUNCTION("""COMPUTED_VALUE"""),17.0)</f>
        <v>17</v>
      </c>
      <c r="K65" s="2">
        <f>IFERROR(__xludf.DUMMYFUNCTION("""COMPUTED_VALUE"""),2.0)</f>
        <v>2</v>
      </c>
      <c r="L65" s="2">
        <f>IFERROR(__xludf.DUMMYFUNCTION("""COMPUTED_VALUE"""),66.0)</f>
        <v>66</v>
      </c>
      <c r="M65" s="2">
        <f>IFERROR(__xludf.DUMMYFUNCTION("""COMPUTED_VALUE"""),97.0)</f>
        <v>97</v>
      </c>
      <c r="N65" s="2">
        <f>IFERROR(__xludf.DUMMYFUNCTION("""COMPUTED_VALUE"""),33.0)</f>
        <v>33</v>
      </c>
      <c r="O65" s="2">
        <f>IFERROR(__xludf.DUMMYFUNCTION("""COMPUTED_VALUE"""),70.0)</f>
        <v>70</v>
      </c>
      <c r="Q65" s="2">
        <f>IFERROR(__xludf.DUMMYFUNCTION("SPLIT(E65,"" "")"),92.0)</f>
        <v>92</v>
      </c>
      <c r="R65" s="2">
        <f>IFERROR(__xludf.DUMMYFUNCTION("""COMPUTED_VALUE"""),22.0)</f>
        <v>22</v>
      </c>
      <c r="S65" s="2">
        <f>IFERROR(__xludf.DUMMYFUNCTION("""COMPUTED_VALUE"""),85.0)</f>
        <v>85</v>
      </c>
      <c r="T65" s="2">
        <f>IFERROR(__xludf.DUMMYFUNCTION("""COMPUTED_VALUE"""),6.0)</f>
        <v>6</v>
      </c>
      <c r="U65" s="2">
        <f>IFERROR(__xludf.DUMMYFUNCTION("""COMPUTED_VALUE"""),88.0)</f>
        <v>88</v>
      </c>
      <c r="V65" s="2">
        <f>IFERROR(__xludf.DUMMYFUNCTION("""COMPUTED_VALUE"""),4.0)</f>
        <v>4</v>
      </c>
      <c r="W65" s="2">
        <f>IFERROR(__xludf.DUMMYFUNCTION("""COMPUTED_VALUE"""),46.0)</f>
        <v>46</v>
      </c>
      <c r="X65" s="2">
        <f>IFERROR(__xludf.DUMMYFUNCTION("""COMPUTED_VALUE"""),57.0)</f>
        <v>57</v>
      </c>
      <c r="Y65" s="2">
        <f>IFERROR(__xludf.DUMMYFUNCTION("""COMPUTED_VALUE"""),71.0)</f>
        <v>71</v>
      </c>
      <c r="Z65" s="2">
        <f>IFERROR(__xludf.DUMMYFUNCTION("""COMPUTED_VALUE"""),40.0)</f>
        <v>40</v>
      </c>
      <c r="AA65" s="2">
        <f>IFERROR(__xludf.DUMMYFUNCTION("""COMPUTED_VALUE"""),89.0)</f>
        <v>89</v>
      </c>
      <c r="AB65" s="2">
        <f>IFERROR(__xludf.DUMMYFUNCTION("""COMPUTED_VALUE"""),15.0)</f>
        <v>15</v>
      </c>
      <c r="AC65" s="2">
        <f>IFERROR(__xludf.DUMMYFUNCTION("""COMPUTED_VALUE"""),49.0)</f>
        <v>49</v>
      </c>
      <c r="AD65" s="2">
        <f>IFERROR(__xludf.DUMMYFUNCTION("""COMPUTED_VALUE"""),48.0)</f>
        <v>48</v>
      </c>
      <c r="AE65" s="2">
        <f>IFERROR(__xludf.DUMMYFUNCTION("""COMPUTED_VALUE"""),66.0)</f>
        <v>66</v>
      </c>
      <c r="AF65" s="2">
        <f>IFERROR(__xludf.DUMMYFUNCTION("""COMPUTED_VALUE"""),11.0)</f>
        <v>11</v>
      </c>
      <c r="AG65" s="2">
        <f>IFERROR(__xludf.DUMMYFUNCTION("""COMPUTED_VALUE"""),93.0)</f>
        <v>93</v>
      </c>
      <c r="AH65" s="2">
        <f>IFERROR(__xludf.DUMMYFUNCTION("""COMPUTED_VALUE"""),28.0)</f>
        <v>28</v>
      </c>
      <c r="AI65" s="2">
        <f>IFERROR(__xludf.DUMMYFUNCTION("""COMPUTED_VALUE"""),37.0)</f>
        <v>37</v>
      </c>
      <c r="AJ65" s="2">
        <f>IFERROR(__xludf.DUMMYFUNCTION("""COMPUTED_VALUE"""),5.0)</f>
        <v>5</v>
      </c>
      <c r="AK65" s="2">
        <f>IFERROR(__xludf.DUMMYFUNCTION("""COMPUTED_VALUE"""),30.0)</f>
        <v>30</v>
      </c>
      <c r="AL65" s="2">
        <f>IFERROR(__xludf.DUMMYFUNCTION("""COMPUTED_VALUE"""),23.0)</f>
        <v>23</v>
      </c>
      <c r="AM65" s="2">
        <f>IFERROR(__xludf.DUMMYFUNCTION("""COMPUTED_VALUE"""),27.0)</f>
        <v>27</v>
      </c>
      <c r="AN65" s="2">
        <f>IFERROR(__xludf.DUMMYFUNCTION("""COMPUTED_VALUE"""),98.0)</f>
        <v>98</v>
      </c>
      <c r="AO65" s="2">
        <f>IFERROR(__xludf.DUMMYFUNCTION("""COMPUTED_VALUE"""),43.0)</f>
        <v>43</v>
      </c>
      <c r="AQ65" s="2">
        <f>IFERROR(__xludf.DUMMYFUNCTION("COUNTA( iferror( filter( flatten(F65:O65), match( flatten(F65:O65), flatten(Q65:AO65), 0 ) ) ) )"),2.0)</f>
        <v>2</v>
      </c>
      <c r="AR65" s="2">
        <f t="shared" si="1"/>
        <v>2</v>
      </c>
    </row>
    <row r="66">
      <c r="A66" s="4" t="s">
        <v>70</v>
      </c>
      <c r="B66" s="2" t="str">
        <f>IFERROR(__xludf.DUMMYFUNCTION(" SPLIT(A66,"":"")"),"Card  65")</f>
        <v>Card  65</v>
      </c>
      <c r="C66" s="2" t="str">
        <f>IFERROR(__xludf.DUMMYFUNCTION("""COMPUTED_VALUE""")," 62 94 36 40 23 61 34 46 47 63 |  6 44 23 74 97 96 62 94 61 46 93 34 47 31 87 54 26 67 56 40 27 81 63 99 36")</f>
        <v> 62 94 36 40 23 61 34 46 47 63 |  6 44 23 74 97 96 62 94 61 46 93 34 47 31 87 54 26 67 56 40 27 81 63 99 36</v>
      </c>
      <c r="D66" s="2" t="str">
        <f>IFERROR(__xludf.DUMMYFUNCTION("SPLIT(C66,""|"")")," 62 94 36 40 23 61 34 46 47 63 ")</f>
        <v> 62 94 36 40 23 61 34 46 47 63 </v>
      </c>
      <c r="E66" s="2" t="str">
        <f>IFERROR(__xludf.DUMMYFUNCTION("""COMPUTED_VALUE"""),"  6 44 23 74 97 96 62 94 61 46 93 34 47 31 87 54 26 67 56 40 27 81 63 99 36")</f>
        <v>  6 44 23 74 97 96 62 94 61 46 93 34 47 31 87 54 26 67 56 40 27 81 63 99 36</v>
      </c>
      <c r="F66" s="2">
        <f>IFERROR(__xludf.DUMMYFUNCTION("SPLIT(D66,"" "")"),62.0)</f>
        <v>62</v>
      </c>
      <c r="G66" s="2">
        <f>IFERROR(__xludf.DUMMYFUNCTION("""COMPUTED_VALUE"""),94.0)</f>
        <v>94</v>
      </c>
      <c r="H66" s="2">
        <f>IFERROR(__xludf.DUMMYFUNCTION("""COMPUTED_VALUE"""),36.0)</f>
        <v>36</v>
      </c>
      <c r="I66" s="2">
        <f>IFERROR(__xludf.DUMMYFUNCTION("""COMPUTED_VALUE"""),40.0)</f>
        <v>40</v>
      </c>
      <c r="J66" s="2">
        <f>IFERROR(__xludf.DUMMYFUNCTION("""COMPUTED_VALUE"""),23.0)</f>
        <v>23</v>
      </c>
      <c r="K66" s="2">
        <f>IFERROR(__xludf.DUMMYFUNCTION("""COMPUTED_VALUE"""),61.0)</f>
        <v>61</v>
      </c>
      <c r="L66" s="2">
        <f>IFERROR(__xludf.DUMMYFUNCTION("""COMPUTED_VALUE"""),34.0)</f>
        <v>34</v>
      </c>
      <c r="M66" s="2">
        <f>IFERROR(__xludf.DUMMYFUNCTION("""COMPUTED_VALUE"""),46.0)</f>
        <v>46</v>
      </c>
      <c r="N66" s="2">
        <f>IFERROR(__xludf.DUMMYFUNCTION("""COMPUTED_VALUE"""),47.0)</f>
        <v>47</v>
      </c>
      <c r="O66" s="2">
        <f>IFERROR(__xludf.DUMMYFUNCTION("""COMPUTED_VALUE"""),63.0)</f>
        <v>63</v>
      </c>
      <c r="Q66" s="2">
        <f>IFERROR(__xludf.DUMMYFUNCTION("SPLIT(E66,"" "")"),6.0)</f>
        <v>6</v>
      </c>
      <c r="R66" s="2">
        <f>IFERROR(__xludf.DUMMYFUNCTION("""COMPUTED_VALUE"""),44.0)</f>
        <v>44</v>
      </c>
      <c r="S66" s="2">
        <f>IFERROR(__xludf.DUMMYFUNCTION("""COMPUTED_VALUE"""),23.0)</f>
        <v>23</v>
      </c>
      <c r="T66" s="2">
        <f>IFERROR(__xludf.DUMMYFUNCTION("""COMPUTED_VALUE"""),74.0)</f>
        <v>74</v>
      </c>
      <c r="U66" s="2">
        <f>IFERROR(__xludf.DUMMYFUNCTION("""COMPUTED_VALUE"""),97.0)</f>
        <v>97</v>
      </c>
      <c r="V66" s="2">
        <f>IFERROR(__xludf.DUMMYFUNCTION("""COMPUTED_VALUE"""),96.0)</f>
        <v>96</v>
      </c>
      <c r="W66" s="2">
        <f>IFERROR(__xludf.DUMMYFUNCTION("""COMPUTED_VALUE"""),62.0)</f>
        <v>62</v>
      </c>
      <c r="X66" s="2">
        <f>IFERROR(__xludf.DUMMYFUNCTION("""COMPUTED_VALUE"""),94.0)</f>
        <v>94</v>
      </c>
      <c r="Y66" s="2">
        <f>IFERROR(__xludf.DUMMYFUNCTION("""COMPUTED_VALUE"""),61.0)</f>
        <v>61</v>
      </c>
      <c r="Z66" s="2">
        <f>IFERROR(__xludf.DUMMYFUNCTION("""COMPUTED_VALUE"""),46.0)</f>
        <v>46</v>
      </c>
      <c r="AA66" s="2">
        <f>IFERROR(__xludf.DUMMYFUNCTION("""COMPUTED_VALUE"""),93.0)</f>
        <v>93</v>
      </c>
      <c r="AB66" s="2">
        <f>IFERROR(__xludf.DUMMYFUNCTION("""COMPUTED_VALUE"""),34.0)</f>
        <v>34</v>
      </c>
      <c r="AC66" s="2">
        <f>IFERROR(__xludf.DUMMYFUNCTION("""COMPUTED_VALUE"""),47.0)</f>
        <v>47</v>
      </c>
      <c r="AD66" s="2">
        <f>IFERROR(__xludf.DUMMYFUNCTION("""COMPUTED_VALUE"""),31.0)</f>
        <v>31</v>
      </c>
      <c r="AE66" s="2">
        <f>IFERROR(__xludf.DUMMYFUNCTION("""COMPUTED_VALUE"""),87.0)</f>
        <v>87</v>
      </c>
      <c r="AF66" s="2">
        <f>IFERROR(__xludf.DUMMYFUNCTION("""COMPUTED_VALUE"""),54.0)</f>
        <v>54</v>
      </c>
      <c r="AG66" s="2">
        <f>IFERROR(__xludf.DUMMYFUNCTION("""COMPUTED_VALUE"""),26.0)</f>
        <v>26</v>
      </c>
      <c r="AH66" s="2">
        <f>IFERROR(__xludf.DUMMYFUNCTION("""COMPUTED_VALUE"""),67.0)</f>
        <v>67</v>
      </c>
      <c r="AI66" s="2">
        <f>IFERROR(__xludf.DUMMYFUNCTION("""COMPUTED_VALUE"""),56.0)</f>
        <v>56</v>
      </c>
      <c r="AJ66" s="2">
        <f>IFERROR(__xludf.DUMMYFUNCTION("""COMPUTED_VALUE"""),40.0)</f>
        <v>40</v>
      </c>
      <c r="AK66" s="2">
        <f>IFERROR(__xludf.DUMMYFUNCTION("""COMPUTED_VALUE"""),27.0)</f>
        <v>27</v>
      </c>
      <c r="AL66" s="2">
        <f>IFERROR(__xludf.DUMMYFUNCTION("""COMPUTED_VALUE"""),81.0)</f>
        <v>81</v>
      </c>
      <c r="AM66" s="2">
        <f>IFERROR(__xludf.DUMMYFUNCTION("""COMPUTED_VALUE"""),63.0)</f>
        <v>63</v>
      </c>
      <c r="AN66" s="2">
        <f>IFERROR(__xludf.DUMMYFUNCTION("""COMPUTED_VALUE"""),99.0)</f>
        <v>99</v>
      </c>
      <c r="AO66" s="2">
        <f>IFERROR(__xludf.DUMMYFUNCTION("""COMPUTED_VALUE"""),36.0)</f>
        <v>36</v>
      </c>
      <c r="AQ66" s="2">
        <f>IFERROR(__xludf.DUMMYFUNCTION("COUNTA( iferror( filter( flatten(F66:O66), match( flatten(F66:O66), flatten(Q66:AO66), 0 ) ) ) )"),10.0)</f>
        <v>10</v>
      </c>
      <c r="AR66" s="2">
        <f t="shared" si="1"/>
        <v>512</v>
      </c>
    </row>
    <row r="67">
      <c r="A67" s="4" t="s">
        <v>71</v>
      </c>
      <c r="B67" s="2" t="str">
        <f>IFERROR(__xludf.DUMMYFUNCTION(" SPLIT(A67,"":"")"),"Card  66")</f>
        <v>Card  66</v>
      </c>
      <c r="C67" s="2" t="str">
        <f>IFERROR(__xludf.DUMMYFUNCTION("""COMPUTED_VALUE""")," 64 45 78 34 32 29 62 84 90 28 | 42  6 80 66 10 13 41 55 50 40 72 90 25 24 93 98 46 73 52 14 61 86 49 89 71")</f>
        <v> 64 45 78 34 32 29 62 84 90 28 | 42  6 80 66 10 13 41 55 50 40 72 90 25 24 93 98 46 73 52 14 61 86 49 89 71</v>
      </c>
      <c r="D67" s="2" t="str">
        <f>IFERROR(__xludf.DUMMYFUNCTION("SPLIT(C67,""|"")")," 64 45 78 34 32 29 62 84 90 28 ")</f>
        <v> 64 45 78 34 32 29 62 84 90 28 </v>
      </c>
      <c r="E67" s="2" t="str">
        <f>IFERROR(__xludf.DUMMYFUNCTION("""COMPUTED_VALUE""")," 42  6 80 66 10 13 41 55 50 40 72 90 25 24 93 98 46 73 52 14 61 86 49 89 71")</f>
        <v> 42  6 80 66 10 13 41 55 50 40 72 90 25 24 93 98 46 73 52 14 61 86 49 89 71</v>
      </c>
      <c r="F67" s="2">
        <f>IFERROR(__xludf.DUMMYFUNCTION("SPLIT(D67,"" "")"),64.0)</f>
        <v>64</v>
      </c>
      <c r="G67" s="2">
        <f>IFERROR(__xludf.DUMMYFUNCTION("""COMPUTED_VALUE"""),45.0)</f>
        <v>45</v>
      </c>
      <c r="H67" s="2">
        <f>IFERROR(__xludf.DUMMYFUNCTION("""COMPUTED_VALUE"""),78.0)</f>
        <v>78</v>
      </c>
      <c r="I67" s="2">
        <f>IFERROR(__xludf.DUMMYFUNCTION("""COMPUTED_VALUE"""),34.0)</f>
        <v>34</v>
      </c>
      <c r="J67" s="2">
        <f>IFERROR(__xludf.DUMMYFUNCTION("""COMPUTED_VALUE"""),32.0)</f>
        <v>32</v>
      </c>
      <c r="K67" s="2">
        <f>IFERROR(__xludf.DUMMYFUNCTION("""COMPUTED_VALUE"""),29.0)</f>
        <v>29</v>
      </c>
      <c r="L67" s="2">
        <f>IFERROR(__xludf.DUMMYFUNCTION("""COMPUTED_VALUE"""),62.0)</f>
        <v>62</v>
      </c>
      <c r="M67" s="2">
        <f>IFERROR(__xludf.DUMMYFUNCTION("""COMPUTED_VALUE"""),84.0)</f>
        <v>84</v>
      </c>
      <c r="N67" s="2">
        <f>IFERROR(__xludf.DUMMYFUNCTION("""COMPUTED_VALUE"""),90.0)</f>
        <v>90</v>
      </c>
      <c r="O67" s="2">
        <f>IFERROR(__xludf.DUMMYFUNCTION("""COMPUTED_VALUE"""),28.0)</f>
        <v>28</v>
      </c>
      <c r="Q67" s="2">
        <f>IFERROR(__xludf.DUMMYFUNCTION("SPLIT(E67,"" "")"),42.0)</f>
        <v>42</v>
      </c>
      <c r="R67" s="2">
        <f>IFERROR(__xludf.DUMMYFUNCTION("""COMPUTED_VALUE"""),6.0)</f>
        <v>6</v>
      </c>
      <c r="S67" s="2">
        <f>IFERROR(__xludf.DUMMYFUNCTION("""COMPUTED_VALUE"""),80.0)</f>
        <v>80</v>
      </c>
      <c r="T67" s="2">
        <f>IFERROR(__xludf.DUMMYFUNCTION("""COMPUTED_VALUE"""),66.0)</f>
        <v>66</v>
      </c>
      <c r="U67" s="2">
        <f>IFERROR(__xludf.DUMMYFUNCTION("""COMPUTED_VALUE"""),10.0)</f>
        <v>10</v>
      </c>
      <c r="V67" s="2">
        <f>IFERROR(__xludf.DUMMYFUNCTION("""COMPUTED_VALUE"""),13.0)</f>
        <v>13</v>
      </c>
      <c r="W67" s="2">
        <f>IFERROR(__xludf.DUMMYFUNCTION("""COMPUTED_VALUE"""),41.0)</f>
        <v>41</v>
      </c>
      <c r="X67" s="2">
        <f>IFERROR(__xludf.DUMMYFUNCTION("""COMPUTED_VALUE"""),55.0)</f>
        <v>55</v>
      </c>
      <c r="Y67" s="2">
        <f>IFERROR(__xludf.DUMMYFUNCTION("""COMPUTED_VALUE"""),50.0)</f>
        <v>50</v>
      </c>
      <c r="Z67" s="2">
        <f>IFERROR(__xludf.DUMMYFUNCTION("""COMPUTED_VALUE"""),40.0)</f>
        <v>40</v>
      </c>
      <c r="AA67" s="2">
        <f>IFERROR(__xludf.DUMMYFUNCTION("""COMPUTED_VALUE"""),72.0)</f>
        <v>72</v>
      </c>
      <c r="AB67" s="2">
        <f>IFERROR(__xludf.DUMMYFUNCTION("""COMPUTED_VALUE"""),90.0)</f>
        <v>90</v>
      </c>
      <c r="AC67" s="2">
        <f>IFERROR(__xludf.DUMMYFUNCTION("""COMPUTED_VALUE"""),25.0)</f>
        <v>25</v>
      </c>
      <c r="AD67" s="2">
        <f>IFERROR(__xludf.DUMMYFUNCTION("""COMPUTED_VALUE"""),24.0)</f>
        <v>24</v>
      </c>
      <c r="AE67" s="2">
        <f>IFERROR(__xludf.DUMMYFUNCTION("""COMPUTED_VALUE"""),93.0)</f>
        <v>93</v>
      </c>
      <c r="AF67" s="2">
        <f>IFERROR(__xludf.DUMMYFUNCTION("""COMPUTED_VALUE"""),98.0)</f>
        <v>98</v>
      </c>
      <c r="AG67" s="2">
        <f>IFERROR(__xludf.DUMMYFUNCTION("""COMPUTED_VALUE"""),46.0)</f>
        <v>46</v>
      </c>
      <c r="AH67" s="2">
        <f>IFERROR(__xludf.DUMMYFUNCTION("""COMPUTED_VALUE"""),73.0)</f>
        <v>73</v>
      </c>
      <c r="AI67" s="2">
        <f>IFERROR(__xludf.DUMMYFUNCTION("""COMPUTED_VALUE"""),52.0)</f>
        <v>52</v>
      </c>
      <c r="AJ67" s="2">
        <f>IFERROR(__xludf.DUMMYFUNCTION("""COMPUTED_VALUE"""),14.0)</f>
        <v>14</v>
      </c>
      <c r="AK67" s="2">
        <f>IFERROR(__xludf.DUMMYFUNCTION("""COMPUTED_VALUE"""),61.0)</f>
        <v>61</v>
      </c>
      <c r="AL67" s="2">
        <f>IFERROR(__xludf.DUMMYFUNCTION("""COMPUTED_VALUE"""),86.0)</f>
        <v>86</v>
      </c>
      <c r="AM67" s="2">
        <f>IFERROR(__xludf.DUMMYFUNCTION("""COMPUTED_VALUE"""),49.0)</f>
        <v>49</v>
      </c>
      <c r="AN67" s="2">
        <f>IFERROR(__xludf.DUMMYFUNCTION("""COMPUTED_VALUE"""),89.0)</f>
        <v>89</v>
      </c>
      <c r="AO67" s="2">
        <f>IFERROR(__xludf.DUMMYFUNCTION("""COMPUTED_VALUE"""),71.0)</f>
        <v>71</v>
      </c>
      <c r="AQ67" s="2">
        <f>IFERROR(__xludf.DUMMYFUNCTION("COUNTA( iferror( filter( flatten(F67:O67), match( flatten(F67:O67), flatten(Q67:AO67), 0 ) ) ) )"),1.0)</f>
        <v>1</v>
      </c>
      <c r="AR67" s="2">
        <f t="shared" si="1"/>
        <v>1</v>
      </c>
    </row>
    <row r="68">
      <c r="A68" s="4" t="s">
        <v>72</v>
      </c>
      <c r="B68" s="2" t="str">
        <f>IFERROR(__xludf.DUMMYFUNCTION(" SPLIT(A68,"":"")"),"Card  67")</f>
        <v>Card  67</v>
      </c>
      <c r="C68" s="2" t="str">
        <f>IFERROR(__xludf.DUMMYFUNCTION("""COMPUTED_VALUE"""),"  9 89  2 82 42  8 78 90 59  7 | 69 55 58  2 95 78 43 26 11 75 50 22 44  4  9 59 82 68 19 32 63 49 35 42 45")</f>
        <v>  9 89  2 82 42  8 78 90 59  7 | 69 55 58  2 95 78 43 26 11 75 50 22 44  4  9 59 82 68 19 32 63 49 35 42 45</v>
      </c>
      <c r="D68" s="2" t="str">
        <f>IFERROR(__xludf.DUMMYFUNCTION("SPLIT(C68,""|"")"),"  9 89  2 82 42  8 78 90 59  7 ")</f>
        <v>  9 89  2 82 42  8 78 90 59  7 </v>
      </c>
      <c r="E68" s="2" t="str">
        <f>IFERROR(__xludf.DUMMYFUNCTION("""COMPUTED_VALUE""")," 69 55 58  2 95 78 43 26 11 75 50 22 44  4  9 59 82 68 19 32 63 49 35 42 45")</f>
        <v> 69 55 58  2 95 78 43 26 11 75 50 22 44  4  9 59 82 68 19 32 63 49 35 42 45</v>
      </c>
      <c r="F68" s="2">
        <f>IFERROR(__xludf.DUMMYFUNCTION("SPLIT(D68,"" "")"),9.0)</f>
        <v>9</v>
      </c>
      <c r="G68" s="2">
        <f>IFERROR(__xludf.DUMMYFUNCTION("""COMPUTED_VALUE"""),89.0)</f>
        <v>89</v>
      </c>
      <c r="H68" s="2">
        <f>IFERROR(__xludf.DUMMYFUNCTION("""COMPUTED_VALUE"""),2.0)</f>
        <v>2</v>
      </c>
      <c r="I68" s="2">
        <f>IFERROR(__xludf.DUMMYFUNCTION("""COMPUTED_VALUE"""),82.0)</f>
        <v>82</v>
      </c>
      <c r="J68" s="2">
        <f>IFERROR(__xludf.DUMMYFUNCTION("""COMPUTED_VALUE"""),42.0)</f>
        <v>42</v>
      </c>
      <c r="K68" s="2">
        <f>IFERROR(__xludf.DUMMYFUNCTION("""COMPUTED_VALUE"""),8.0)</f>
        <v>8</v>
      </c>
      <c r="L68" s="2">
        <f>IFERROR(__xludf.DUMMYFUNCTION("""COMPUTED_VALUE"""),78.0)</f>
        <v>78</v>
      </c>
      <c r="M68" s="2">
        <f>IFERROR(__xludf.DUMMYFUNCTION("""COMPUTED_VALUE"""),90.0)</f>
        <v>90</v>
      </c>
      <c r="N68" s="2">
        <f>IFERROR(__xludf.DUMMYFUNCTION("""COMPUTED_VALUE"""),59.0)</f>
        <v>59</v>
      </c>
      <c r="O68" s="2">
        <f>IFERROR(__xludf.DUMMYFUNCTION("""COMPUTED_VALUE"""),7.0)</f>
        <v>7</v>
      </c>
      <c r="Q68" s="2">
        <f>IFERROR(__xludf.DUMMYFUNCTION("SPLIT(E68,"" "")"),69.0)</f>
        <v>69</v>
      </c>
      <c r="R68" s="2">
        <f>IFERROR(__xludf.DUMMYFUNCTION("""COMPUTED_VALUE"""),55.0)</f>
        <v>55</v>
      </c>
      <c r="S68" s="2">
        <f>IFERROR(__xludf.DUMMYFUNCTION("""COMPUTED_VALUE"""),58.0)</f>
        <v>58</v>
      </c>
      <c r="T68" s="2">
        <f>IFERROR(__xludf.DUMMYFUNCTION("""COMPUTED_VALUE"""),2.0)</f>
        <v>2</v>
      </c>
      <c r="U68" s="2">
        <f>IFERROR(__xludf.DUMMYFUNCTION("""COMPUTED_VALUE"""),95.0)</f>
        <v>95</v>
      </c>
      <c r="V68" s="2">
        <f>IFERROR(__xludf.DUMMYFUNCTION("""COMPUTED_VALUE"""),78.0)</f>
        <v>78</v>
      </c>
      <c r="W68" s="2">
        <f>IFERROR(__xludf.DUMMYFUNCTION("""COMPUTED_VALUE"""),43.0)</f>
        <v>43</v>
      </c>
      <c r="X68" s="2">
        <f>IFERROR(__xludf.DUMMYFUNCTION("""COMPUTED_VALUE"""),26.0)</f>
        <v>26</v>
      </c>
      <c r="Y68" s="2">
        <f>IFERROR(__xludf.DUMMYFUNCTION("""COMPUTED_VALUE"""),11.0)</f>
        <v>11</v>
      </c>
      <c r="Z68" s="2">
        <f>IFERROR(__xludf.DUMMYFUNCTION("""COMPUTED_VALUE"""),75.0)</f>
        <v>75</v>
      </c>
      <c r="AA68" s="2">
        <f>IFERROR(__xludf.DUMMYFUNCTION("""COMPUTED_VALUE"""),50.0)</f>
        <v>50</v>
      </c>
      <c r="AB68" s="2">
        <f>IFERROR(__xludf.DUMMYFUNCTION("""COMPUTED_VALUE"""),22.0)</f>
        <v>22</v>
      </c>
      <c r="AC68" s="2">
        <f>IFERROR(__xludf.DUMMYFUNCTION("""COMPUTED_VALUE"""),44.0)</f>
        <v>44</v>
      </c>
      <c r="AD68" s="2">
        <f>IFERROR(__xludf.DUMMYFUNCTION("""COMPUTED_VALUE"""),4.0)</f>
        <v>4</v>
      </c>
      <c r="AE68" s="2">
        <f>IFERROR(__xludf.DUMMYFUNCTION("""COMPUTED_VALUE"""),9.0)</f>
        <v>9</v>
      </c>
      <c r="AF68" s="2">
        <f>IFERROR(__xludf.DUMMYFUNCTION("""COMPUTED_VALUE"""),59.0)</f>
        <v>59</v>
      </c>
      <c r="AG68" s="2">
        <f>IFERROR(__xludf.DUMMYFUNCTION("""COMPUTED_VALUE"""),82.0)</f>
        <v>82</v>
      </c>
      <c r="AH68" s="2">
        <f>IFERROR(__xludf.DUMMYFUNCTION("""COMPUTED_VALUE"""),68.0)</f>
        <v>68</v>
      </c>
      <c r="AI68" s="2">
        <f>IFERROR(__xludf.DUMMYFUNCTION("""COMPUTED_VALUE"""),19.0)</f>
        <v>19</v>
      </c>
      <c r="AJ68" s="2">
        <f>IFERROR(__xludf.DUMMYFUNCTION("""COMPUTED_VALUE"""),32.0)</f>
        <v>32</v>
      </c>
      <c r="AK68" s="2">
        <f>IFERROR(__xludf.DUMMYFUNCTION("""COMPUTED_VALUE"""),63.0)</f>
        <v>63</v>
      </c>
      <c r="AL68" s="2">
        <f>IFERROR(__xludf.DUMMYFUNCTION("""COMPUTED_VALUE"""),49.0)</f>
        <v>49</v>
      </c>
      <c r="AM68" s="2">
        <f>IFERROR(__xludf.DUMMYFUNCTION("""COMPUTED_VALUE"""),35.0)</f>
        <v>35</v>
      </c>
      <c r="AN68" s="2">
        <f>IFERROR(__xludf.DUMMYFUNCTION("""COMPUTED_VALUE"""),42.0)</f>
        <v>42</v>
      </c>
      <c r="AO68" s="2">
        <f>IFERROR(__xludf.DUMMYFUNCTION("""COMPUTED_VALUE"""),45.0)</f>
        <v>45</v>
      </c>
      <c r="AQ68" s="2">
        <f>IFERROR(__xludf.DUMMYFUNCTION("COUNTA( iferror( filter( flatten(F68:O68), match( flatten(F68:O68), flatten(Q68:AO68), 0 ) ) ) )"),6.0)</f>
        <v>6</v>
      </c>
      <c r="AR68" s="2">
        <f t="shared" si="1"/>
        <v>32</v>
      </c>
    </row>
    <row r="69">
      <c r="A69" s="4" t="s">
        <v>73</v>
      </c>
      <c r="B69" s="2" t="str">
        <f>IFERROR(__xludf.DUMMYFUNCTION(" SPLIT(A69,"":"")"),"Card  68")</f>
        <v>Card  68</v>
      </c>
      <c r="C69" s="2" t="str">
        <f>IFERROR(__xludf.DUMMYFUNCTION("""COMPUTED_VALUE""")," 72  9 87 26 17 43 58  8 45 74 |  8 85  9  7 73 21 92 74 28  5 33 25 50 60 26  1 65 78 24 69 87 19 46 58 67")</f>
        <v> 72  9 87 26 17 43 58  8 45 74 |  8 85  9  7 73 21 92 74 28  5 33 25 50 60 26  1 65 78 24 69 87 19 46 58 67</v>
      </c>
      <c r="D69" s="2" t="str">
        <f>IFERROR(__xludf.DUMMYFUNCTION("SPLIT(C69,""|"")")," 72  9 87 26 17 43 58  8 45 74 ")</f>
        <v> 72  9 87 26 17 43 58  8 45 74 </v>
      </c>
      <c r="E69" s="2" t="str">
        <f>IFERROR(__xludf.DUMMYFUNCTION("""COMPUTED_VALUE"""),"  8 85  9  7 73 21 92 74 28  5 33 25 50 60 26  1 65 78 24 69 87 19 46 58 67")</f>
        <v>  8 85  9  7 73 21 92 74 28  5 33 25 50 60 26  1 65 78 24 69 87 19 46 58 67</v>
      </c>
      <c r="F69" s="2">
        <f>IFERROR(__xludf.DUMMYFUNCTION("SPLIT(D69,"" "")"),72.0)</f>
        <v>72</v>
      </c>
      <c r="G69" s="2">
        <f>IFERROR(__xludf.DUMMYFUNCTION("""COMPUTED_VALUE"""),9.0)</f>
        <v>9</v>
      </c>
      <c r="H69" s="2">
        <f>IFERROR(__xludf.DUMMYFUNCTION("""COMPUTED_VALUE"""),87.0)</f>
        <v>87</v>
      </c>
      <c r="I69" s="2">
        <f>IFERROR(__xludf.DUMMYFUNCTION("""COMPUTED_VALUE"""),26.0)</f>
        <v>26</v>
      </c>
      <c r="J69" s="2">
        <f>IFERROR(__xludf.DUMMYFUNCTION("""COMPUTED_VALUE"""),17.0)</f>
        <v>17</v>
      </c>
      <c r="K69" s="2">
        <f>IFERROR(__xludf.DUMMYFUNCTION("""COMPUTED_VALUE"""),43.0)</f>
        <v>43</v>
      </c>
      <c r="L69" s="2">
        <f>IFERROR(__xludf.DUMMYFUNCTION("""COMPUTED_VALUE"""),58.0)</f>
        <v>58</v>
      </c>
      <c r="M69" s="2">
        <f>IFERROR(__xludf.DUMMYFUNCTION("""COMPUTED_VALUE"""),8.0)</f>
        <v>8</v>
      </c>
      <c r="N69" s="2">
        <f>IFERROR(__xludf.DUMMYFUNCTION("""COMPUTED_VALUE"""),45.0)</f>
        <v>45</v>
      </c>
      <c r="O69" s="2">
        <f>IFERROR(__xludf.DUMMYFUNCTION("""COMPUTED_VALUE"""),74.0)</f>
        <v>74</v>
      </c>
      <c r="Q69" s="2">
        <f>IFERROR(__xludf.DUMMYFUNCTION("SPLIT(E69,"" "")"),8.0)</f>
        <v>8</v>
      </c>
      <c r="R69" s="2">
        <f>IFERROR(__xludf.DUMMYFUNCTION("""COMPUTED_VALUE"""),85.0)</f>
        <v>85</v>
      </c>
      <c r="S69" s="2">
        <f>IFERROR(__xludf.DUMMYFUNCTION("""COMPUTED_VALUE"""),9.0)</f>
        <v>9</v>
      </c>
      <c r="T69" s="2">
        <f>IFERROR(__xludf.DUMMYFUNCTION("""COMPUTED_VALUE"""),7.0)</f>
        <v>7</v>
      </c>
      <c r="U69" s="2">
        <f>IFERROR(__xludf.DUMMYFUNCTION("""COMPUTED_VALUE"""),73.0)</f>
        <v>73</v>
      </c>
      <c r="V69" s="2">
        <f>IFERROR(__xludf.DUMMYFUNCTION("""COMPUTED_VALUE"""),21.0)</f>
        <v>21</v>
      </c>
      <c r="W69" s="2">
        <f>IFERROR(__xludf.DUMMYFUNCTION("""COMPUTED_VALUE"""),92.0)</f>
        <v>92</v>
      </c>
      <c r="X69" s="2">
        <f>IFERROR(__xludf.DUMMYFUNCTION("""COMPUTED_VALUE"""),74.0)</f>
        <v>74</v>
      </c>
      <c r="Y69" s="2">
        <f>IFERROR(__xludf.DUMMYFUNCTION("""COMPUTED_VALUE"""),28.0)</f>
        <v>28</v>
      </c>
      <c r="Z69" s="2">
        <f>IFERROR(__xludf.DUMMYFUNCTION("""COMPUTED_VALUE"""),5.0)</f>
        <v>5</v>
      </c>
      <c r="AA69" s="2">
        <f>IFERROR(__xludf.DUMMYFUNCTION("""COMPUTED_VALUE"""),33.0)</f>
        <v>33</v>
      </c>
      <c r="AB69" s="2">
        <f>IFERROR(__xludf.DUMMYFUNCTION("""COMPUTED_VALUE"""),25.0)</f>
        <v>25</v>
      </c>
      <c r="AC69" s="2">
        <f>IFERROR(__xludf.DUMMYFUNCTION("""COMPUTED_VALUE"""),50.0)</f>
        <v>50</v>
      </c>
      <c r="AD69" s="2">
        <f>IFERROR(__xludf.DUMMYFUNCTION("""COMPUTED_VALUE"""),60.0)</f>
        <v>60</v>
      </c>
      <c r="AE69" s="2">
        <f>IFERROR(__xludf.DUMMYFUNCTION("""COMPUTED_VALUE"""),26.0)</f>
        <v>26</v>
      </c>
      <c r="AF69" s="2">
        <f>IFERROR(__xludf.DUMMYFUNCTION("""COMPUTED_VALUE"""),1.0)</f>
        <v>1</v>
      </c>
      <c r="AG69" s="2">
        <f>IFERROR(__xludf.DUMMYFUNCTION("""COMPUTED_VALUE"""),65.0)</f>
        <v>65</v>
      </c>
      <c r="AH69" s="2">
        <f>IFERROR(__xludf.DUMMYFUNCTION("""COMPUTED_VALUE"""),78.0)</f>
        <v>78</v>
      </c>
      <c r="AI69" s="2">
        <f>IFERROR(__xludf.DUMMYFUNCTION("""COMPUTED_VALUE"""),24.0)</f>
        <v>24</v>
      </c>
      <c r="AJ69" s="2">
        <f>IFERROR(__xludf.DUMMYFUNCTION("""COMPUTED_VALUE"""),69.0)</f>
        <v>69</v>
      </c>
      <c r="AK69" s="2">
        <f>IFERROR(__xludf.DUMMYFUNCTION("""COMPUTED_VALUE"""),87.0)</f>
        <v>87</v>
      </c>
      <c r="AL69" s="2">
        <f>IFERROR(__xludf.DUMMYFUNCTION("""COMPUTED_VALUE"""),19.0)</f>
        <v>19</v>
      </c>
      <c r="AM69" s="2">
        <f>IFERROR(__xludf.DUMMYFUNCTION("""COMPUTED_VALUE"""),46.0)</f>
        <v>46</v>
      </c>
      <c r="AN69" s="2">
        <f>IFERROR(__xludf.DUMMYFUNCTION("""COMPUTED_VALUE"""),58.0)</f>
        <v>58</v>
      </c>
      <c r="AO69" s="2">
        <f>IFERROR(__xludf.DUMMYFUNCTION("""COMPUTED_VALUE"""),67.0)</f>
        <v>67</v>
      </c>
      <c r="AQ69" s="2">
        <f>IFERROR(__xludf.DUMMYFUNCTION("COUNTA( iferror( filter( flatten(F69:O69), match( flatten(F69:O69), flatten(Q69:AO69), 0 ) ) ) )"),6.0)</f>
        <v>6</v>
      </c>
      <c r="AR69" s="2">
        <f t="shared" si="1"/>
        <v>32</v>
      </c>
    </row>
    <row r="70">
      <c r="A70" s="4" t="s">
        <v>74</v>
      </c>
      <c r="B70" s="2" t="str">
        <f>IFERROR(__xludf.DUMMYFUNCTION(" SPLIT(A70,"":"")"),"Card  69")</f>
        <v>Card  69</v>
      </c>
      <c r="C70" s="2" t="str">
        <f>IFERROR(__xludf.DUMMYFUNCTION("""COMPUTED_VALUE""")," 51 69 81 71 32 59 85 29 39  5 | 68 16 31 47 29 86 50 62 98 14 22 80 56 91 35 49 51 21 36 67 52  6 15 48 58")</f>
        <v> 51 69 81 71 32 59 85 29 39  5 | 68 16 31 47 29 86 50 62 98 14 22 80 56 91 35 49 51 21 36 67 52  6 15 48 58</v>
      </c>
      <c r="D70" s="2" t="str">
        <f>IFERROR(__xludf.DUMMYFUNCTION("SPLIT(C70,""|"")")," 51 69 81 71 32 59 85 29 39  5 ")</f>
        <v> 51 69 81 71 32 59 85 29 39  5 </v>
      </c>
      <c r="E70" s="2" t="str">
        <f>IFERROR(__xludf.DUMMYFUNCTION("""COMPUTED_VALUE""")," 68 16 31 47 29 86 50 62 98 14 22 80 56 91 35 49 51 21 36 67 52  6 15 48 58")</f>
        <v> 68 16 31 47 29 86 50 62 98 14 22 80 56 91 35 49 51 21 36 67 52  6 15 48 58</v>
      </c>
      <c r="F70" s="2">
        <f>IFERROR(__xludf.DUMMYFUNCTION("SPLIT(D70,"" "")"),51.0)</f>
        <v>51</v>
      </c>
      <c r="G70" s="2">
        <f>IFERROR(__xludf.DUMMYFUNCTION("""COMPUTED_VALUE"""),69.0)</f>
        <v>69</v>
      </c>
      <c r="H70" s="2">
        <f>IFERROR(__xludf.DUMMYFUNCTION("""COMPUTED_VALUE"""),81.0)</f>
        <v>81</v>
      </c>
      <c r="I70" s="2">
        <f>IFERROR(__xludf.DUMMYFUNCTION("""COMPUTED_VALUE"""),71.0)</f>
        <v>71</v>
      </c>
      <c r="J70" s="2">
        <f>IFERROR(__xludf.DUMMYFUNCTION("""COMPUTED_VALUE"""),32.0)</f>
        <v>32</v>
      </c>
      <c r="K70" s="2">
        <f>IFERROR(__xludf.DUMMYFUNCTION("""COMPUTED_VALUE"""),59.0)</f>
        <v>59</v>
      </c>
      <c r="L70" s="2">
        <f>IFERROR(__xludf.DUMMYFUNCTION("""COMPUTED_VALUE"""),85.0)</f>
        <v>85</v>
      </c>
      <c r="M70" s="2">
        <f>IFERROR(__xludf.DUMMYFUNCTION("""COMPUTED_VALUE"""),29.0)</f>
        <v>29</v>
      </c>
      <c r="N70" s="2">
        <f>IFERROR(__xludf.DUMMYFUNCTION("""COMPUTED_VALUE"""),39.0)</f>
        <v>39</v>
      </c>
      <c r="O70" s="2">
        <f>IFERROR(__xludf.DUMMYFUNCTION("""COMPUTED_VALUE"""),5.0)</f>
        <v>5</v>
      </c>
      <c r="Q70" s="2">
        <f>IFERROR(__xludf.DUMMYFUNCTION("SPLIT(E70,"" "")"),68.0)</f>
        <v>68</v>
      </c>
      <c r="R70" s="2">
        <f>IFERROR(__xludf.DUMMYFUNCTION("""COMPUTED_VALUE"""),16.0)</f>
        <v>16</v>
      </c>
      <c r="S70" s="2">
        <f>IFERROR(__xludf.DUMMYFUNCTION("""COMPUTED_VALUE"""),31.0)</f>
        <v>31</v>
      </c>
      <c r="T70" s="2">
        <f>IFERROR(__xludf.DUMMYFUNCTION("""COMPUTED_VALUE"""),47.0)</f>
        <v>47</v>
      </c>
      <c r="U70" s="2">
        <f>IFERROR(__xludf.DUMMYFUNCTION("""COMPUTED_VALUE"""),29.0)</f>
        <v>29</v>
      </c>
      <c r="V70" s="2">
        <f>IFERROR(__xludf.DUMMYFUNCTION("""COMPUTED_VALUE"""),86.0)</f>
        <v>86</v>
      </c>
      <c r="W70" s="2">
        <f>IFERROR(__xludf.DUMMYFUNCTION("""COMPUTED_VALUE"""),50.0)</f>
        <v>50</v>
      </c>
      <c r="X70" s="2">
        <f>IFERROR(__xludf.DUMMYFUNCTION("""COMPUTED_VALUE"""),62.0)</f>
        <v>62</v>
      </c>
      <c r="Y70" s="2">
        <f>IFERROR(__xludf.DUMMYFUNCTION("""COMPUTED_VALUE"""),98.0)</f>
        <v>98</v>
      </c>
      <c r="Z70" s="2">
        <f>IFERROR(__xludf.DUMMYFUNCTION("""COMPUTED_VALUE"""),14.0)</f>
        <v>14</v>
      </c>
      <c r="AA70" s="2">
        <f>IFERROR(__xludf.DUMMYFUNCTION("""COMPUTED_VALUE"""),22.0)</f>
        <v>22</v>
      </c>
      <c r="AB70" s="2">
        <f>IFERROR(__xludf.DUMMYFUNCTION("""COMPUTED_VALUE"""),80.0)</f>
        <v>80</v>
      </c>
      <c r="AC70" s="2">
        <f>IFERROR(__xludf.DUMMYFUNCTION("""COMPUTED_VALUE"""),56.0)</f>
        <v>56</v>
      </c>
      <c r="AD70" s="2">
        <f>IFERROR(__xludf.DUMMYFUNCTION("""COMPUTED_VALUE"""),91.0)</f>
        <v>91</v>
      </c>
      <c r="AE70" s="2">
        <f>IFERROR(__xludf.DUMMYFUNCTION("""COMPUTED_VALUE"""),35.0)</f>
        <v>35</v>
      </c>
      <c r="AF70" s="2">
        <f>IFERROR(__xludf.DUMMYFUNCTION("""COMPUTED_VALUE"""),49.0)</f>
        <v>49</v>
      </c>
      <c r="AG70" s="2">
        <f>IFERROR(__xludf.DUMMYFUNCTION("""COMPUTED_VALUE"""),51.0)</f>
        <v>51</v>
      </c>
      <c r="AH70" s="2">
        <f>IFERROR(__xludf.DUMMYFUNCTION("""COMPUTED_VALUE"""),21.0)</f>
        <v>21</v>
      </c>
      <c r="AI70" s="2">
        <f>IFERROR(__xludf.DUMMYFUNCTION("""COMPUTED_VALUE"""),36.0)</f>
        <v>36</v>
      </c>
      <c r="AJ70" s="2">
        <f>IFERROR(__xludf.DUMMYFUNCTION("""COMPUTED_VALUE"""),67.0)</f>
        <v>67</v>
      </c>
      <c r="AK70" s="2">
        <f>IFERROR(__xludf.DUMMYFUNCTION("""COMPUTED_VALUE"""),52.0)</f>
        <v>52</v>
      </c>
      <c r="AL70" s="2">
        <f>IFERROR(__xludf.DUMMYFUNCTION("""COMPUTED_VALUE"""),6.0)</f>
        <v>6</v>
      </c>
      <c r="AM70" s="2">
        <f>IFERROR(__xludf.DUMMYFUNCTION("""COMPUTED_VALUE"""),15.0)</f>
        <v>15</v>
      </c>
      <c r="AN70" s="2">
        <f>IFERROR(__xludf.DUMMYFUNCTION("""COMPUTED_VALUE"""),48.0)</f>
        <v>48</v>
      </c>
      <c r="AO70" s="2">
        <f>IFERROR(__xludf.DUMMYFUNCTION("""COMPUTED_VALUE"""),58.0)</f>
        <v>58</v>
      </c>
      <c r="AQ70" s="2">
        <f>IFERROR(__xludf.DUMMYFUNCTION("COUNTA( iferror( filter( flatten(F70:O70), match( flatten(F70:O70), flatten(Q70:AO70), 0 ) ) ) )"),2.0)</f>
        <v>2</v>
      </c>
      <c r="AR70" s="2">
        <f t="shared" si="1"/>
        <v>2</v>
      </c>
    </row>
    <row r="71">
      <c r="A71" s="4" t="s">
        <v>75</v>
      </c>
      <c r="B71" s="2" t="str">
        <f>IFERROR(__xludf.DUMMYFUNCTION(" SPLIT(A71,"":"")"),"Card  70")</f>
        <v>Card  70</v>
      </c>
      <c r="C71" s="2" t="str">
        <f>IFERROR(__xludf.DUMMYFUNCTION("""COMPUTED_VALUE""")," 67  1 31 29 16 71 69 54 15 11 | 91 49 76 87 14 13 58 23 19 20 82 48 98 79 66 35 38 22 67 96 43 55 52 92 12")</f>
        <v> 67  1 31 29 16 71 69 54 15 11 | 91 49 76 87 14 13 58 23 19 20 82 48 98 79 66 35 38 22 67 96 43 55 52 92 12</v>
      </c>
      <c r="D71" s="2" t="str">
        <f>IFERROR(__xludf.DUMMYFUNCTION("SPLIT(C71,""|"")")," 67  1 31 29 16 71 69 54 15 11 ")</f>
        <v> 67  1 31 29 16 71 69 54 15 11 </v>
      </c>
      <c r="E71" s="2" t="str">
        <f>IFERROR(__xludf.DUMMYFUNCTION("""COMPUTED_VALUE""")," 91 49 76 87 14 13 58 23 19 20 82 48 98 79 66 35 38 22 67 96 43 55 52 92 12")</f>
        <v> 91 49 76 87 14 13 58 23 19 20 82 48 98 79 66 35 38 22 67 96 43 55 52 92 12</v>
      </c>
      <c r="F71" s="2">
        <f>IFERROR(__xludf.DUMMYFUNCTION("SPLIT(D71,"" "")"),67.0)</f>
        <v>67</v>
      </c>
      <c r="G71" s="2">
        <f>IFERROR(__xludf.DUMMYFUNCTION("""COMPUTED_VALUE"""),1.0)</f>
        <v>1</v>
      </c>
      <c r="H71" s="2">
        <f>IFERROR(__xludf.DUMMYFUNCTION("""COMPUTED_VALUE"""),31.0)</f>
        <v>31</v>
      </c>
      <c r="I71" s="2">
        <f>IFERROR(__xludf.DUMMYFUNCTION("""COMPUTED_VALUE"""),29.0)</f>
        <v>29</v>
      </c>
      <c r="J71" s="2">
        <f>IFERROR(__xludf.DUMMYFUNCTION("""COMPUTED_VALUE"""),16.0)</f>
        <v>16</v>
      </c>
      <c r="K71" s="2">
        <f>IFERROR(__xludf.DUMMYFUNCTION("""COMPUTED_VALUE"""),71.0)</f>
        <v>71</v>
      </c>
      <c r="L71" s="2">
        <f>IFERROR(__xludf.DUMMYFUNCTION("""COMPUTED_VALUE"""),69.0)</f>
        <v>69</v>
      </c>
      <c r="M71" s="2">
        <f>IFERROR(__xludf.DUMMYFUNCTION("""COMPUTED_VALUE"""),54.0)</f>
        <v>54</v>
      </c>
      <c r="N71" s="2">
        <f>IFERROR(__xludf.DUMMYFUNCTION("""COMPUTED_VALUE"""),15.0)</f>
        <v>15</v>
      </c>
      <c r="O71" s="2">
        <f>IFERROR(__xludf.DUMMYFUNCTION("""COMPUTED_VALUE"""),11.0)</f>
        <v>11</v>
      </c>
      <c r="Q71" s="2">
        <f>IFERROR(__xludf.DUMMYFUNCTION("SPLIT(E71,"" "")"),91.0)</f>
        <v>91</v>
      </c>
      <c r="R71" s="2">
        <f>IFERROR(__xludf.DUMMYFUNCTION("""COMPUTED_VALUE"""),49.0)</f>
        <v>49</v>
      </c>
      <c r="S71" s="2">
        <f>IFERROR(__xludf.DUMMYFUNCTION("""COMPUTED_VALUE"""),76.0)</f>
        <v>76</v>
      </c>
      <c r="T71" s="2">
        <f>IFERROR(__xludf.DUMMYFUNCTION("""COMPUTED_VALUE"""),87.0)</f>
        <v>87</v>
      </c>
      <c r="U71" s="2">
        <f>IFERROR(__xludf.DUMMYFUNCTION("""COMPUTED_VALUE"""),14.0)</f>
        <v>14</v>
      </c>
      <c r="V71" s="2">
        <f>IFERROR(__xludf.DUMMYFUNCTION("""COMPUTED_VALUE"""),13.0)</f>
        <v>13</v>
      </c>
      <c r="W71" s="2">
        <f>IFERROR(__xludf.DUMMYFUNCTION("""COMPUTED_VALUE"""),58.0)</f>
        <v>58</v>
      </c>
      <c r="X71" s="2">
        <f>IFERROR(__xludf.DUMMYFUNCTION("""COMPUTED_VALUE"""),23.0)</f>
        <v>23</v>
      </c>
      <c r="Y71" s="2">
        <f>IFERROR(__xludf.DUMMYFUNCTION("""COMPUTED_VALUE"""),19.0)</f>
        <v>19</v>
      </c>
      <c r="Z71" s="2">
        <f>IFERROR(__xludf.DUMMYFUNCTION("""COMPUTED_VALUE"""),20.0)</f>
        <v>20</v>
      </c>
      <c r="AA71" s="2">
        <f>IFERROR(__xludf.DUMMYFUNCTION("""COMPUTED_VALUE"""),82.0)</f>
        <v>82</v>
      </c>
      <c r="AB71" s="2">
        <f>IFERROR(__xludf.DUMMYFUNCTION("""COMPUTED_VALUE"""),48.0)</f>
        <v>48</v>
      </c>
      <c r="AC71" s="2">
        <f>IFERROR(__xludf.DUMMYFUNCTION("""COMPUTED_VALUE"""),98.0)</f>
        <v>98</v>
      </c>
      <c r="AD71" s="2">
        <f>IFERROR(__xludf.DUMMYFUNCTION("""COMPUTED_VALUE"""),79.0)</f>
        <v>79</v>
      </c>
      <c r="AE71" s="2">
        <f>IFERROR(__xludf.DUMMYFUNCTION("""COMPUTED_VALUE"""),66.0)</f>
        <v>66</v>
      </c>
      <c r="AF71" s="2">
        <f>IFERROR(__xludf.DUMMYFUNCTION("""COMPUTED_VALUE"""),35.0)</f>
        <v>35</v>
      </c>
      <c r="AG71" s="2">
        <f>IFERROR(__xludf.DUMMYFUNCTION("""COMPUTED_VALUE"""),38.0)</f>
        <v>38</v>
      </c>
      <c r="AH71" s="2">
        <f>IFERROR(__xludf.DUMMYFUNCTION("""COMPUTED_VALUE"""),22.0)</f>
        <v>22</v>
      </c>
      <c r="AI71" s="2">
        <f>IFERROR(__xludf.DUMMYFUNCTION("""COMPUTED_VALUE"""),67.0)</f>
        <v>67</v>
      </c>
      <c r="AJ71" s="2">
        <f>IFERROR(__xludf.DUMMYFUNCTION("""COMPUTED_VALUE"""),96.0)</f>
        <v>96</v>
      </c>
      <c r="AK71" s="2">
        <f>IFERROR(__xludf.DUMMYFUNCTION("""COMPUTED_VALUE"""),43.0)</f>
        <v>43</v>
      </c>
      <c r="AL71" s="2">
        <f>IFERROR(__xludf.DUMMYFUNCTION("""COMPUTED_VALUE"""),55.0)</f>
        <v>55</v>
      </c>
      <c r="AM71" s="2">
        <f>IFERROR(__xludf.DUMMYFUNCTION("""COMPUTED_VALUE"""),52.0)</f>
        <v>52</v>
      </c>
      <c r="AN71" s="2">
        <f>IFERROR(__xludf.DUMMYFUNCTION("""COMPUTED_VALUE"""),92.0)</f>
        <v>92</v>
      </c>
      <c r="AO71" s="2">
        <f>IFERROR(__xludf.DUMMYFUNCTION("""COMPUTED_VALUE"""),12.0)</f>
        <v>12</v>
      </c>
      <c r="AQ71" s="2">
        <f>IFERROR(__xludf.DUMMYFUNCTION("COUNTA( iferror( filter( flatten(F71:O71), match( flatten(F71:O71), flatten(Q71:AO71), 0 ) ) ) )"),1.0)</f>
        <v>1</v>
      </c>
      <c r="AR71" s="2">
        <f t="shared" si="1"/>
        <v>1</v>
      </c>
    </row>
    <row r="72">
      <c r="A72" s="4" t="s">
        <v>76</v>
      </c>
      <c r="B72" s="2" t="str">
        <f>IFERROR(__xludf.DUMMYFUNCTION(" SPLIT(A72,"":"")"),"Card  71")</f>
        <v>Card  71</v>
      </c>
      <c r="C72" s="2" t="str">
        <f>IFERROR(__xludf.DUMMYFUNCTION("""COMPUTED_VALUE""")," 73 20 52 53 61 17 87 78 82 37 | 28 21 95 74 77 58 25 84 68 75 47 49  9 18 65 51 63 12 56 50 98 23 57 69 90")</f>
        <v> 73 20 52 53 61 17 87 78 82 37 | 28 21 95 74 77 58 25 84 68 75 47 49  9 18 65 51 63 12 56 50 98 23 57 69 90</v>
      </c>
      <c r="D72" s="2" t="str">
        <f>IFERROR(__xludf.DUMMYFUNCTION("SPLIT(C72,""|"")")," 73 20 52 53 61 17 87 78 82 37 ")</f>
        <v> 73 20 52 53 61 17 87 78 82 37 </v>
      </c>
      <c r="E72" s="2" t="str">
        <f>IFERROR(__xludf.DUMMYFUNCTION("""COMPUTED_VALUE""")," 28 21 95 74 77 58 25 84 68 75 47 49  9 18 65 51 63 12 56 50 98 23 57 69 90")</f>
        <v> 28 21 95 74 77 58 25 84 68 75 47 49  9 18 65 51 63 12 56 50 98 23 57 69 90</v>
      </c>
      <c r="F72" s="2">
        <f>IFERROR(__xludf.DUMMYFUNCTION("SPLIT(D72,"" "")"),73.0)</f>
        <v>73</v>
      </c>
      <c r="G72" s="2">
        <f>IFERROR(__xludf.DUMMYFUNCTION("""COMPUTED_VALUE"""),20.0)</f>
        <v>20</v>
      </c>
      <c r="H72" s="2">
        <f>IFERROR(__xludf.DUMMYFUNCTION("""COMPUTED_VALUE"""),52.0)</f>
        <v>52</v>
      </c>
      <c r="I72" s="2">
        <f>IFERROR(__xludf.DUMMYFUNCTION("""COMPUTED_VALUE"""),53.0)</f>
        <v>53</v>
      </c>
      <c r="J72" s="2">
        <f>IFERROR(__xludf.DUMMYFUNCTION("""COMPUTED_VALUE"""),61.0)</f>
        <v>61</v>
      </c>
      <c r="K72" s="2">
        <f>IFERROR(__xludf.DUMMYFUNCTION("""COMPUTED_VALUE"""),17.0)</f>
        <v>17</v>
      </c>
      <c r="L72" s="2">
        <f>IFERROR(__xludf.DUMMYFUNCTION("""COMPUTED_VALUE"""),87.0)</f>
        <v>87</v>
      </c>
      <c r="M72" s="2">
        <f>IFERROR(__xludf.DUMMYFUNCTION("""COMPUTED_VALUE"""),78.0)</f>
        <v>78</v>
      </c>
      <c r="N72" s="2">
        <f>IFERROR(__xludf.DUMMYFUNCTION("""COMPUTED_VALUE"""),82.0)</f>
        <v>82</v>
      </c>
      <c r="O72" s="2">
        <f>IFERROR(__xludf.DUMMYFUNCTION("""COMPUTED_VALUE"""),37.0)</f>
        <v>37</v>
      </c>
      <c r="Q72" s="2">
        <f>IFERROR(__xludf.DUMMYFUNCTION("SPLIT(E72,"" "")"),28.0)</f>
        <v>28</v>
      </c>
      <c r="R72" s="2">
        <f>IFERROR(__xludf.DUMMYFUNCTION("""COMPUTED_VALUE"""),21.0)</f>
        <v>21</v>
      </c>
      <c r="S72" s="2">
        <f>IFERROR(__xludf.DUMMYFUNCTION("""COMPUTED_VALUE"""),95.0)</f>
        <v>95</v>
      </c>
      <c r="T72" s="2">
        <f>IFERROR(__xludf.DUMMYFUNCTION("""COMPUTED_VALUE"""),74.0)</f>
        <v>74</v>
      </c>
      <c r="U72" s="2">
        <f>IFERROR(__xludf.DUMMYFUNCTION("""COMPUTED_VALUE"""),77.0)</f>
        <v>77</v>
      </c>
      <c r="V72" s="2">
        <f>IFERROR(__xludf.DUMMYFUNCTION("""COMPUTED_VALUE"""),58.0)</f>
        <v>58</v>
      </c>
      <c r="W72" s="2">
        <f>IFERROR(__xludf.DUMMYFUNCTION("""COMPUTED_VALUE"""),25.0)</f>
        <v>25</v>
      </c>
      <c r="X72" s="2">
        <f>IFERROR(__xludf.DUMMYFUNCTION("""COMPUTED_VALUE"""),84.0)</f>
        <v>84</v>
      </c>
      <c r="Y72" s="2">
        <f>IFERROR(__xludf.DUMMYFUNCTION("""COMPUTED_VALUE"""),68.0)</f>
        <v>68</v>
      </c>
      <c r="Z72" s="2">
        <f>IFERROR(__xludf.DUMMYFUNCTION("""COMPUTED_VALUE"""),75.0)</f>
        <v>75</v>
      </c>
      <c r="AA72" s="2">
        <f>IFERROR(__xludf.DUMMYFUNCTION("""COMPUTED_VALUE"""),47.0)</f>
        <v>47</v>
      </c>
      <c r="AB72" s="2">
        <f>IFERROR(__xludf.DUMMYFUNCTION("""COMPUTED_VALUE"""),49.0)</f>
        <v>49</v>
      </c>
      <c r="AC72" s="2">
        <f>IFERROR(__xludf.DUMMYFUNCTION("""COMPUTED_VALUE"""),9.0)</f>
        <v>9</v>
      </c>
      <c r="AD72" s="2">
        <f>IFERROR(__xludf.DUMMYFUNCTION("""COMPUTED_VALUE"""),18.0)</f>
        <v>18</v>
      </c>
      <c r="AE72" s="2">
        <f>IFERROR(__xludf.DUMMYFUNCTION("""COMPUTED_VALUE"""),65.0)</f>
        <v>65</v>
      </c>
      <c r="AF72" s="2">
        <f>IFERROR(__xludf.DUMMYFUNCTION("""COMPUTED_VALUE"""),51.0)</f>
        <v>51</v>
      </c>
      <c r="AG72" s="2">
        <f>IFERROR(__xludf.DUMMYFUNCTION("""COMPUTED_VALUE"""),63.0)</f>
        <v>63</v>
      </c>
      <c r="AH72" s="2">
        <f>IFERROR(__xludf.DUMMYFUNCTION("""COMPUTED_VALUE"""),12.0)</f>
        <v>12</v>
      </c>
      <c r="AI72" s="2">
        <f>IFERROR(__xludf.DUMMYFUNCTION("""COMPUTED_VALUE"""),56.0)</f>
        <v>56</v>
      </c>
      <c r="AJ72" s="2">
        <f>IFERROR(__xludf.DUMMYFUNCTION("""COMPUTED_VALUE"""),50.0)</f>
        <v>50</v>
      </c>
      <c r="AK72" s="2">
        <f>IFERROR(__xludf.DUMMYFUNCTION("""COMPUTED_VALUE"""),98.0)</f>
        <v>98</v>
      </c>
      <c r="AL72" s="2">
        <f>IFERROR(__xludf.DUMMYFUNCTION("""COMPUTED_VALUE"""),23.0)</f>
        <v>23</v>
      </c>
      <c r="AM72" s="2">
        <f>IFERROR(__xludf.DUMMYFUNCTION("""COMPUTED_VALUE"""),57.0)</f>
        <v>57</v>
      </c>
      <c r="AN72" s="2">
        <f>IFERROR(__xludf.DUMMYFUNCTION("""COMPUTED_VALUE"""),69.0)</f>
        <v>69</v>
      </c>
      <c r="AO72" s="2">
        <f>IFERROR(__xludf.DUMMYFUNCTION("""COMPUTED_VALUE"""),90.0)</f>
        <v>90</v>
      </c>
      <c r="AQ72" s="2">
        <f>IFERROR(__xludf.DUMMYFUNCTION("COUNTA( iferror( filter( flatten(F72:O72), match( flatten(F72:O72), flatten(Q72:AO72), 0 ) ) ) )"),0.0)</f>
        <v>0</v>
      </c>
      <c r="AR72" s="2">
        <f t="shared" si="1"/>
        <v>0</v>
      </c>
    </row>
    <row r="73">
      <c r="A73" s="4" t="s">
        <v>77</v>
      </c>
      <c r="B73" s="2" t="str">
        <f>IFERROR(__xludf.DUMMYFUNCTION(" SPLIT(A73,"":"")"),"Card  72")</f>
        <v>Card  72</v>
      </c>
      <c r="C73" s="2" t="str">
        <f>IFERROR(__xludf.DUMMYFUNCTION("""COMPUTED_VALUE""")," 39 66 35 93 62 28  9 13 56 30 | 29  1 39 54 10 33 40 99 91 65 16 28 37 23 77 43 61 64 11 55 69 85 63 47 78")</f>
        <v> 39 66 35 93 62 28  9 13 56 30 | 29  1 39 54 10 33 40 99 91 65 16 28 37 23 77 43 61 64 11 55 69 85 63 47 78</v>
      </c>
      <c r="D73" s="2" t="str">
        <f>IFERROR(__xludf.DUMMYFUNCTION("SPLIT(C73,""|"")")," 39 66 35 93 62 28  9 13 56 30 ")</f>
        <v> 39 66 35 93 62 28  9 13 56 30 </v>
      </c>
      <c r="E73" s="2" t="str">
        <f>IFERROR(__xludf.DUMMYFUNCTION("""COMPUTED_VALUE""")," 29  1 39 54 10 33 40 99 91 65 16 28 37 23 77 43 61 64 11 55 69 85 63 47 78")</f>
        <v> 29  1 39 54 10 33 40 99 91 65 16 28 37 23 77 43 61 64 11 55 69 85 63 47 78</v>
      </c>
      <c r="F73" s="2">
        <f>IFERROR(__xludf.DUMMYFUNCTION("SPLIT(D73,"" "")"),39.0)</f>
        <v>39</v>
      </c>
      <c r="G73" s="2">
        <f>IFERROR(__xludf.DUMMYFUNCTION("""COMPUTED_VALUE"""),66.0)</f>
        <v>66</v>
      </c>
      <c r="H73" s="2">
        <f>IFERROR(__xludf.DUMMYFUNCTION("""COMPUTED_VALUE"""),35.0)</f>
        <v>35</v>
      </c>
      <c r="I73" s="2">
        <f>IFERROR(__xludf.DUMMYFUNCTION("""COMPUTED_VALUE"""),93.0)</f>
        <v>93</v>
      </c>
      <c r="J73" s="2">
        <f>IFERROR(__xludf.DUMMYFUNCTION("""COMPUTED_VALUE"""),62.0)</f>
        <v>62</v>
      </c>
      <c r="K73" s="2">
        <f>IFERROR(__xludf.DUMMYFUNCTION("""COMPUTED_VALUE"""),28.0)</f>
        <v>28</v>
      </c>
      <c r="L73" s="2">
        <f>IFERROR(__xludf.DUMMYFUNCTION("""COMPUTED_VALUE"""),9.0)</f>
        <v>9</v>
      </c>
      <c r="M73" s="2">
        <f>IFERROR(__xludf.DUMMYFUNCTION("""COMPUTED_VALUE"""),13.0)</f>
        <v>13</v>
      </c>
      <c r="N73" s="2">
        <f>IFERROR(__xludf.DUMMYFUNCTION("""COMPUTED_VALUE"""),56.0)</f>
        <v>56</v>
      </c>
      <c r="O73" s="2">
        <f>IFERROR(__xludf.DUMMYFUNCTION("""COMPUTED_VALUE"""),30.0)</f>
        <v>30</v>
      </c>
      <c r="Q73" s="2">
        <f>IFERROR(__xludf.DUMMYFUNCTION("SPLIT(E73,"" "")"),29.0)</f>
        <v>29</v>
      </c>
      <c r="R73" s="2">
        <f>IFERROR(__xludf.DUMMYFUNCTION("""COMPUTED_VALUE"""),1.0)</f>
        <v>1</v>
      </c>
      <c r="S73" s="2">
        <f>IFERROR(__xludf.DUMMYFUNCTION("""COMPUTED_VALUE"""),39.0)</f>
        <v>39</v>
      </c>
      <c r="T73" s="2">
        <f>IFERROR(__xludf.DUMMYFUNCTION("""COMPUTED_VALUE"""),54.0)</f>
        <v>54</v>
      </c>
      <c r="U73" s="2">
        <f>IFERROR(__xludf.DUMMYFUNCTION("""COMPUTED_VALUE"""),10.0)</f>
        <v>10</v>
      </c>
      <c r="V73" s="2">
        <f>IFERROR(__xludf.DUMMYFUNCTION("""COMPUTED_VALUE"""),33.0)</f>
        <v>33</v>
      </c>
      <c r="W73" s="2">
        <f>IFERROR(__xludf.DUMMYFUNCTION("""COMPUTED_VALUE"""),40.0)</f>
        <v>40</v>
      </c>
      <c r="X73" s="2">
        <f>IFERROR(__xludf.DUMMYFUNCTION("""COMPUTED_VALUE"""),99.0)</f>
        <v>99</v>
      </c>
      <c r="Y73" s="2">
        <f>IFERROR(__xludf.DUMMYFUNCTION("""COMPUTED_VALUE"""),91.0)</f>
        <v>91</v>
      </c>
      <c r="Z73" s="2">
        <f>IFERROR(__xludf.DUMMYFUNCTION("""COMPUTED_VALUE"""),65.0)</f>
        <v>65</v>
      </c>
      <c r="AA73" s="2">
        <f>IFERROR(__xludf.DUMMYFUNCTION("""COMPUTED_VALUE"""),16.0)</f>
        <v>16</v>
      </c>
      <c r="AB73" s="2">
        <f>IFERROR(__xludf.DUMMYFUNCTION("""COMPUTED_VALUE"""),28.0)</f>
        <v>28</v>
      </c>
      <c r="AC73" s="2">
        <f>IFERROR(__xludf.DUMMYFUNCTION("""COMPUTED_VALUE"""),37.0)</f>
        <v>37</v>
      </c>
      <c r="AD73" s="2">
        <f>IFERROR(__xludf.DUMMYFUNCTION("""COMPUTED_VALUE"""),23.0)</f>
        <v>23</v>
      </c>
      <c r="AE73" s="2">
        <f>IFERROR(__xludf.DUMMYFUNCTION("""COMPUTED_VALUE"""),77.0)</f>
        <v>77</v>
      </c>
      <c r="AF73" s="2">
        <f>IFERROR(__xludf.DUMMYFUNCTION("""COMPUTED_VALUE"""),43.0)</f>
        <v>43</v>
      </c>
      <c r="AG73" s="2">
        <f>IFERROR(__xludf.DUMMYFUNCTION("""COMPUTED_VALUE"""),61.0)</f>
        <v>61</v>
      </c>
      <c r="AH73" s="2">
        <f>IFERROR(__xludf.DUMMYFUNCTION("""COMPUTED_VALUE"""),64.0)</f>
        <v>64</v>
      </c>
      <c r="AI73" s="2">
        <f>IFERROR(__xludf.DUMMYFUNCTION("""COMPUTED_VALUE"""),11.0)</f>
        <v>11</v>
      </c>
      <c r="AJ73" s="2">
        <f>IFERROR(__xludf.DUMMYFUNCTION("""COMPUTED_VALUE"""),55.0)</f>
        <v>55</v>
      </c>
      <c r="AK73" s="2">
        <f>IFERROR(__xludf.DUMMYFUNCTION("""COMPUTED_VALUE"""),69.0)</f>
        <v>69</v>
      </c>
      <c r="AL73" s="2">
        <f>IFERROR(__xludf.DUMMYFUNCTION("""COMPUTED_VALUE"""),85.0)</f>
        <v>85</v>
      </c>
      <c r="AM73" s="2">
        <f>IFERROR(__xludf.DUMMYFUNCTION("""COMPUTED_VALUE"""),63.0)</f>
        <v>63</v>
      </c>
      <c r="AN73" s="2">
        <f>IFERROR(__xludf.DUMMYFUNCTION("""COMPUTED_VALUE"""),47.0)</f>
        <v>47</v>
      </c>
      <c r="AO73" s="2">
        <f>IFERROR(__xludf.DUMMYFUNCTION("""COMPUTED_VALUE"""),78.0)</f>
        <v>78</v>
      </c>
      <c r="AQ73" s="2">
        <f>IFERROR(__xludf.DUMMYFUNCTION("COUNTA( iferror( filter( flatten(F73:O73), match( flatten(F73:O73), flatten(Q73:AO73), 0 ) ) ) )"),2.0)</f>
        <v>2</v>
      </c>
      <c r="AR73" s="2">
        <f t="shared" si="1"/>
        <v>2</v>
      </c>
    </row>
    <row r="74">
      <c r="A74" s="4" t="s">
        <v>78</v>
      </c>
      <c r="B74" s="2" t="str">
        <f>IFERROR(__xludf.DUMMYFUNCTION(" SPLIT(A74,"":"")"),"Card  73")</f>
        <v>Card  73</v>
      </c>
      <c r="C74" s="2" t="str">
        <f>IFERROR(__xludf.DUMMYFUNCTION("""COMPUTED_VALUE"""),"  9 10 84 56  6 14 54 36 94 61 | 89 33 88 23 87 46 47 31 55 29 69 90 11 65 19 84 35  2 32 95 80 12  3  7 50")</f>
        <v>  9 10 84 56  6 14 54 36 94 61 | 89 33 88 23 87 46 47 31 55 29 69 90 11 65 19 84 35  2 32 95 80 12  3  7 50</v>
      </c>
      <c r="D74" s="2" t="str">
        <f>IFERROR(__xludf.DUMMYFUNCTION("SPLIT(C74,""|"")"),"  9 10 84 56  6 14 54 36 94 61 ")</f>
        <v>  9 10 84 56  6 14 54 36 94 61 </v>
      </c>
      <c r="E74" s="2" t="str">
        <f>IFERROR(__xludf.DUMMYFUNCTION("""COMPUTED_VALUE""")," 89 33 88 23 87 46 47 31 55 29 69 90 11 65 19 84 35  2 32 95 80 12  3  7 50")</f>
        <v> 89 33 88 23 87 46 47 31 55 29 69 90 11 65 19 84 35  2 32 95 80 12  3  7 50</v>
      </c>
      <c r="F74" s="2">
        <f>IFERROR(__xludf.DUMMYFUNCTION("SPLIT(D74,"" "")"),9.0)</f>
        <v>9</v>
      </c>
      <c r="G74" s="2">
        <f>IFERROR(__xludf.DUMMYFUNCTION("""COMPUTED_VALUE"""),10.0)</f>
        <v>10</v>
      </c>
      <c r="H74" s="2">
        <f>IFERROR(__xludf.DUMMYFUNCTION("""COMPUTED_VALUE"""),84.0)</f>
        <v>84</v>
      </c>
      <c r="I74" s="2">
        <f>IFERROR(__xludf.DUMMYFUNCTION("""COMPUTED_VALUE"""),56.0)</f>
        <v>56</v>
      </c>
      <c r="J74" s="2">
        <f>IFERROR(__xludf.DUMMYFUNCTION("""COMPUTED_VALUE"""),6.0)</f>
        <v>6</v>
      </c>
      <c r="K74" s="2">
        <f>IFERROR(__xludf.DUMMYFUNCTION("""COMPUTED_VALUE"""),14.0)</f>
        <v>14</v>
      </c>
      <c r="L74" s="2">
        <f>IFERROR(__xludf.DUMMYFUNCTION("""COMPUTED_VALUE"""),54.0)</f>
        <v>54</v>
      </c>
      <c r="M74" s="2">
        <f>IFERROR(__xludf.DUMMYFUNCTION("""COMPUTED_VALUE"""),36.0)</f>
        <v>36</v>
      </c>
      <c r="N74" s="2">
        <f>IFERROR(__xludf.DUMMYFUNCTION("""COMPUTED_VALUE"""),94.0)</f>
        <v>94</v>
      </c>
      <c r="O74" s="2">
        <f>IFERROR(__xludf.DUMMYFUNCTION("""COMPUTED_VALUE"""),61.0)</f>
        <v>61</v>
      </c>
      <c r="Q74" s="2">
        <f>IFERROR(__xludf.DUMMYFUNCTION("SPLIT(E74,"" "")"),89.0)</f>
        <v>89</v>
      </c>
      <c r="R74" s="2">
        <f>IFERROR(__xludf.DUMMYFUNCTION("""COMPUTED_VALUE"""),33.0)</f>
        <v>33</v>
      </c>
      <c r="S74" s="2">
        <f>IFERROR(__xludf.DUMMYFUNCTION("""COMPUTED_VALUE"""),88.0)</f>
        <v>88</v>
      </c>
      <c r="T74" s="2">
        <f>IFERROR(__xludf.DUMMYFUNCTION("""COMPUTED_VALUE"""),23.0)</f>
        <v>23</v>
      </c>
      <c r="U74" s="2">
        <f>IFERROR(__xludf.DUMMYFUNCTION("""COMPUTED_VALUE"""),87.0)</f>
        <v>87</v>
      </c>
      <c r="V74" s="2">
        <f>IFERROR(__xludf.DUMMYFUNCTION("""COMPUTED_VALUE"""),46.0)</f>
        <v>46</v>
      </c>
      <c r="W74" s="2">
        <f>IFERROR(__xludf.DUMMYFUNCTION("""COMPUTED_VALUE"""),47.0)</f>
        <v>47</v>
      </c>
      <c r="X74" s="2">
        <f>IFERROR(__xludf.DUMMYFUNCTION("""COMPUTED_VALUE"""),31.0)</f>
        <v>31</v>
      </c>
      <c r="Y74" s="2">
        <f>IFERROR(__xludf.DUMMYFUNCTION("""COMPUTED_VALUE"""),55.0)</f>
        <v>55</v>
      </c>
      <c r="Z74" s="2">
        <f>IFERROR(__xludf.DUMMYFUNCTION("""COMPUTED_VALUE"""),29.0)</f>
        <v>29</v>
      </c>
      <c r="AA74" s="2">
        <f>IFERROR(__xludf.DUMMYFUNCTION("""COMPUTED_VALUE"""),69.0)</f>
        <v>69</v>
      </c>
      <c r="AB74" s="2">
        <f>IFERROR(__xludf.DUMMYFUNCTION("""COMPUTED_VALUE"""),90.0)</f>
        <v>90</v>
      </c>
      <c r="AC74" s="2">
        <f>IFERROR(__xludf.DUMMYFUNCTION("""COMPUTED_VALUE"""),11.0)</f>
        <v>11</v>
      </c>
      <c r="AD74" s="2">
        <f>IFERROR(__xludf.DUMMYFUNCTION("""COMPUTED_VALUE"""),65.0)</f>
        <v>65</v>
      </c>
      <c r="AE74" s="2">
        <f>IFERROR(__xludf.DUMMYFUNCTION("""COMPUTED_VALUE"""),19.0)</f>
        <v>19</v>
      </c>
      <c r="AF74" s="2">
        <f>IFERROR(__xludf.DUMMYFUNCTION("""COMPUTED_VALUE"""),84.0)</f>
        <v>84</v>
      </c>
      <c r="AG74" s="2">
        <f>IFERROR(__xludf.DUMMYFUNCTION("""COMPUTED_VALUE"""),35.0)</f>
        <v>35</v>
      </c>
      <c r="AH74" s="2">
        <f>IFERROR(__xludf.DUMMYFUNCTION("""COMPUTED_VALUE"""),2.0)</f>
        <v>2</v>
      </c>
      <c r="AI74" s="2">
        <f>IFERROR(__xludf.DUMMYFUNCTION("""COMPUTED_VALUE"""),32.0)</f>
        <v>32</v>
      </c>
      <c r="AJ74" s="2">
        <f>IFERROR(__xludf.DUMMYFUNCTION("""COMPUTED_VALUE"""),95.0)</f>
        <v>95</v>
      </c>
      <c r="AK74" s="2">
        <f>IFERROR(__xludf.DUMMYFUNCTION("""COMPUTED_VALUE"""),80.0)</f>
        <v>80</v>
      </c>
      <c r="AL74" s="2">
        <f>IFERROR(__xludf.DUMMYFUNCTION("""COMPUTED_VALUE"""),12.0)</f>
        <v>12</v>
      </c>
      <c r="AM74" s="2">
        <f>IFERROR(__xludf.DUMMYFUNCTION("""COMPUTED_VALUE"""),3.0)</f>
        <v>3</v>
      </c>
      <c r="AN74" s="2">
        <f>IFERROR(__xludf.DUMMYFUNCTION("""COMPUTED_VALUE"""),7.0)</f>
        <v>7</v>
      </c>
      <c r="AO74" s="2">
        <f>IFERROR(__xludf.DUMMYFUNCTION("""COMPUTED_VALUE"""),50.0)</f>
        <v>50</v>
      </c>
      <c r="AQ74" s="2">
        <f>IFERROR(__xludf.DUMMYFUNCTION("COUNTA( iferror( filter( flatten(F74:O74), match( flatten(F74:O74), flatten(Q74:AO74), 0 ) ) ) )"),1.0)</f>
        <v>1</v>
      </c>
      <c r="AR74" s="2">
        <f t="shared" si="1"/>
        <v>1</v>
      </c>
    </row>
    <row r="75">
      <c r="A75" s="4" t="s">
        <v>79</v>
      </c>
      <c r="B75" s="2" t="str">
        <f>IFERROR(__xludf.DUMMYFUNCTION(" SPLIT(A75,"":"")"),"Card  74")</f>
        <v>Card  74</v>
      </c>
      <c r="C75" s="2" t="str">
        <f>IFERROR(__xludf.DUMMYFUNCTION("""COMPUTED_VALUE""")," 59 27 84  1 11 63 39 57 62 65 | 41 75 83 51 13 91 93 79 66 23 70 86 16 52 26 50 72  5 48 80 74 47 38 97  8")</f>
        <v> 59 27 84  1 11 63 39 57 62 65 | 41 75 83 51 13 91 93 79 66 23 70 86 16 52 26 50 72  5 48 80 74 47 38 97  8</v>
      </c>
      <c r="D75" s="2" t="str">
        <f>IFERROR(__xludf.DUMMYFUNCTION("SPLIT(C75,""|"")")," 59 27 84  1 11 63 39 57 62 65 ")</f>
        <v> 59 27 84  1 11 63 39 57 62 65 </v>
      </c>
      <c r="E75" s="2" t="str">
        <f>IFERROR(__xludf.DUMMYFUNCTION("""COMPUTED_VALUE""")," 41 75 83 51 13 91 93 79 66 23 70 86 16 52 26 50 72  5 48 80 74 47 38 97  8")</f>
        <v> 41 75 83 51 13 91 93 79 66 23 70 86 16 52 26 50 72  5 48 80 74 47 38 97  8</v>
      </c>
      <c r="F75" s="2">
        <f>IFERROR(__xludf.DUMMYFUNCTION("SPLIT(D75,"" "")"),59.0)</f>
        <v>59</v>
      </c>
      <c r="G75" s="2">
        <f>IFERROR(__xludf.DUMMYFUNCTION("""COMPUTED_VALUE"""),27.0)</f>
        <v>27</v>
      </c>
      <c r="H75" s="2">
        <f>IFERROR(__xludf.DUMMYFUNCTION("""COMPUTED_VALUE"""),84.0)</f>
        <v>84</v>
      </c>
      <c r="I75" s="2">
        <f>IFERROR(__xludf.DUMMYFUNCTION("""COMPUTED_VALUE"""),1.0)</f>
        <v>1</v>
      </c>
      <c r="J75" s="2">
        <f>IFERROR(__xludf.DUMMYFUNCTION("""COMPUTED_VALUE"""),11.0)</f>
        <v>11</v>
      </c>
      <c r="K75" s="2">
        <f>IFERROR(__xludf.DUMMYFUNCTION("""COMPUTED_VALUE"""),63.0)</f>
        <v>63</v>
      </c>
      <c r="L75" s="2">
        <f>IFERROR(__xludf.DUMMYFUNCTION("""COMPUTED_VALUE"""),39.0)</f>
        <v>39</v>
      </c>
      <c r="M75" s="2">
        <f>IFERROR(__xludf.DUMMYFUNCTION("""COMPUTED_VALUE"""),57.0)</f>
        <v>57</v>
      </c>
      <c r="N75" s="2">
        <f>IFERROR(__xludf.DUMMYFUNCTION("""COMPUTED_VALUE"""),62.0)</f>
        <v>62</v>
      </c>
      <c r="O75" s="2">
        <f>IFERROR(__xludf.DUMMYFUNCTION("""COMPUTED_VALUE"""),65.0)</f>
        <v>65</v>
      </c>
      <c r="Q75" s="2">
        <f>IFERROR(__xludf.DUMMYFUNCTION("SPLIT(E75,"" "")"),41.0)</f>
        <v>41</v>
      </c>
      <c r="R75" s="2">
        <f>IFERROR(__xludf.DUMMYFUNCTION("""COMPUTED_VALUE"""),75.0)</f>
        <v>75</v>
      </c>
      <c r="S75" s="2">
        <f>IFERROR(__xludf.DUMMYFUNCTION("""COMPUTED_VALUE"""),83.0)</f>
        <v>83</v>
      </c>
      <c r="T75" s="2">
        <f>IFERROR(__xludf.DUMMYFUNCTION("""COMPUTED_VALUE"""),51.0)</f>
        <v>51</v>
      </c>
      <c r="U75" s="2">
        <f>IFERROR(__xludf.DUMMYFUNCTION("""COMPUTED_VALUE"""),13.0)</f>
        <v>13</v>
      </c>
      <c r="V75" s="2">
        <f>IFERROR(__xludf.DUMMYFUNCTION("""COMPUTED_VALUE"""),91.0)</f>
        <v>91</v>
      </c>
      <c r="W75" s="2">
        <f>IFERROR(__xludf.DUMMYFUNCTION("""COMPUTED_VALUE"""),93.0)</f>
        <v>93</v>
      </c>
      <c r="X75" s="2">
        <f>IFERROR(__xludf.DUMMYFUNCTION("""COMPUTED_VALUE"""),79.0)</f>
        <v>79</v>
      </c>
      <c r="Y75" s="2">
        <f>IFERROR(__xludf.DUMMYFUNCTION("""COMPUTED_VALUE"""),66.0)</f>
        <v>66</v>
      </c>
      <c r="Z75" s="2">
        <f>IFERROR(__xludf.DUMMYFUNCTION("""COMPUTED_VALUE"""),23.0)</f>
        <v>23</v>
      </c>
      <c r="AA75" s="2">
        <f>IFERROR(__xludf.DUMMYFUNCTION("""COMPUTED_VALUE"""),70.0)</f>
        <v>70</v>
      </c>
      <c r="AB75" s="2">
        <f>IFERROR(__xludf.DUMMYFUNCTION("""COMPUTED_VALUE"""),86.0)</f>
        <v>86</v>
      </c>
      <c r="AC75" s="2">
        <f>IFERROR(__xludf.DUMMYFUNCTION("""COMPUTED_VALUE"""),16.0)</f>
        <v>16</v>
      </c>
      <c r="AD75" s="2">
        <f>IFERROR(__xludf.DUMMYFUNCTION("""COMPUTED_VALUE"""),52.0)</f>
        <v>52</v>
      </c>
      <c r="AE75" s="2">
        <f>IFERROR(__xludf.DUMMYFUNCTION("""COMPUTED_VALUE"""),26.0)</f>
        <v>26</v>
      </c>
      <c r="AF75" s="2">
        <f>IFERROR(__xludf.DUMMYFUNCTION("""COMPUTED_VALUE"""),50.0)</f>
        <v>50</v>
      </c>
      <c r="AG75" s="2">
        <f>IFERROR(__xludf.DUMMYFUNCTION("""COMPUTED_VALUE"""),72.0)</f>
        <v>72</v>
      </c>
      <c r="AH75" s="2">
        <f>IFERROR(__xludf.DUMMYFUNCTION("""COMPUTED_VALUE"""),5.0)</f>
        <v>5</v>
      </c>
      <c r="AI75" s="2">
        <f>IFERROR(__xludf.DUMMYFUNCTION("""COMPUTED_VALUE"""),48.0)</f>
        <v>48</v>
      </c>
      <c r="AJ75" s="2">
        <f>IFERROR(__xludf.DUMMYFUNCTION("""COMPUTED_VALUE"""),80.0)</f>
        <v>80</v>
      </c>
      <c r="AK75" s="2">
        <f>IFERROR(__xludf.DUMMYFUNCTION("""COMPUTED_VALUE"""),74.0)</f>
        <v>74</v>
      </c>
      <c r="AL75" s="2">
        <f>IFERROR(__xludf.DUMMYFUNCTION("""COMPUTED_VALUE"""),47.0)</f>
        <v>47</v>
      </c>
      <c r="AM75" s="2">
        <f>IFERROR(__xludf.DUMMYFUNCTION("""COMPUTED_VALUE"""),38.0)</f>
        <v>38</v>
      </c>
      <c r="AN75" s="2">
        <f>IFERROR(__xludf.DUMMYFUNCTION("""COMPUTED_VALUE"""),97.0)</f>
        <v>97</v>
      </c>
      <c r="AO75" s="2">
        <f>IFERROR(__xludf.DUMMYFUNCTION("""COMPUTED_VALUE"""),8.0)</f>
        <v>8</v>
      </c>
      <c r="AQ75" s="2">
        <f>IFERROR(__xludf.DUMMYFUNCTION("COUNTA( iferror( filter( flatten(F75:O75), match( flatten(F75:O75), flatten(Q75:AO75), 0 ) ) ) )"),0.0)</f>
        <v>0</v>
      </c>
      <c r="AR75" s="2">
        <f t="shared" si="1"/>
        <v>0</v>
      </c>
    </row>
    <row r="76">
      <c r="A76" s="4" t="s">
        <v>80</v>
      </c>
      <c r="B76" s="2" t="str">
        <f>IFERROR(__xludf.DUMMYFUNCTION(" SPLIT(A76,"":"")"),"Card  75")</f>
        <v>Card  75</v>
      </c>
      <c r="C76" s="2" t="str">
        <f>IFERROR(__xludf.DUMMYFUNCTION("""COMPUTED_VALUE""")," 38 65 93 30 12 64 31 10 37 81 |  8 76 72  3 52 89 32 60 73 40 85 55 49 43 45 42 83 58 61 47 86 67 82 94 50")</f>
        <v> 38 65 93 30 12 64 31 10 37 81 |  8 76 72  3 52 89 32 60 73 40 85 55 49 43 45 42 83 58 61 47 86 67 82 94 50</v>
      </c>
      <c r="D76" s="2" t="str">
        <f>IFERROR(__xludf.DUMMYFUNCTION("SPLIT(C76,""|"")")," 38 65 93 30 12 64 31 10 37 81 ")</f>
        <v> 38 65 93 30 12 64 31 10 37 81 </v>
      </c>
      <c r="E76" s="2" t="str">
        <f>IFERROR(__xludf.DUMMYFUNCTION("""COMPUTED_VALUE"""),"  8 76 72  3 52 89 32 60 73 40 85 55 49 43 45 42 83 58 61 47 86 67 82 94 50")</f>
        <v>  8 76 72  3 52 89 32 60 73 40 85 55 49 43 45 42 83 58 61 47 86 67 82 94 50</v>
      </c>
      <c r="F76" s="2">
        <f>IFERROR(__xludf.DUMMYFUNCTION("SPLIT(D76,"" "")"),38.0)</f>
        <v>38</v>
      </c>
      <c r="G76" s="2">
        <f>IFERROR(__xludf.DUMMYFUNCTION("""COMPUTED_VALUE"""),65.0)</f>
        <v>65</v>
      </c>
      <c r="H76" s="2">
        <f>IFERROR(__xludf.DUMMYFUNCTION("""COMPUTED_VALUE"""),93.0)</f>
        <v>93</v>
      </c>
      <c r="I76" s="2">
        <f>IFERROR(__xludf.DUMMYFUNCTION("""COMPUTED_VALUE"""),30.0)</f>
        <v>30</v>
      </c>
      <c r="J76" s="2">
        <f>IFERROR(__xludf.DUMMYFUNCTION("""COMPUTED_VALUE"""),12.0)</f>
        <v>12</v>
      </c>
      <c r="K76" s="2">
        <f>IFERROR(__xludf.DUMMYFUNCTION("""COMPUTED_VALUE"""),64.0)</f>
        <v>64</v>
      </c>
      <c r="L76" s="2">
        <f>IFERROR(__xludf.DUMMYFUNCTION("""COMPUTED_VALUE"""),31.0)</f>
        <v>31</v>
      </c>
      <c r="M76" s="2">
        <f>IFERROR(__xludf.DUMMYFUNCTION("""COMPUTED_VALUE"""),10.0)</f>
        <v>10</v>
      </c>
      <c r="N76" s="2">
        <f>IFERROR(__xludf.DUMMYFUNCTION("""COMPUTED_VALUE"""),37.0)</f>
        <v>37</v>
      </c>
      <c r="O76" s="2">
        <f>IFERROR(__xludf.DUMMYFUNCTION("""COMPUTED_VALUE"""),81.0)</f>
        <v>81</v>
      </c>
      <c r="Q76" s="2">
        <f>IFERROR(__xludf.DUMMYFUNCTION("SPLIT(E76,"" "")"),8.0)</f>
        <v>8</v>
      </c>
      <c r="R76" s="2">
        <f>IFERROR(__xludf.DUMMYFUNCTION("""COMPUTED_VALUE"""),76.0)</f>
        <v>76</v>
      </c>
      <c r="S76" s="2">
        <f>IFERROR(__xludf.DUMMYFUNCTION("""COMPUTED_VALUE"""),72.0)</f>
        <v>72</v>
      </c>
      <c r="T76" s="2">
        <f>IFERROR(__xludf.DUMMYFUNCTION("""COMPUTED_VALUE"""),3.0)</f>
        <v>3</v>
      </c>
      <c r="U76" s="2">
        <f>IFERROR(__xludf.DUMMYFUNCTION("""COMPUTED_VALUE"""),52.0)</f>
        <v>52</v>
      </c>
      <c r="V76" s="2">
        <f>IFERROR(__xludf.DUMMYFUNCTION("""COMPUTED_VALUE"""),89.0)</f>
        <v>89</v>
      </c>
      <c r="W76" s="2">
        <f>IFERROR(__xludf.DUMMYFUNCTION("""COMPUTED_VALUE"""),32.0)</f>
        <v>32</v>
      </c>
      <c r="X76" s="2">
        <f>IFERROR(__xludf.DUMMYFUNCTION("""COMPUTED_VALUE"""),60.0)</f>
        <v>60</v>
      </c>
      <c r="Y76" s="2">
        <f>IFERROR(__xludf.DUMMYFUNCTION("""COMPUTED_VALUE"""),73.0)</f>
        <v>73</v>
      </c>
      <c r="Z76" s="2">
        <f>IFERROR(__xludf.DUMMYFUNCTION("""COMPUTED_VALUE"""),40.0)</f>
        <v>40</v>
      </c>
      <c r="AA76" s="2">
        <f>IFERROR(__xludf.DUMMYFUNCTION("""COMPUTED_VALUE"""),85.0)</f>
        <v>85</v>
      </c>
      <c r="AB76" s="2">
        <f>IFERROR(__xludf.DUMMYFUNCTION("""COMPUTED_VALUE"""),55.0)</f>
        <v>55</v>
      </c>
      <c r="AC76" s="2">
        <f>IFERROR(__xludf.DUMMYFUNCTION("""COMPUTED_VALUE"""),49.0)</f>
        <v>49</v>
      </c>
      <c r="AD76" s="2">
        <f>IFERROR(__xludf.DUMMYFUNCTION("""COMPUTED_VALUE"""),43.0)</f>
        <v>43</v>
      </c>
      <c r="AE76" s="2">
        <f>IFERROR(__xludf.DUMMYFUNCTION("""COMPUTED_VALUE"""),45.0)</f>
        <v>45</v>
      </c>
      <c r="AF76" s="2">
        <f>IFERROR(__xludf.DUMMYFUNCTION("""COMPUTED_VALUE"""),42.0)</f>
        <v>42</v>
      </c>
      <c r="AG76" s="2">
        <f>IFERROR(__xludf.DUMMYFUNCTION("""COMPUTED_VALUE"""),83.0)</f>
        <v>83</v>
      </c>
      <c r="AH76" s="2">
        <f>IFERROR(__xludf.DUMMYFUNCTION("""COMPUTED_VALUE"""),58.0)</f>
        <v>58</v>
      </c>
      <c r="AI76" s="2">
        <f>IFERROR(__xludf.DUMMYFUNCTION("""COMPUTED_VALUE"""),61.0)</f>
        <v>61</v>
      </c>
      <c r="AJ76" s="2">
        <f>IFERROR(__xludf.DUMMYFUNCTION("""COMPUTED_VALUE"""),47.0)</f>
        <v>47</v>
      </c>
      <c r="AK76" s="2">
        <f>IFERROR(__xludf.DUMMYFUNCTION("""COMPUTED_VALUE"""),86.0)</f>
        <v>86</v>
      </c>
      <c r="AL76" s="2">
        <f>IFERROR(__xludf.DUMMYFUNCTION("""COMPUTED_VALUE"""),67.0)</f>
        <v>67</v>
      </c>
      <c r="AM76" s="2">
        <f>IFERROR(__xludf.DUMMYFUNCTION("""COMPUTED_VALUE"""),82.0)</f>
        <v>82</v>
      </c>
      <c r="AN76" s="2">
        <f>IFERROR(__xludf.DUMMYFUNCTION("""COMPUTED_VALUE"""),94.0)</f>
        <v>94</v>
      </c>
      <c r="AO76" s="2">
        <f>IFERROR(__xludf.DUMMYFUNCTION("""COMPUTED_VALUE"""),50.0)</f>
        <v>50</v>
      </c>
      <c r="AQ76" s="2">
        <f>IFERROR(__xludf.DUMMYFUNCTION("COUNTA( iferror( filter( flatten(F76:O76), match( flatten(F76:O76), flatten(Q76:AO76), 0 ) ) ) )"),0.0)</f>
        <v>0</v>
      </c>
      <c r="AR76" s="2">
        <f t="shared" si="1"/>
        <v>0</v>
      </c>
    </row>
    <row r="77">
      <c r="A77" s="4" t="s">
        <v>81</v>
      </c>
      <c r="B77" s="2" t="str">
        <f>IFERROR(__xludf.DUMMYFUNCTION(" SPLIT(A77,"":"")"),"Card  76")</f>
        <v>Card  76</v>
      </c>
      <c r="C77" s="2" t="str">
        <f>IFERROR(__xludf.DUMMYFUNCTION("""COMPUTED_VALUE""")," 26 83  4 70 88  7 50 34 36 76 | 64 49  4 77 83 39 34 50 79 24 22  6 70 85  7 75 80 26 38 36 68 63 29 17 88")</f>
        <v> 26 83  4 70 88  7 50 34 36 76 | 64 49  4 77 83 39 34 50 79 24 22  6 70 85  7 75 80 26 38 36 68 63 29 17 88</v>
      </c>
      <c r="D77" s="2" t="str">
        <f>IFERROR(__xludf.DUMMYFUNCTION("SPLIT(C77,""|"")")," 26 83  4 70 88  7 50 34 36 76 ")</f>
        <v> 26 83  4 70 88  7 50 34 36 76 </v>
      </c>
      <c r="E77" s="2" t="str">
        <f>IFERROR(__xludf.DUMMYFUNCTION("""COMPUTED_VALUE""")," 64 49  4 77 83 39 34 50 79 24 22  6 70 85  7 75 80 26 38 36 68 63 29 17 88")</f>
        <v> 64 49  4 77 83 39 34 50 79 24 22  6 70 85  7 75 80 26 38 36 68 63 29 17 88</v>
      </c>
      <c r="F77" s="2">
        <f>IFERROR(__xludf.DUMMYFUNCTION("SPLIT(D77,"" "")"),26.0)</f>
        <v>26</v>
      </c>
      <c r="G77" s="2">
        <f>IFERROR(__xludf.DUMMYFUNCTION("""COMPUTED_VALUE"""),83.0)</f>
        <v>83</v>
      </c>
      <c r="H77" s="2">
        <f>IFERROR(__xludf.DUMMYFUNCTION("""COMPUTED_VALUE"""),4.0)</f>
        <v>4</v>
      </c>
      <c r="I77" s="2">
        <f>IFERROR(__xludf.DUMMYFUNCTION("""COMPUTED_VALUE"""),70.0)</f>
        <v>70</v>
      </c>
      <c r="J77" s="2">
        <f>IFERROR(__xludf.DUMMYFUNCTION("""COMPUTED_VALUE"""),88.0)</f>
        <v>88</v>
      </c>
      <c r="K77" s="2">
        <f>IFERROR(__xludf.DUMMYFUNCTION("""COMPUTED_VALUE"""),7.0)</f>
        <v>7</v>
      </c>
      <c r="L77" s="2">
        <f>IFERROR(__xludf.DUMMYFUNCTION("""COMPUTED_VALUE"""),50.0)</f>
        <v>50</v>
      </c>
      <c r="M77" s="2">
        <f>IFERROR(__xludf.DUMMYFUNCTION("""COMPUTED_VALUE"""),34.0)</f>
        <v>34</v>
      </c>
      <c r="N77" s="2">
        <f>IFERROR(__xludf.DUMMYFUNCTION("""COMPUTED_VALUE"""),36.0)</f>
        <v>36</v>
      </c>
      <c r="O77" s="2">
        <f>IFERROR(__xludf.DUMMYFUNCTION("""COMPUTED_VALUE"""),76.0)</f>
        <v>76</v>
      </c>
      <c r="Q77" s="2">
        <f>IFERROR(__xludf.DUMMYFUNCTION("SPLIT(E77,"" "")"),64.0)</f>
        <v>64</v>
      </c>
      <c r="R77" s="2">
        <f>IFERROR(__xludf.DUMMYFUNCTION("""COMPUTED_VALUE"""),49.0)</f>
        <v>49</v>
      </c>
      <c r="S77" s="2">
        <f>IFERROR(__xludf.DUMMYFUNCTION("""COMPUTED_VALUE"""),4.0)</f>
        <v>4</v>
      </c>
      <c r="T77" s="2">
        <f>IFERROR(__xludf.DUMMYFUNCTION("""COMPUTED_VALUE"""),77.0)</f>
        <v>77</v>
      </c>
      <c r="U77" s="2">
        <f>IFERROR(__xludf.DUMMYFUNCTION("""COMPUTED_VALUE"""),83.0)</f>
        <v>83</v>
      </c>
      <c r="V77" s="2">
        <f>IFERROR(__xludf.DUMMYFUNCTION("""COMPUTED_VALUE"""),39.0)</f>
        <v>39</v>
      </c>
      <c r="W77" s="2">
        <f>IFERROR(__xludf.DUMMYFUNCTION("""COMPUTED_VALUE"""),34.0)</f>
        <v>34</v>
      </c>
      <c r="X77" s="2">
        <f>IFERROR(__xludf.DUMMYFUNCTION("""COMPUTED_VALUE"""),50.0)</f>
        <v>50</v>
      </c>
      <c r="Y77" s="2">
        <f>IFERROR(__xludf.DUMMYFUNCTION("""COMPUTED_VALUE"""),79.0)</f>
        <v>79</v>
      </c>
      <c r="Z77" s="2">
        <f>IFERROR(__xludf.DUMMYFUNCTION("""COMPUTED_VALUE"""),24.0)</f>
        <v>24</v>
      </c>
      <c r="AA77" s="2">
        <f>IFERROR(__xludf.DUMMYFUNCTION("""COMPUTED_VALUE"""),22.0)</f>
        <v>22</v>
      </c>
      <c r="AB77" s="2">
        <f>IFERROR(__xludf.DUMMYFUNCTION("""COMPUTED_VALUE"""),6.0)</f>
        <v>6</v>
      </c>
      <c r="AC77" s="2">
        <f>IFERROR(__xludf.DUMMYFUNCTION("""COMPUTED_VALUE"""),70.0)</f>
        <v>70</v>
      </c>
      <c r="AD77" s="2">
        <f>IFERROR(__xludf.DUMMYFUNCTION("""COMPUTED_VALUE"""),85.0)</f>
        <v>85</v>
      </c>
      <c r="AE77" s="2">
        <f>IFERROR(__xludf.DUMMYFUNCTION("""COMPUTED_VALUE"""),7.0)</f>
        <v>7</v>
      </c>
      <c r="AF77" s="2">
        <f>IFERROR(__xludf.DUMMYFUNCTION("""COMPUTED_VALUE"""),75.0)</f>
        <v>75</v>
      </c>
      <c r="AG77" s="2">
        <f>IFERROR(__xludf.DUMMYFUNCTION("""COMPUTED_VALUE"""),80.0)</f>
        <v>80</v>
      </c>
      <c r="AH77" s="2">
        <f>IFERROR(__xludf.DUMMYFUNCTION("""COMPUTED_VALUE"""),26.0)</f>
        <v>26</v>
      </c>
      <c r="AI77" s="2">
        <f>IFERROR(__xludf.DUMMYFUNCTION("""COMPUTED_VALUE"""),38.0)</f>
        <v>38</v>
      </c>
      <c r="AJ77" s="2">
        <f>IFERROR(__xludf.DUMMYFUNCTION("""COMPUTED_VALUE"""),36.0)</f>
        <v>36</v>
      </c>
      <c r="AK77" s="2">
        <f>IFERROR(__xludf.DUMMYFUNCTION("""COMPUTED_VALUE"""),68.0)</f>
        <v>68</v>
      </c>
      <c r="AL77" s="2">
        <f>IFERROR(__xludf.DUMMYFUNCTION("""COMPUTED_VALUE"""),63.0)</f>
        <v>63</v>
      </c>
      <c r="AM77" s="2">
        <f>IFERROR(__xludf.DUMMYFUNCTION("""COMPUTED_VALUE"""),29.0)</f>
        <v>29</v>
      </c>
      <c r="AN77" s="2">
        <f>IFERROR(__xludf.DUMMYFUNCTION("""COMPUTED_VALUE"""),17.0)</f>
        <v>17</v>
      </c>
      <c r="AO77" s="2">
        <f>IFERROR(__xludf.DUMMYFUNCTION("""COMPUTED_VALUE"""),88.0)</f>
        <v>88</v>
      </c>
      <c r="AQ77" s="2">
        <f>IFERROR(__xludf.DUMMYFUNCTION("COUNTA( iferror( filter( flatten(F77:O77), match( flatten(F77:O77), flatten(Q77:AO77), 0 ) ) ) )"),9.0)</f>
        <v>9</v>
      </c>
      <c r="AR77" s="2">
        <f t="shared" si="1"/>
        <v>256</v>
      </c>
    </row>
    <row r="78">
      <c r="A78" s="4" t="s">
        <v>82</v>
      </c>
      <c r="B78" s="2" t="str">
        <f>IFERROR(__xludf.DUMMYFUNCTION(" SPLIT(A78,"":"")"),"Card  77")</f>
        <v>Card  77</v>
      </c>
      <c r="C78" s="2" t="str">
        <f>IFERROR(__xludf.DUMMYFUNCTION("""COMPUTED_VALUE""")," 31 97 45 39 24  5 87 26 75 15 | 38 36 10 57 39  8 45 74 24 94 31 17 25 27 92 75 60 87 12 26 69 15 70 63  7")</f>
        <v> 31 97 45 39 24  5 87 26 75 15 | 38 36 10 57 39  8 45 74 24 94 31 17 25 27 92 75 60 87 12 26 69 15 70 63  7</v>
      </c>
      <c r="D78" s="2" t="str">
        <f>IFERROR(__xludf.DUMMYFUNCTION("SPLIT(C78,""|"")")," 31 97 45 39 24  5 87 26 75 15 ")</f>
        <v> 31 97 45 39 24  5 87 26 75 15 </v>
      </c>
      <c r="E78" s="2" t="str">
        <f>IFERROR(__xludf.DUMMYFUNCTION("""COMPUTED_VALUE""")," 38 36 10 57 39  8 45 74 24 94 31 17 25 27 92 75 60 87 12 26 69 15 70 63  7")</f>
        <v> 38 36 10 57 39  8 45 74 24 94 31 17 25 27 92 75 60 87 12 26 69 15 70 63  7</v>
      </c>
      <c r="F78" s="2">
        <f>IFERROR(__xludf.DUMMYFUNCTION("SPLIT(D78,"" "")"),31.0)</f>
        <v>31</v>
      </c>
      <c r="G78" s="2">
        <f>IFERROR(__xludf.DUMMYFUNCTION("""COMPUTED_VALUE"""),97.0)</f>
        <v>97</v>
      </c>
      <c r="H78" s="2">
        <f>IFERROR(__xludf.DUMMYFUNCTION("""COMPUTED_VALUE"""),45.0)</f>
        <v>45</v>
      </c>
      <c r="I78" s="2">
        <f>IFERROR(__xludf.DUMMYFUNCTION("""COMPUTED_VALUE"""),39.0)</f>
        <v>39</v>
      </c>
      <c r="J78" s="2">
        <f>IFERROR(__xludf.DUMMYFUNCTION("""COMPUTED_VALUE"""),24.0)</f>
        <v>24</v>
      </c>
      <c r="K78" s="2">
        <f>IFERROR(__xludf.DUMMYFUNCTION("""COMPUTED_VALUE"""),5.0)</f>
        <v>5</v>
      </c>
      <c r="L78" s="2">
        <f>IFERROR(__xludf.DUMMYFUNCTION("""COMPUTED_VALUE"""),87.0)</f>
        <v>87</v>
      </c>
      <c r="M78" s="2">
        <f>IFERROR(__xludf.DUMMYFUNCTION("""COMPUTED_VALUE"""),26.0)</f>
        <v>26</v>
      </c>
      <c r="N78" s="2">
        <f>IFERROR(__xludf.DUMMYFUNCTION("""COMPUTED_VALUE"""),75.0)</f>
        <v>75</v>
      </c>
      <c r="O78" s="2">
        <f>IFERROR(__xludf.DUMMYFUNCTION("""COMPUTED_VALUE"""),15.0)</f>
        <v>15</v>
      </c>
      <c r="Q78" s="2">
        <f>IFERROR(__xludf.DUMMYFUNCTION("SPLIT(E78,"" "")"),38.0)</f>
        <v>38</v>
      </c>
      <c r="R78" s="2">
        <f>IFERROR(__xludf.DUMMYFUNCTION("""COMPUTED_VALUE"""),36.0)</f>
        <v>36</v>
      </c>
      <c r="S78" s="2">
        <f>IFERROR(__xludf.DUMMYFUNCTION("""COMPUTED_VALUE"""),10.0)</f>
        <v>10</v>
      </c>
      <c r="T78" s="2">
        <f>IFERROR(__xludf.DUMMYFUNCTION("""COMPUTED_VALUE"""),57.0)</f>
        <v>57</v>
      </c>
      <c r="U78" s="2">
        <f>IFERROR(__xludf.DUMMYFUNCTION("""COMPUTED_VALUE"""),39.0)</f>
        <v>39</v>
      </c>
      <c r="V78" s="2">
        <f>IFERROR(__xludf.DUMMYFUNCTION("""COMPUTED_VALUE"""),8.0)</f>
        <v>8</v>
      </c>
      <c r="W78" s="2">
        <f>IFERROR(__xludf.DUMMYFUNCTION("""COMPUTED_VALUE"""),45.0)</f>
        <v>45</v>
      </c>
      <c r="X78" s="2">
        <f>IFERROR(__xludf.DUMMYFUNCTION("""COMPUTED_VALUE"""),74.0)</f>
        <v>74</v>
      </c>
      <c r="Y78" s="2">
        <f>IFERROR(__xludf.DUMMYFUNCTION("""COMPUTED_VALUE"""),24.0)</f>
        <v>24</v>
      </c>
      <c r="Z78" s="2">
        <f>IFERROR(__xludf.DUMMYFUNCTION("""COMPUTED_VALUE"""),94.0)</f>
        <v>94</v>
      </c>
      <c r="AA78" s="2">
        <f>IFERROR(__xludf.DUMMYFUNCTION("""COMPUTED_VALUE"""),31.0)</f>
        <v>31</v>
      </c>
      <c r="AB78" s="2">
        <f>IFERROR(__xludf.DUMMYFUNCTION("""COMPUTED_VALUE"""),17.0)</f>
        <v>17</v>
      </c>
      <c r="AC78" s="2">
        <f>IFERROR(__xludf.DUMMYFUNCTION("""COMPUTED_VALUE"""),25.0)</f>
        <v>25</v>
      </c>
      <c r="AD78" s="2">
        <f>IFERROR(__xludf.DUMMYFUNCTION("""COMPUTED_VALUE"""),27.0)</f>
        <v>27</v>
      </c>
      <c r="AE78" s="2">
        <f>IFERROR(__xludf.DUMMYFUNCTION("""COMPUTED_VALUE"""),92.0)</f>
        <v>92</v>
      </c>
      <c r="AF78" s="2">
        <f>IFERROR(__xludf.DUMMYFUNCTION("""COMPUTED_VALUE"""),75.0)</f>
        <v>75</v>
      </c>
      <c r="AG78" s="2">
        <f>IFERROR(__xludf.DUMMYFUNCTION("""COMPUTED_VALUE"""),60.0)</f>
        <v>60</v>
      </c>
      <c r="AH78" s="2">
        <f>IFERROR(__xludf.DUMMYFUNCTION("""COMPUTED_VALUE"""),87.0)</f>
        <v>87</v>
      </c>
      <c r="AI78" s="2">
        <f>IFERROR(__xludf.DUMMYFUNCTION("""COMPUTED_VALUE"""),12.0)</f>
        <v>12</v>
      </c>
      <c r="AJ78" s="2">
        <f>IFERROR(__xludf.DUMMYFUNCTION("""COMPUTED_VALUE"""),26.0)</f>
        <v>26</v>
      </c>
      <c r="AK78" s="2">
        <f>IFERROR(__xludf.DUMMYFUNCTION("""COMPUTED_VALUE"""),69.0)</f>
        <v>69</v>
      </c>
      <c r="AL78" s="2">
        <f>IFERROR(__xludf.DUMMYFUNCTION("""COMPUTED_VALUE"""),15.0)</f>
        <v>15</v>
      </c>
      <c r="AM78" s="2">
        <f>IFERROR(__xludf.DUMMYFUNCTION("""COMPUTED_VALUE"""),70.0)</f>
        <v>70</v>
      </c>
      <c r="AN78" s="2">
        <f>IFERROR(__xludf.DUMMYFUNCTION("""COMPUTED_VALUE"""),63.0)</f>
        <v>63</v>
      </c>
      <c r="AO78" s="2">
        <f>IFERROR(__xludf.DUMMYFUNCTION("""COMPUTED_VALUE"""),7.0)</f>
        <v>7</v>
      </c>
      <c r="AQ78" s="2">
        <f>IFERROR(__xludf.DUMMYFUNCTION("COUNTA( iferror( filter( flatten(F78:O78), match( flatten(F78:O78), flatten(Q78:AO78), 0 ) ) ) )"),8.0)</f>
        <v>8</v>
      </c>
      <c r="AR78" s="2">
        <f t="shared" si="1"/>
        <v>128</v>
      </c>
    </row>
    <row r="79">
      <c r="A79" s="4" t="s">
        <v>83</v>
      </c>
      <c r="B79" s="2" t="str">
        <f>IFERROR(__xludf.DUMMYFUNCTION(" SPLIT(A79,"":"")"),"Card  78")</f>
        <v>Card  78</v>
      </c>
      <c r="C79" s="2" t="str">
        <f>IFERROR(__xludf.DUMMYFUNCTION("""COMPUTED_VALUE""")," 44 21 15 91 62 67 47 24 95 90 | 26  1 62 42 71 43 91 95 59 37 16  3 56 14 21 15 17 87 86 51 39 19 46 36  4")</f>
        <v> 44 21 15 91 62 67 47 24 95 90 | 26  1 62 42 71 43 91 95 59 37 16  3 56 14 21 15 17 87 86 51 39 19 46 36  4</v>
      </c>
      <c r="D79" s="2" t="str">
        <f>IFERROR(__xludf.DUMMYFUNCTION("SPLIT(C79,""|"")")," 44 21 15 91 62 67 47 24 95 90 ")</f>
        <v> 44 21 15 91 62 67 47 24 95 90 </v>
      </c>
      <c r="E79" s="2" t="str">
        <f>IFERROR(__xludf.DUMMYFUNCTION("""COMPUTED_VALUE""")," 26  1 62 42 71 43 91 95 59 37 16  3 56 14 21 15 17 87 86 51 39 19 46 36  4")</f>
        <v> 26  1 62 42 71 43 91 95 59 37 16  3 56 14 21 15 17 87 86 51 39 19 46 36  4</v>
      </c>
      <c r="F79" s="2">
        <f>IFERROR(__xludf.DUMMYFUNCTION("SPLIT(D79,"" "")"),44.0)</f>
        <v>44</v>
      </c>
      <c r="G79" s="2">
        <f>IFERROR(__xludf.DUMMYFUNCTION("""COMPUTED_VALUE"""),21.0)</f>
        <v>21</v>
      </c>
      <c r="H79" s="2">
        <f>IFERROR(__xludf.DUMMYFUNCTION("""COMPUTED_VALUE"""),15.0)</f>
        <v>15</v>
      </c>
      <c r="I79" s="2">
        <f>IFERROR(__xludf.DUMMYFUNCTION("""COMPUTED_VALUE"""),91.0)</f>
        <v>91</v>
      </c>
      <c r="J79" s="2">
        <f>IFERROR(__xludf.DUMMYFUNCTION("""COMPUTED_VALUE"""),62.0)</f>
        <v>62</v>
      </c>
      <c r="K79" s="2">
        <f>IFERROR(__xludf.DUMMYFUNCTION("""COMPUTED_VALUE"""),67.0)</f>
        <v>67</v>
      </c>
      <c r="L79" s="2">
        <f>IFERROR(__xludf.DUMMYFUNCTION("""COMPUTED_VALUE"""),47.0)</f>
        <v>47</v>
      </c>
      <c r="M79" s="2">
        <f>IFERROR(__xludf.DUMMYFUNCTION("""COMPUTED_VALUE"""),24.0)</f>
        <v>24</v>
      </c>
      <c r="N79" s="2">
        <f>IFERROR(__xludf.DUMMYFUNCTION("""COMPUTED_VALUE"""),95.0)</f>
        <v>95</v>
      </c>
      <c r="O79" s="2">
        <f>IFERROR(__xludf.DUMMYFUNCTION("""COMPUTED_VALUE"""),90.0)</f>
        <v>90</v>
      </c>
      <c r="Q79" s="2">
        <f>IFERROR(__xludf.DUMMYFUNCTION("SPLIT(E79,"" "")"),26.0)</f>
        <v>26</v>
      </c>
      <c r="R79" s="2">
        <f>IFERROR(__xludf.DUMMYFUNCTION("""COMPUTED_VALUE"""),1.0)</f>
        <v>1</v>
      </c>
      <c r="S79" s="2">
        <f>IFERROR(__xludf.DUMMYFUNCTION("""COMPUTED_VALUE"""),62.0)</f>
        <v>62</v>
      </c>
      <c r="T79" s="2">
        <f>IFERROR(__xludf.DUMMYFUNCTION("""COMPUTED_VALUE"""),42.0)</f>
        <v>42</v>
      </c>
      <c r="U79" s="2">
        <f>IFERROR(__xludf.DUMMYFUNCTION("""COMPUTED_VALUE"""),71.0)</f>
        <v>71</v>
      </c>
      <c r="V79" s="2">
        <f>IFERROR(__xludf.DUMMYFUNCTION("""COMPUTED_VALUE"""),43.0)</f>
        <v>43</v>
      </c>
      <c r="W79" s="2">
        <f>IFERROR(__xludf.DUMMYFUNCTION("""COMPUTED_VALUE"""),91.0)</f>
        <v>91</v>
      </c>
      <c r="X79" s="2">
        <f>IFERROR(__xludf.DUMMYFUNCTION("""COMPUTED_VALUE"""),95.0)</f>
        <v>95</v>
      </c>
      <c r="Y79" s="2">
        <f>IFERROR(__xludf.DUMMYFUNCTION("""COMPUTED_VALUE"""),59.0)</f>
        <v>59</v>
      </c>
      <c r="Z79" s="2">
        <f>IFERROR(__xludf.DUMMYFUNCTION("""COMPUTED_VALUE"""),37.0)</f>
        <v>37</v>
      </c>
      <c r="AA79" s="2">
        <f>IFERROR(__xludf.DUMMYFUNCTION("""COMPUTED_VALUE"""),16.0)</f>
        <v>16</v>
      </c>
      <c r="AB79" s="2">
        <f>IFERROR(__xludf.DUMMYFUNCTION("""COMPUTED_VALUE"""),3.0)</f>
        <v>3</v>
      </c>
      <c r="AC79" s="2">
        <f>IFERROR(__xludf.DUMMYFUNCTION("""COMPUTED_VALUE"""),56.0)</f>
        <v>56</v>
      </c>
      <c r="AD79" s="2">
        <f>IFERROR(__xludf.DUMMYFUNCTION("""COMPUTED_VALUE"""),14.0)</f>
        <v>14</v>
      </c>
      <c r="AE79" s="2">
        <f>IFERROR(__xludf.DUMMYFUNCTION("""COMPUTED_VALUE"""),21.0)</f>
        <v>21</v>
      </c>
      <c r="AF79" s="2">
        <f>IFERROR(__xludf.DUMMYFUNCTION("""COMPUTED_VALUE"""),15.0)</f>
        <v>15</v>
      </c>
      <c r="AG79" s="2">
        <f>IFERROR(__xludf.DUMMYFUNCTION("""COMPUTED_VALUE"""),17.0)</f>
        <v>17</v>
      </c>
      <c r="AH79" s="2">
        <f>IFERROR(__xludf.DUMMYFUNCTION("""COMPUTED_VALUE"""),87.0)</f>
        <v>87</v>
      </c>
      <c r="AI79" s="2">
        <f>IFERROR(__xludf.DUMMYFUNCTION("""COMPUTED_VALUE"""),86.0)</f>
        <v>86</v>
      </c>
      <c r="AJ79" s="2">
        <f>IFERROR(__xludf.DUMMYFUNCTION("""COMPUTED_VALUE"""),51.0)</f>
        <v>51</v>
      </c>
      <c r="AK79" s="2">
        <f>IFERROR(__xludf.DUMMYFUNCTION("""COMPUTED_VALUE"""),39.0)</f>
        <v>39</v>
      </c>
      <c r="AL79" s="2">
        <f>IFERROR(__xludf.DUMMYFUNCTION("""COMPUTED_VALUE"""),19.0)</f>
        <v>19</v>
      </c>
      <c r="AM79" s="2">
        <f>IFERROR(__xludf.DUMMYFUNCTION("""COMPUTED_VALUE"""),46.0)</f>
        <v>46</v>
      </c>
      <c r="AN79" s="2">
        <f>IFERROR(__xludf.DUMMYFUNCTION("""COMPUTED_VALUE"""),36.0)</f>
        <v>36</v>
      </c>
      <c r="AO79" s="2">
        <f>IFERROR(__xludf.DUMMYFUNCTION("""COMPUTED_VALUE"""),4.0)</f>
        <v>4</v>
      </c>
      <c r="AQ79" s="2">
        <f>IFERROR(__xludf.DUMMYFUNCTION("COUNTA( iferror( filter( flatten(F79:O79), match( flatten(F79:O79), flatten(Q79:AO79), 0 ) ) ) )"),5.0)</f>
        <v>5</v>
      </c>
      <c r="AR79" s="2">
        <f t="shared" si="1"/>
        <v>16</v>
      </c>
    </row>
    <row r="80">
      <c r="A80" s="4" t="s">
        <v>84</v>
      </c>
      <c r="B80" s="2" t="str">
        <f>IFERROR(__xludf.DUMMYFUNCTION(" SPLIT(A80,"":"")"),"Card  79")</f>
        <v>Card  79</v>
      </c>
      <c r="C80" s="2" t="str">
        <f>IFERROR(__xludf.DUMMYFUNCTION("""COMPUTED_VALUE""")," 67 84 14 87 21 22 91 17 88 72 | 92 82 94 31 85 54 55 93 46 35 77 67 74 96 36 50 68 19  3 40 15 69 72  6 49")</f>
        <v> 67 84 14 87 21 22 91 17 88 72 | 92 82 94 31 85 54 55 93 46 35 77 67 74 96 36 50 68 19  3 40 15 69 72  6 49</v>
      </c>
      <c r="D80" s="2" t="str">
        <f>IFERROR(__xludf.DUMMYFUNCTION("SPLIT(C80,""|"")")," 67 84 14 87 21 22 91 17 88 72 ")</f>
        <v> 67 84 14 87 21 22 91 17 88 72 </v>
      </c>
      <c r="E80" s="2" t="str">
        <f>IFERROR(__xludf.DUMMYFUNCTION("""COMPUTED_VALUE""")," 92 82 94 31 85 54 55 93 46 35 77 67 74 96 36 50 68 19  3 40 15 69 72  6 49")</f>
        <v> 92 82 94 31 85 54 55 93 46 35 77 67 74 96 36 50 68 19  3 40 15 69 72  6 49</v>
      </c>
      <c r="F80" s="2">
        <f>IFERROR(__xludf.DUMMYFUNCTION("SPLIT(D80,"" "")"),67.0)</f>
        <v>67</v>
      </c>
      <c r="G80" s="2">
        <f>IFERROR(__xludf.DUMMYFUNCTION("""COMPUTED_VALUE"""),84.0)</f>
        <v>84</v>
      </c>
      <c r="H80" s="2">
        <f>IFERROR(__xludf.DUMMYFUNCTION("""COMPUTED_VALUE"""),14.0)</f>
        <v>14</v>
      </c>
      <c r="I80" s="2">
        <f>IFERROR(__xludf.DUMMYFUNCTION("""COMPUTED_VALUE"""),87.0)</f>
        <v>87</v>
      </c>
      <c r="J80" s="2">
        <f>IFERROR(__xludf.DUMMYFUNCTION("""COMPUTED_VALUE"""),21.0)</f>
        <v>21</v>
      </c>
      <c r="K80" s="2">
        <f>IFERROR(__xludf.DUMMYFUNCTION("""COMPUTED_VALUE"""),22.0)</f>
        <v>22</v>
      </c>
      <c r="L80" s="2">
        <f>IFERROR(__xludf.DUMMYFUNCTION("""COMPUTED_VALUE"""),91.0)</f>
        <v>91</v>
      </c>
      <c r="M80" s="2">
        <f>IFERROR(__xludf.DUMMYFUNCTION("""COMPUTED_VALUE"""),17.0)</f>
        <v>17</v>
      </c>
      <c r="N80" s="2">
        <f>IFERROR(__xludf.DUMMYFUNCTION("""COMPUTED_VALUE"""),88.0)</f>
        <v>88</v>
      </c>
      <c r="O80" s="2">
        <f>IFERROR(__xludf.DUMMYFUNCTION("""COMPUTED_VALUE"""),72.0)</f>
        <v>72</v>
      </c>
      <c r="Q80" s="2">
        <f>IFERROR(__xludf.DUMMYFUNCTION("SPLIT(E80,"" "")"),92.0)</f>
        <v>92</v>
      </c>
      <c r="R80" s="2">
        <f>IFERROR(__xludf.DUMMYFUNCTION("""COMPUTED_VALUE"""),82.0)</f>
        <v>82</v>
      </c>
      <c r="S80" s="2">
        <f>IFERROR(__xludf.DUMMYFUNCTION("""COMPUTED_VALUE"""),94.0)</f>
        <v>94</v>
      </c>
      <c r="T80" s="2">
        <f>IFERROR(__xludf.DUMMYFUNCTION("""COMPUTED_VALUE"""),31.0)</f>
        <v>31</v>
      </c>
      <c r="U80" s="2">
        <f>IFERROR(__xludf.DUMMYFUNCTION("""COMPUTED_VALUE"""),85.0)</f>
        <v>85</v>
      </c>
      <c r="V80" s="2">
        <f>IFERROR(__xludf.DUMMYFUNCTION("""COMPUTED_VALUE"""),54.0)</f>
        <v>54</v>
      </c>
      <c r="W80" s="2">
        <f>IFERROR(__xludf.DUMMYFUNCTION("""COMPUTED_VALUE"""),55.0)</f>
        <v>55</v>
      </c>
      <c r="X80" s="2">
        <f>IFERROR(__xludf.DUMMYFUNCTION("""COMPUTED_VALUE"""),93.0)</f>
        <v>93</v>
      </c>
      <c r="Y80" s="2">
        <f>IFERROR(__xludf.DUMMYFUNCTION("""COMPUTED_VALUE"""),46.0)</f>
        <v>46</v>
      </c>
      <c r="Z80" s="2">
        <f>IFERROR(__xludf.DUMMYFUNCTION("""COMPUTED_VALUE"""),35.0)</f>
        <v>35</v>
      </c>
      <c r="AA80" s="2">
        <f>IFERROR(__xludf.DUMMYFUNCTION("""COMPUTED_VALUE"""),77.0)</f>
        <v>77</v>
      </c>
      <c r="AB80" s="2">
        <f>IFERROR(__xludf.DUMMYFUNCTION("""COMPUTED_VALUE"""),67.0)</f>
        <v>67</v>
      </c>
      <c r="AC80" s="2">
        <f>IFERROR(__xludf.DUMMYFUNCTION("""COMPUTED_VALUE"""),74.0)</f>
        <v>74</v>
      </c>
      <c r="AD80" s="2">
        <f>IFERROR(__xludf.DUMMYFUNCTION("""COMPUTED_VALUE"""),96.0)</f>
        <v>96</v>
      </c>
      <c r="AE80" s="2">
        <f>IFERROR(__xludf.DUMMYFUNCTION("""COMPUTED_VALUE"""),36.0)</f>
        <v>36</v>
      </c>
      <c r="AF80" s="2">
        <f>IFERROR(__xludf.DUMMYFUNCTION("""COMPUTED_VALUE"""),50.0)</f>
        <v>50</v>
      </c>
      <c r="AG80" s="2">
        <f>IFERROR(__xludf.DUMMYFUNCTION("""COMPUTED_VALUE"""),68.0)</f>
        <v>68</v>
      </c>
      <c r="AH80" s="2">
        <f>IFERROR(__xludf.DUMMYFUNCTION("""COMPUTED_VALUE"""),19.0)</f>
        <v>19</v>
      </c>
      <c r="AI80" s="2">
        <f>IFERROR(__xludf.DUMMYFUNCTION("""COMPUTED_VALUE"""),3.0)</f>
        <v>3</v>
      </c>
      <c r="AJ80" s="2">
        <f>IFERROR(__xludf.DUMMYFUNCTION("""COMPUTED_VALUE"""),40.0)</f>
        <v>40</v>
      </c>
      <c r="AK80" s="2">
        <f>IFERROR(__xludf.DUMMYFUNCTION("""COMPUTED_VALUE"""),15.0)</f>
        <v>15</v>
      </c>
      <c r="AL80" s="2">
        <f>IFERROR(__xludf.DUMMYFUNCTION("""COMPUTED_VALUE"""),69.0)</f>
        <v>69</v>
      </c>
      <c r="AM80" s="2">
        <f>IFERROR(__xludf.DUMMYFUNCTION("""COMPUTED_VALUE"""),72.0)</f>
        <v>72</v>
      </c>
      <c r="AN80" s="2">
        <f>IFERROR(__xludf.DUMMYFUNCTION("""COMPUTED_VALUE"""),6.0)</f>
        <v>6</v>
      </c>
      <c r="AO80" s="2">
        <f>IFERROR(__xludf.DUMMYFUNCTION("""COMPUTED_VALUE"""),49.0)</f>
        <v>49</v>
      </c>
      <c r="AQ80" s="2">
        <f>IFERROR(__xludf.DUMMYFUNCTION("COUNTA( iferror( filter( flatten(F80:O80), match( flatten(F80:O80), flatten(Q80:AO80), 0 ) ) ) )"),2.0)</f>
        <v>2</v>
      </c>
      <c r="AR80" s="2">
        <f t="shared" si="1"/>
        <v>2</v>
      </c>
    </row>
    <row r="81">
      <c r="A81" s="4" t="s">
        <v>85</v>
      </c>
      <c r="B81" s="2" t="str">
        <f>IFERROR(__xludf.DUMMYFUNCTION(" SPLIT(A81,"":"")"),"Card  80")</f>
        <v>Card  80</v>
      </c>
      <c r="C81" s="2" t="str">
        <f>IFERROR(__xludf.DUMMYFUNCTION("""COMPUTED_VALUE""")," 11 36 90 64 51 31 83 30 18 69 | 36 86 90 43  8  3 65 49 31 78 30 18 79 52 51 88 80 63 24 77 16  1 13 83 55")</f>
        <v> 11 36 90 64 51 31 83 30 18 69 | 36 86 90 43  8  3 65 49 31 78 30 18 79 52 51 88 80 63 24 77 16  1 13 83 55</v>
      </c>
      <c r="D81" s="2" t="str">
        <f>IFERROR(__xludf.DUMMYFUNCTION("SPLIT(C81,""|"")")," 11 36 90 64 51 31 83 30 18 69 ")</f>
        <v> 11 36 90 64 51 31 83 30 18 69 </v>
      </c>
      <c r="E81" s="2" t="str">
        <f>IFERROR(__xludf.DUMMYFUNCTION("""COMPUTED_VALUE""")," 36 86 90 43  8  3 65 49 31 78 30 18 79 52 51 88 80 63 24 77 16  1 13 83 55")</f>
        <v> 36 86 90 43  8  3 65 49 31 78 30 18 79 52 51 88 80 63 24 77 16  1 13 83 55</v>
      </c>
      <c r="F81" s="2">
        <f>IFERROR(__xludf.DUMMYFUNCTION("SPLIT(D81,"" "")"),11.0)</f>
        <v>11</v>
      </c>
      <c r="G81" s="2">
        <f>IFERROR(__xludf.DUMMYFUNCTION("""COMPUTED_VALUE"""),36.0)</f>
        <v>36</v>
      </c>
      <c r="H81" s="2">
        <f>IFERROR(__xludf.DUMMYFUNCTION("""COMPUTED_VALUE"""),90.0)</f>
        <v>90</v>
      </c>
      <c r="I81" s="2">
        <f>IFERROR(__xludf.DUMMYFUNCTION("""COMPUTED_VALUE"""),64.0)</f>
        <v>64</v>
      </c>
      <c r="J81" s="2">
        <f>IFERROR(__xludf.DUMMYFUNCTION("""COMPUTED_VALUE"""),51.0)</f>
        <v>51</v>
      </c>
      <c r="K81" s="2">
        <f>IFERROR(__xludf.DUMMYFUNCTION("""COMPUTED_VALUE"""),31.0)</f>
        <v>31</v>
      </c>
      <c r="L81" s="2">
        <f>IFERROR(__xludf.DUMMYFUNCTION("""COMPUTED_VALUE"""),83.0)</f>
        <v>83</v>
      </c>
      <c r="M81" s="2">
        <f>IFERROR(__xludf.DUMMYFUNCTION("""COMPUTED_VALUE"""),30.0)</f>
        <v>30</v>
      </c>
      <c r="N81" s="2">
        <f>IFERROR(__xludf.DUMMYFUNCTION("""COMPUTED_VALUE"""),18.0)</f>
        <v>18</v>
      </c>
      <c r="O81" s="2">
        <f>IFERROR(__xludf.DUMMYFUNCTION("""COMPUTED_VALUE"""),69.0)</f>
        <v>69</v>
      </c>
      <c r="Q81" s="2">
        <f>IFERROR(__xludf.DUMMYFUNCTION("SPLIT(E81,"" "")"),36.0)</f>
        <v>36</v>
      </c>
      <c r="R81" s="2">
        <f>IFERROR(__xludf.DUMMYFUNCTION("""COMPUTED_VALUE"""),86.0)</f>
        <v>86</v>
      </c>
      <c r="S81" s="2">
        <f>IFERROR(__xludf.DUMMYFUNCTION("""COMPUTED_VALUE"""),90.0)</f>
        <v>90</v>
      </c>
      <c r="T81" s="2">
        <f>IFERROR(__xludf.DUMMYFUNCTION("""COMPUTED_VALUE"""),43.0)</f>
        <v>43</v>
      </c>
      <c r="U81" s="2">
        <f>IFERROR(__xludf.DUMMYFUNCTION("""COMPUTED_VALUE"""),8.0)</f>
        <v>8</v>
      </c>
      <c r="V81" s="2">
        <f>IFERROR(__xludf.DUMMYFUNCTION("""COMPUTED_VALUE"""),3.0)</f>
        <v>3</v>
      </c>
      <c r="W81" s="2">
        <f>IFERROR(__xludf.DUMMYFUNCTION("""COMPUTED_VALUE"""),65.0)</f>
        <v>65</v>
      </c>
      <c r="X81" s="2">
        <f>IFERROR(__xludf.DUMMYFUNCTION("""COMPUTED_VALUE"""),49.0)</f>
        <v>49</v>
      </c>
      <c r="Y81" s="2">
        <f>IFERROR(__xludf.DUMMYFUNCTION("""COMPUTED_VALUE"""),31.0)</f>
        <v>31</v>
      </c>
      <c r="Z81" s="2">
        <f>IFERROR(__xludf.DUMMYFUNCTION("""COMPUTED_VALUE"""),78.0)</f>
        <v>78</v>
      </c>
      <c r="AA81" s="2">
        <f>IFERROR(__xludf.DUMMYFUNCTION("""COMPUTED_VALUE"""),30.0)</f>
        <v>30</v>
      </c>
      <c r="AB81" s="2">
        <f>IFERROR(__xludf.DUMMYFUNCTION("""COMPUTED_VALUE"""),18.0)</f>
        <v>18</v>
      </c>
      <c r="AC81" s="2">
        <f>IFERROR(__xludf.DUMMYFUNCTION("""COMPUTED_VALUE"""),79.0)</f>
        <v>79</v>
      </c>
      <c r="AD81" s="2">
        <f>IFERROR(__xludf.DUMMYFUNCTION("""COMPUTED_VALUE"""),52.0)</f>
        <v>52</v>
      </c>
      <c r="AE81" s="2">
        <f>IFERROR(__xludf.DUMMYFUNCTION("""COMPUTED_VALUE"""),51.0)</f>
        <v>51</v>
      </c>
      <c r="AF81" s="2">
        <f>IFERROR(__xludf.DUMMYFUNCTION("""COMPUTED_VALUE"""),88.0)</f>
        <v>88</v>
      </c>
      <c r="AG81" s="2">
        <f>IFERROR(__xludf.DUMMYFUNCTION("""COMPUTED_VALUE"""),80.0)</f>
        <v>80</v>
      </c>
      <c r="AH81" s="2">
        <f>IFERROR(__xludf.DUMMYFUNCTION("""COMPUTED_VALUE"""),63.0)</f>
        <v>63</v>
      </c>
      <c r="AI81" s="2">
        <f>IFERROR(__xludf.DUMMYFUNCTION("""COMPUTED_VALUE"""),24.0)</f>
        <v>24</v>
      </c>
      <c r="AJ81" s="2">
        <f>IFERROR(__xludf.DUMMYFUNCTION("""COMPUTED_VALUE"""),77.0)</f>
        <v>77</v>
      </c>
      <c r="AK81" s="2">
        <f>IFERROR(__xludf.DUMMYFUNCTION("""COMPUTED_VALUE"""),16.0)</f>
        <v>16</v>
      </c>
      <c r="AL81" s="2">
        <f>IFERROR(__xludf.DUMMYFUNCTION("""COMPUTED_VALUE"""),1.0)</f>
        <v>1</v>
      </c>
      <c r="AM81" s="2">
        <f>IFERROR(__xludf.DUMMYFUNCTION("""COMPUTED_VALUE"""),13.0)</f>
        <v>13</v>
      </c>
      <c r="AN81" s="2">
        <f>IFERROR(__xludf.DUMMYFUNCTION("""COMPUTED_VALUE"""),83.0)</f>
        <v>83</v>
      </c>
      <c r="AO81" s="2">
        <f>IFERROR(__xludf.DUMMYFUNCTION("""COMPUTED_VALUE"""),55.0)</f>
        <v>55</v>
      </c>
      <c r="AQ81" s="2">
        <f>IFERROR(__xludf.DUMMYFUNCTION("COUNTA( iferror( filter( flatten(F81:O81), match( flatten(F81:O81), flatten(Q81:AO81), 0 ) ) ) )"),7.0)</f>
        <v>7</v>
      </c>
      <c r="AR81" s="2">
        <f t="shared" si="1"/>
        <v>64</v>
      </c>
    </row>
    <row r="82">
      <c r="A82" s="4" t="s">
        <v>86</v>
      </c>
      <c r="B82" s="2" t="str">
        <f>IFERROR(__xludf.DUMMYFUNCTION(" SPLIT(A82,"":"")"),"Card  81")</f>
        <v>Card  81</v>
      </c>
      <c r="C82" s="2" t="str">
        <f>IFERROR(__xludf.DUMMYFUNCTION("""COMPUTED_VALUE""")," 47  2 72 59 87 30 58 68 63 61 | 55 49 42 39 99 94 50 72 90 54 29 37 21 41 48  8 82  7 63 30 62 70 87 26 14")</f>
        <v> 47  2 72 59 87 30 58 68 63 61 | 55 49 42 39 99 94 50 72 90 54 29 37 21 41 48  8 82  7 63 30 62 70 87 26 14</v>
      </c>
      <c r="D82" s="2" t="str">
        <f>IFERROR(__xludf.DUMMYFUNCTION("SPLIT(C82,""|"")")," 47  2 72 59 87 30 58 68 63 61 ")</f>
        <v> 47  2 72 59 87 30 58 68 63 61 </v>
      </c>
      <c r="E82" s="2" t="str">
        <f>IFERROR(__xludf.DUMMYFUNCTION("""COMPUTED_VALUE""")," 55 49 42 39 99 94 50 72 90 54 29 37 21 41 48  8 82  7 63 30 62 70 87 26 14")</f>
        <v> 55 49 42 39 99 94 50 72 90 54 29 37 21 41 48  8 82  7 63 30 62 70 87 26 14</v>
      </c>
      <c r="F82" s="2">
        <f>IFERROR(__xludf.DUMMYFUNCTION("SPLIT(D82,"" "")"),47.0)</f>
        <v>47</v>
      </c>
      <c r="G82" s="2">
        <f>IFERROR(__xludf.DUMMYFUNCTION("""COMPUTED_VALUE"""),2.0)</f>
        <v>2</v>
      </c>
      <c r="H82" s="2">
        <f>IFERROR(__xludf.DUMMYFUNCTION("""COMPUTED_VALUE"""),72.0)</f>
        <v>72</v>
      </c>
      <c r="I82" s="2">
        <f>IFERROR(__xludf.DUMMYFUNCTION("""COMPUTED_VALUE"""),59.0)</f>
        <v>59</v>
      </c>
      <c r="J82" s="2">
        <f>IFERROR(__xludf.DUMMYFUNCTION("""COMPUTED_VALUE"""),87.0)</f>
        <v>87</v>
      </c>
      <c r="K82" s="2">
        <f>IFERROR(__xludf.DUMMYFUNCTION("""COMPUTED_VALUE"""),30.0)</f>
        <v>30</v>
      </c>
      <c r="L82" s="2">
        <f>IFERROR(__xludf.DUMMYFUNCTION("""COMPUTED_VALUE"""),58.0)</f>
        <v>58</v>
      </c>
      <c r="M82" s="2">
        <f>IFERROR(__xludf.DUMMYFUNCTION("""COMPUTED_VALUE"""),68.0)</f>
        <v>68</v>
      </c>
      <c r="N82" s="2">
        <f>IFERROR(__xludf.DUMMYFUNCTION("""COMPUTED_VALUE"""),63.0)</f>
        <v>63</v>
      </c>
      <c r="O82" s="2">
        <f>IFERROR(__xludf.DUMMYFUNCTION("""COMPUTED_VALUE"""),61.0)</f>
        <v>61</v>
      </c>
      <c r="Q82" s="2">
        <f>IFERROR(__xludf.DUMMYFUNCTION("SPLIT(E82,"" "")"),55.0)</f>
        <v>55</v>
      </c>
      <c r="R82" s="2">
        <f>IFERROR(__xludf.DUMMYFUNCTION("""COMPUTED_VALUE"""),49.0)</f>
        <v>49</v>
      </c>
      <c r="S82" s="2">
        <f>IFERROR(__xludf.DUMMYFUNCTION("""COMPUTED_VALUE"""),42.0)</f>
        <v>42</v>
      </c>
      <c r="T82" s="2">
        <f>IFERROR(__xludf.DUMMYFUNCTION("""COMPUTED_VALUE"""),39.0)</f>
        <v>39</v>
      </c>
      <c r="U82" s="2">
        <f>IFERROR(__xludf.DUMMYFUNCTION("""COMPUTED_VALUE"""),99.0)</f>
        <v>99</v>
      </c>
      <c r="V82" s="2">
        <f>IFERROR(__xludf.DUMMYFUNCTION("""COMPUTED_VALUE"""),94.0)</f>
        <v>94</v>
      </c>
      <c r="W82" s="2">
        <f>IFERROR(__xludf.DUMMYFUNCTION("""COMPUTED_VALUE"""),50.0)</f>
        <v>50</v>
      </c>
      <c r="X82" s="2">
        <f>IFERROR(__xludf.DUMMYFUNCTION("""COMPUTED_VALUE"""),72.0)</f>
        <v>72</v>
      </c>
      <c r="Y82" s="2">
        <f>IFERROR(__xludf.DUMMYFUNCTION("""COMPUTED_VALUE"""),90.0)</f>
        <v>90</v>
      </c>
      <c r="Z82" s="2">
        <f>IFERROR(__xludf.DUMMYFUNCTION("""COMPUTED_VALUE"""),54.0)</f>
        <v>54</v>
      </c>
      <c r="AA82" s="2">
        <f>IFERROR(__xludf.DUMMYFUNCTION("""COMPUTED_VALUE"""),29.0)</f>
        <v>29</v>
      </c>
      <c r="AB82" s="2">
        <f>IFERROR(__xludf.DUMMYFUNCTION("""COMPUTED_VALUE"""),37.0)</f>
        <v>37</v>
      </c>
      <c r="AC82" s="2">
        <f>IFERROR(__xludf.DUMMYFUNCTION("""COMPUTED_VALUE"""),21.0)</f>
        <v>21</v>
      </c>
      <c r="AD82" s="2">
        <f>IFERROR(__xludf.DUMMYFUNCTION("""COMPUTED_VALUE"""),41.0)</f>
        <v>41</v>
      </c>
      <c r="AE82" s="2">
        <f>IFERROR(__xludf.DUMMYFUNCTION("""COMPUTED_VALUE"""),48.0)</f>
        <v>48</v>
      </c>
      <c r="AF82" s="2">
        <f>IFERROR(__xludf.DUMMYFUNCTION("""COMPUTED_VALUE"""),8.0)</f>
        <v>8</v>
      </c>
      <c r="AG82" s="2">
        <f>IFERROR(__xludf.DUMMYFUNCTION("""COMPUTED_VALUE"""),82.0)</f>
        <v>82</v>
      </c>
      <c r="AH82" s="2">
        <f>IFERROR(__xludf.DUMMYFUNCTION("""COMPUTED_VALUE"""),7.0)</f>
        <v>7</v>
      </c>
      <c r="AI82" s="2">
        <f>IFERROR(__xludf.DUMMYFUNCTION("""COMPUTED_VALUE"""),63.0)</f>
        <v>63</v>
      </c>
      <c r="AJ82" s="2">
        <f>IFERROR(__xludf.DUMMYFUNCTION("""COMPUTED_VALUE"""),30.0)</f>
        <v>30</v>
      </c>
      <c r="AK82" s="2">
        <f>IFERROR(__xludf.DUMMYFUNCTION("""COMPUTED_VALUE"""),62.0)</f>
        <v>62</v>
      </c>
      <c r="AL82" s="2">
        <f>IFERROR(__xludf.DUMMYFUNCTION("""COMPUTED_VALUE"""),70.0)</f>
        <v>70</v>
      </c>
      <c r="AM82" s="2">
        <f>IFERROR(__xludf.DUMMYFUNCTION("""COMPUTED_VALUE"""),87.0)</f>
        <v>87</v>
      </c>
      <c r="AN82" s="2">
        <f>IFERROR(__xludf.DUMMYFUNCTION("""COMPUTED_VALUE"""),26.0)</f>
        <v>26</v>
      </c>
      <c r="AO82" s="2">
        <f>IFERROR(__xludf.DUMMYFUNCTION("""COMPUTED_VALUE"""),14.0)</f>
        <v>14</v>
      </c>
      <c r="AQ82" s="2">
        <f>IFERROR(__xludf.DUMMYFUNCTION("COUNTA( iferror( filter( flatten(F82:O82), match( flatten(F82:O82), flatten(Q82:AO82), 0 ) ) ) )"),4.0)</f>
        <v>4</v>
      </c>
      <c r="AR82" s="2">
        <f t="shared" si="1"/>
        <v>8</v>
      </c>
    </row>
    <row r="83">
      <c r="A83" s="4" t="s">
        <v>87</v>
      </c>
      <c r="B83" s="2" t="str">
        <f>IFERROR(__xludf.DUMMYFUNCTION(" SPLIT(A83,"":"")"),"Card  82")</f>
        <v>Card  82</v>
      </c>
      <c r="C83" s="2" t="str">
        <f>IFERROR(__xludf.DUMMYFUNCTION("""COMPUTED_VALUE""")," 22 17 64 40 89 67 83 71 43 50 | 89 12 52 32 42 78 38  3 51 26  2 67 96 81 77 13 48  7 73 28 62  1 82 22 24")</f>
        <v> 22 17 64 40 89 67 83 71 43 50 | 89 12 52 32 42 78 38  3 51 26  2 67 96 81 77 13 48  7 73 28 62  1 82 22 24</v>
      </c>
      <c r="D83" s="2" t="str">
        <f>IFERROR(__xludf.DUMMYFUNCTION("SPLIT(C83,""|"")")," 22 17 64 40 89 67 83 71 43 50 ")</f>
        <v> 22 17 64 40 89 67 83 71 43 50 </v>
      </c>
      <c r="E83" s="2" t="str">
        <f>IFERROR(__xludf.DUMMYFUNCTION("""COMPUTED_VALUE""")," 89 12 52 32 42 78 38  3 51 26  2 67 96 81 77 13 48  7 73 28 62  1 82 22 24")</f>
        <v> 89 12 52 32 42 78 38  3 51 26  2 67 96 81 77 13 48  7 73 28 62  1 82 22 24</v>
      </c>
      <c r="F83" s="2">
        <f>IFERROR(__xludf.DUMMYFUNCTION("SPLIT(D83,"" "")"),22.0)</f>
        <v>22</v>
      </c>
      <c r="G83" s="2">
        <f>IFERROR(__xludf.DUMMYFUNCTION("""COMPUTED_VALUE"""),17.0)</f>
        <v>17</v>
      </c>
      <c r="H83" s="2">
        <f>IFERROR(__xludf.DUMMYFUNCTION("""COMPUTED_VALUE"""),64.0)</f>
        <v>64</v>
      </c>
      <c r="I83" s="2">
        <f>IFERROR(__xludf.DUMMYFUNCTION("""COMPUTED_VALUE"""),40.0)</f>
        <v>40</v>
      </c>
      <c r="J83" s="2">
        <f>IFERROR(__xludf.DUMMYFUNCTION("""COMPUTED_VALUE"""),89.0)</f>
        <v>89</v>
      </c>
      <c r="K83" s="2">
        <f>IFERROR(__xludf.DUMMYFUNCTION("""COMPUTED_VALUE"""),67.0)</f>
        <v>67</v>
      </c>
      <c r="L83" s="2">
        <f>IFERROR(__xludf.DUMMYFUNCTION("""COMPUTED_VALUE"""),83.0)</f>
        <v>83</v>
      </c>
      <c r="M83" s="2">
        <f>IFERROR(__xludf.DUMMYFUNCTION("""COMPUTED_VALUE"""),71.0)</f>
        <v>71</v>
      </c>
      <c r="N83" s="2">
        <f>IFERROR(__xludf.DUMMYFUNCTION("""COMPUTED_VALUE"""),43.0)</f>
        <v>43</v>
      </c>
      <c r="O83" s="2">
        <f>IFERROR(__xludf.DUMMYFUNCTION("""COMPUTED_VALUE"""),50.0)</f>
        <v>50</v>
      </c>
      <c r="Q83" s="2">
        <f>IFERROR(__xludf.DUMMYFUNCTION("SPLIT(E83,"" "")"),89.0)</f>
        <v>89</v>
      </c>
      <c r="R83" s="2">
        <f>IFERROR(__xludf.DUMMYFUNCTION("""COMPUTED_VALUE"""),12.0)</f>
        <v>12</v>
      </c>
      <c r="S83" s="2">
        <f>IFERROR(__xludf.DUMMYFUNCTION("""COMPUTED_VALUE"""),52.0)</f>
        <v>52</v>
      </c>
      <c r="T83" s="2">
        <f>IFERROR(__xludf.DUMMYFUNCTION("""COMPUTED_VALUE"""),32.0)</f>
        <v>32</v>
      </c>
      <c r="U83" s="2">
        <f>IFERROR(__xludf.DUMMYFUNCTION("""COMPUTED_VALUE"""),42.0)</f>
        <v>42</v>
      </c>
      <c r="V83" s="2">
        <f>IFERROR(__xludf.DUMMYFUNCTION("""COMPUTED_VALUE"""),78.0)</f>
        <v>78</v>
      </c>
      <c r="W83" s="2">
        <f>IFERROR(__xludf.DUMMYFUNCTION("""COMPUTED_VALUE"""),38.0)</f>
        <v>38</v>
      </c>
      <c r="X83" s="2">
        <f>IFERROR(__xludf.DUMMYFUNCTION("""COMPUTED_VALUE"""),3.0)</f>
        <v>3</v>
      </c>
      <c r="Y83" s="2">
        <f>IFERROR(__xludf.DUMMYFUNCTION("""COMPUTED_VALUE"""),51.0)</f>
        <v>51</v>
      </c>
      <c r="Z83" s="2">
        <f>IFERROR(__xludf.DUMMYFUNCTION("""COMPUTED_VALUE"""),26.0)</f>
        <v>26</v>
      </c>
      <c r="AA83" s="2">
        <f>IFERROR(__xludf.DUMMYFUNCTION("""COMPUTED_VALUE"""),2.0)</f>
        <v>2</v>
      </c>
      <c r="AB83" s="2">
        <f>IFERROR(__xludf.DUMMYFUNCTION("""COMPUTED_VALUE"""),67.0)</f>
        <v>67</v>
      </c>
      <c r="AC83" s="2">
        <f>IFERROR(__xludf.DUMMYFUNCTION("""COMPUTED_VALUE"""),96.0)</f>
        <v>96</v>
      </c>
      <c r="AD83" s="2">
        <f>IFERROR(__xludf.DUMMYFUNCTION("""COMPUTED_VALUE"""),81.0)</f>
        <v>81</v>
      </c>
      <c r="AE83" s="2">
        <f>IFERROR(__xludf.DUMMYFUNCTION("""COMPUTED_VALUE"""),77.0)</f>
        <v>77</v>
      </c>
      <c r="AF83" s="2">
        <f>IFERROR(__xludf.DUMMYFUNCTION("""COMPUTED_VALUE"""),13.0)</f>
        <v>13</v>
      </c>
      <c r="AG83" s="2">
        <f>IFERROR(__xludf.DUMMYFUNCTION("""COMPUTED_VALUE"""),48.0)</f>
        <v>48</v>
      </c>
      <c r="AH83" s="2">
        <f>IFERROR(__xludf.DUMMYFUNCTION("""COMPUTED_VALUE"""),7.0)</f>
        <v>7</v>
      </c>
      <c r="AI83" s="2">
        <f>IFERROR(__xludf.DUMMYFUNCTION("""COMPUTED_VALUE"""),73.0)</f>
        <v>73</v>
      </c>
      <c r="AJ83" s="2">
        <f>IFERROR(__xludf.DUMMYFUNCTION("""COMPUTED_VALUE"""),28.0)</f>
        <v>28</v>
      </c>
      <c r="AK83" s="2">
        <f>IFERROR(__xludf.DUMMYFUNCTION("""COMPUTED_VALUE"""),62.0)</f>
        <v>62</v>
      </c>
      <c r="AL83" s="2">
        <f>IFERROR(__xludf.DUMMYFUNCTION("""COMPUTED_VALUE"""),1.0)</f>
        <v>1</v>
      </c>
      <c r="AM83" s="2">
        <f>IFERROR(__xludf.DUMMYFUNCTION("""COMPUTED_VALUE"""),82.0)</f>
        <v>82</v>
      </c>
      <c r="AN83" s="2">
        <f>IFERROR(__xludf.DUMMYFUNCTION("""COMPUTED_VALUE"""),22.0)</f>
        <v>22</v>
      </c>
      <c r="AO83" s="2">
        <f>IFERROR(__xludf.DUMMYFUNCTION("""COMPUTED_VALUE"""),24.0)</f>
        <v>24</v>
      </c>
      <c r="AQ83" s="2">
        <f>IFERROR(__xludf.DUMMYFUNCTION("COUNTA( iferror( filter( flatten(F83:O83), match( flatten(F83:O83), flatten(Q83:AO83), 0 ) ) ) )"),3.0)</f>
        <v>3</v>
      </c>
      <c r="AR83" s="2">
        <f t="shared" si="1"/>
        <v>4</v>
      </c>
    </row>
    <row r="84">
      <c r="A84" s="4" t="s">
        <v>88</v>
      </c>
      <c r="B84" s="2" t="str">
        <f>IFERROR(__xludf.DUMMYFUNCTION(" SPLIT(A84,"":"")"),"Card  83")</f>
        <v>Card  83</v>
      </c>
      <c r="C84" s="2" t="str">
        <f>IFERROR(__xludf.DUMMYFUNCTION("""COMPUTED_VALUE""")," 53  4 35 89 23 36  8 92 32 49 | 35 52 92 73 23 64 80 32 53  4 65 20 42 31  8 39 89 95 62 44 45 77 36 68 49")</f>
        <v> 53  4 35 89 23 36  8 92 32 49 | 35 52 92 73 23 64 80 32 53  4 65 20 42 31  8 39 89 95 62 44 45 77 36 68 49</v>
      </c>
      <c r="D84" s="2" t="str">
        <f>IFERROR(__xludf.DUMMYFUNCTION("SPLIT(C84,""|"")")," 53  4 35 89 23 36  8 92 32 49 ")</f>
        <v> 53  4 35 89 23 36  8 92 32 49 </v>
      </c>
      <c r="E84" s="2" t="str">
        <f>IFERROR(__xludf.DUMMYFUNCTION("""COMPUTED_VALUE""")," 35 52 92 73 23 64 80 32 53  4 65 20 42 31  8 39 89 95 62 44 45 77 36 68 49")</f>
        <v> 35 52 92 73 23 64 80 32 53  4 65 20 42 31  8 39 89 95 62 44 45 77 36 68 49</v>
      </c>
      <c r="F84" s="2">
        <f>IFERROR(__xludf.DUMMYFUNCTION("SPLIT(D84,"" "")"),53.0)</f>
        <v>53</v>
      </c>
      <c r="G84" s="2">
        <f>IFERROR(__xludf.DUMMYFUNCTION("""COMPUTED_VALUE"""),4.0)</f>
        <v>4</v>
      </c>
      <c r="H84" s="2">
        <f>IFERROR(__xludf.DUMMYFUNCTION("""COMPUTED_VALUE"""),35.0)</f>
        <v>35</v>
      </c>
      <c r="I84" s="2">
        <f>IFERROR(__xludf.DUMMYFUNCTION("""COMPUTED_VALUE"""),89.0)</f>
        <v>89</v>
      </c>
      <c r="J84" s="2">
        <f>IFERROR(__xludf.DUMMYFUNCTION("""COMPUTED_VALUE"""),23.0)</f>
        <v>23</v>
      </c>
      <c r="K84" s="2">
        <f>IFERROR(__xludf.DUMMYFUNCTION("""COMPUTED_VALUE"""),36.0)</f>
        <v>36</v>
      </c>
      <c r="L84" s="2">
        <f>IFERROR(__xludf.DUMMYFUNCTION("""COMPUTED_VALUE"""),8.0)</f>
        <v>8</v>
      </c>
      <c r="M84" s="2">
        <f>IFERROR(__xludf.DUMMYFUNCTION("""COMPUTED_VALUE"""),92.0)</f>
        <v>92</v>
      </c>
      <c r="N84" s="2">
        <f>IFERROR(__xludf.DUMMYFUNCTION("""COMPUTED_VALUE"""),32.0)</f>
        <v>32</v>
      </c>
      <c r="O84" s="2">
        <f>IFERROR(__xludf.DUMMYFUNCTION("""COMPUTED_VALUE"""),49.0)</f>
        <v>49</v>
      </c>
      <c r="Q84" s="2">
        <f>IFERROR(__xludf.DUMMYFUNCTION("SPLIT(E84,"" "")"),35.0)</f>
        <v>35</v>
      </c>
      <c r="R84" s="2">
        <f>IFERROR(__xludf.DUMMYFUNCTION("""COMPUTED_VALUE"""),52.0)</f>
        <v>52</v>
      </c>
      <c r="S84" s="2">
        <f>IFERROR(__xludf.DUMMYFUNCTION("""COMPUTED_VALUE"""),92.0)</f>
        <v>92</v>
      </c>
      <c r="T84" s="2">
        <f>IFERROR(__xludf.DUMMYFUNCTION("""COMPUTED_VALUE"""),73.0)</f>
        <v>73</v>
      </c>
      <c r="U84" s="2">
        <f>IFERROR(__xludf.DUMMYFUNCTION("""COMPUTED_VALUE"""),23.0)</f>
        <v>23</v>
      </c>
      <c r="V84" s="2">
        <f>IFERROR(__xludf.DUMMYFUNCTION("""COMPUTED_VALUE"""),64.0)</f>
        <v>64</v>
      </c>
      <c r="W84" s="2">
        <f>IFERROR(__xludf.DUMMYFUNCTION("""COMPUTED_VALUE"""),80.0)</f>
        <v>80</v>
      </c>
      <c r="X84" s="2">
        <f>IFERROR(__xludf.DUMMYFUNCTION("""COMPUTED_VALUE"""),32.0)</f>
        <v>32</v>
      </c>
      <c r="Y84" s="2">
        <f>IFERROR(__xludf.DUMMYFUNCTION("""COMPUTED_VALUE"""),53.0)</f>
        <v>53</v>
      </c>
      <c r="Z84" s="2">
        <f>IFERROR(__xludf.DUMMYFUNCTION("""COMPUTED_VALUE"""),4.0)</f>
        <v>4</v>
      </c>
      <c r="AA84" s="2">
        <f>IFERROR(__xludf.DUMMYFUNCTION("""COMPUTED_VALUE"""),65.0)</f>
        <v>65</v>
      </c>
      <c r="AB84" s="2">
        <f>IFERROR(__xludf.DUMMYFUNCTION("""COMPUTED_VALUE"""),20.0)</f>
        <v>20</v>
      </c>
      <c r="AC84" s="2">
        <f>IFERROR(__xludf.DUMMYFUNCTION("""COMPUTED_VALUE"""),42.0)</f>
        <v>42</v>
      </c>
      <c r="AD84" s="2">
        <f>IFERROR(__xludf.DUMMYFUNCTION("""COMPUTED_VALUE"""),31.0)</f>
        <v>31</v>
      </c>
      <c r="AE84" s="2">
        <f>IFERROR(__xludf.DUMMYFUNCTION("""COMPUTED_VALUE"""),8.0)</f>
        <v>8</v>
      </c>
      <c r="AF84" s="2">
        <f>IFERROR(__xludf.DUMMYFUNCTION("""COMPUTED_VALUE"""),39.0)</f>
        <v>39</v>
      </c>
      <c r="AG84" s="2">
        <f>IFERROR(__xludf.DUMMYFUNCTION("""COMPUTED_VALUE"""),89.0)</f>
        <v>89</v>
      </c>
      <c r="AH84" s="2">
        <f>IFERROR(__xludf.DUMMYFUNCTION("""COMPUTED_VALUE"""),95.0)</f>
        <v>95</v>
      </c>
      <c r="AI84" s="2">
        <f>IFERROR(__xludf.DUMMYFUNCTION("""COMPUTED_VALUE"""),62.0)</f>
        <v>62</v>
      </c>
      <c r="AJ84" s="2">
        <f>IFERROR(__xludf.DUMMYFUNCTION("""COMPUTED_VALUE"""),44.0)</f>
        <v>44</v>
      </c>
      <c r="AK84" s="2">
        <f>IFERROR(__xludf.DUMMYFUNCTION("""COMPUTED_VALUE"""),45.0)</f>
        <v>45</v>
      </c>
      <c r="AL84" s="2">
        <f>IFERROR(__xludf.DUMMYFUNCTION("""COMPUTED_VALUE"""),77.0)</f>
        <v>77</v>
      </c>
      <c r="AM84" s="2">
        <f>IFERROR(__xludf.DUMMYFUNCTION("""COMPUTED_VALUE"""),36.0)</f>
        <v>36</v>
      </c>
      <c r="AN84" s="2">
        <f>IFERROR(__xludf.DUMMYFUNCTION("""COMPUTED_VALUE"""),68.0)</f>
        <v>68</v>
      </c>
      <c r="AO84" s="2">
        <f>IFERROR(__xludf.DUMMYFUNCTION("""COMPUTED_VALUE"""),49.0)</f>
        <v>49</v>
      </c>
      <c r="AQ84" s="2">
        <f>IFERROR(__xludf.DUMMYFUNCTION("COUNTA( iferror( filter( flatten(F84:O84), match( flatten(F84:O84), flatten(Q84:AO84), 0 ) ) ) )"),10.0)</f>
        <v>10</v>
      </c>
      <c r="AR84" s="2">
        <f t="shared" si="1"/>
        <v>512</v>
      </c>
    </row>
    <row r="85">
      <c r="A85" s="4" t="s">
        <v>89</v>
      </c>
      <c r="B85" s="2" t="str">
        <f>IFERROR(__xludf.DUMMYFUNCTION(" SPLIT(A85,"":"")"),"Card  84")</f>
        <v>Card  84</v>
      </c>
      <c r="C85" s="2" t="str">
        <f>IFERROR(__xludf.DUMMYFUNCTION("""COMPUTED_VALUE""")," 86 48 90 55 79 57 31 40  3 74 | 85 67 62  4 33 23 60 43 19 14 32 34  6 56 59  9 87 47 54 26 88 66 65 41 11")</f>
        <v> 86 48 90 55 79 57 31 40  3 74 | 85 67 62  4 33 23 60 43 19 14 32 34  6 56 59  9 87 47 54 26 88 66 65 41 11</v>
      </c>
      <c r="D85" s="2" t="str">
        <f>IFERROR(__xludf.DUMMYFUNCTION("SPLIT(C85,""|"")")," 86 48 90 55 79 57 31 40  3 74 ")</f>
        <v> 86 48 90 55 79 57 31 40  3 74 </v>
      </c>
      <c r="E85" s="2" t="str">
        <f>IFERROR(__xludf.DUMMYFUNCTION("""COMPUTED_VALUE""")," 85 67 62  4 33 23 60 43 19 14 32 34  6 56 59  9 87 47 54 26 88 66 65 41 11")</f>
        <v> 85 67 62  4 33 23 60 43 19 14 32 34  6 56 59  9 87 47 54 26 88 66 65 41 11</v>
      </c>
      <c r="F85" s="2">
        <f>IFERROR(__xludf.DUMMYFUNCTION("SPLIT(D85,"" "")"),86.0)</f>
        <v>86</v>
      </c>
      <c r="G85" s="2">
        <f>IFERROR(__xludf.DUMMYFUNCTION("""COMPUTED_VALUE"""),48.0)</f>
        <v>48</v>
      </c>
      <c r="H85" s="2">
        <f>IFERROR(__xludf.DUMMYFUNCTION("""COMPUTED_VALUE"""),90.0)</f>
        <v>90</v>
      </c>
      <c r="I85" s="2">
        <f>IFERROR(__xludf.DUMMYFUNCTION("""COMPUTED_VALUE"""),55.0)</f>
        <v>55</v>
      </c>
      <c r="J85" s="2">
        <f>IFERROR(__xludf.DUMMYFUNCTION("""COMPUTED_VALUE"""),79.0)</f>
        <v>79</v>
      </c>
      <c r="K85" s="2">
        <f>IFERROR(__xludf.DUMMYFUNCTION("""COMPUTED_VALUE"""),57.0)</f>
        <v>57</v>
      </c>
      <c r="L85" s="2">
        <f>IFERROR(__xludf.DUMMYFUNCTION("""COMPUTED_VALUE"""),31.0)</f>
        <v>31</v>
      </c>
      <c r="M85" s="2">
        <f>IFERROR(__xludf.DUMMYFUNCTION("""COMPUTED_VALUE"""),40.0)</f>
        <v>40</v>
      </c>
      <c r="N85" s="2">
        <f>IFERROR(__xludf.DUMMYFUNCTION("""COMPUTED_VALUE"""),3.0)</f>
        <v>3</v>
      </c>
      <c r="O85" s="2">
        <f>IFERROR(__xludf.DUMMYFUNCTION("""COMPUTED_VALUE"""),74.0)</f>
        <v>74</v>
      </c>
      <c r="Q85" s="2">
        <f>IFERROR(__xludf.DUMMYFUNCTION("SPLIT(E85,"" "")"),85.0)</f>
        <v>85</v>
      </c>
      <c r="R85" s="2">
        <f>IFERROR(__xludf.DUMMYFUNCTION("""COMPUTED_VALUE"""),67.0)</f>
        <v>67</v>
      </c>
      <c r="S85" s="2">
        <f>IFERROR(__xludf.DUMMYFUNCTION("""COMPUTED_VALUE"""),62.0)</f>
        <v>62</v>
      </c>
      <c r="T85" s="2">
        <f>IFERROR(__xludf.DUMMYFUNCTION("""COMPUTED_VALUE"""),4.0)</f>
        <v>4</v>
      </c>
      <c r="U85" s="2">
        <f>IFERROR(__xludf.DUMMYFUNCTION("""COMPUTED_VALUE"""),33.0)</f>
        <v>33</v>
      </c>
      <c r="V85" s="2">
        <f>IFERROR(__xludf.DUMMYFUNCTION("""COMPUTED_VALUE"""),23.0)</f>
        <v>23</v>
      </c>
      <c r="W85" s="2">
        <f>IFERROR(__xludf.DUMMYFUNCTION("""COMPUTED_VALUE"""),60.0)</f>
        <v>60</v>
      </c>
      <c r="X85" s="2">
        <f>IFERROR(__xludf.DUMMYFUNCTION("""COMPUTED_VALUE"""),43.0)</f>
        <v>43</v>
      </c>
      <c r="Y85" s="2">
        <f>IFERROR(__xludf.DUMMYFUNCTION("""COMPUTED_VALUE"""),19.0)</f>
        <v>19</v>
      </c>
      <c r="Z85" s="2">
        <f>IFERROR(__xludf.DUMMYFUNCTION("""COMPUTED_VALUE"""),14.0)</f>
        <v>14</v>
      </c>
      <c r="AA85" s="2">
        <f>IFERROR(__xludf.DUMMYFUNCTION("""COMPUTED_VALUE"""),32.0)</f>
        <v>32</v>
      </c>
      <c r="AB85" s="2">
        <f>IFERROR(__xludf.DUMMYFUNCTION("""COMPUTED_VALUE"""),34.0)</f>
        <v>34</v>
      </c>
      <c r="AC85" s="2">
        <f>IFERROR(__xludf.DUMMYFUNCTION("""COMPUTED_VALUE"""),6.0)</f>
        <v>6</v>
      </c>
      <c r="AD85" s="2">
        <f>IFERROR(__xludf.DUMMYFUNCTION("""COMPUTED_VALUE"""),56.0)</f>
        <v>56</v>
      </c>
      <c r="AE85" s="2">
        <f>IFERROR(__xludf.DUMMYFUNCTION("""COMPUTED_VALUE"""),59.0)</f>
        <v>59</v>
      </c>
      <c r="AF85" s="2">
        <f>IFERROR(__xludf.DUMMYFUNCTION("""COMPUTED_VALUE"""),9.0)</f>
        <v>9</v>
      </c>
      <c r="AG85" s="2">
        <f>IFERROR(__xludf.DUMMYFUNCTION("""COMPUTED_VALUE"""),87.0)</f>
        <v>87</v>
      </c>
      <c r="AH85" s="2">
        <f>IFERROR(__xludf.DUMMYFUNCTION("""COMPUTED_VALUE"""),47.0)</f>
        <v>47</v>
      </c>
      <c r="AI85" s="2">
        <f>IFERROR(__xludf.DUMMYFUNCTION("""COMPUTED_VALUE"""),54.0)</f>
        <v>54</v>
      </c>
      <c r="AJ85" s="2">
        <f>IFERROR(__xludf.DUMMYFUNCTION("""COMPUTED_VALUE"""),26.0)</f>
        <v>26</v>
      </c>
      <c r="AK85" s="2">
        <f>IFERROR(__xludf.DUMMYFUNCTION("""COMPUTED_VALUE"""),88.0)</f>
        <v>88</v>
      </c>
      <c r="AL85" s="2">
        <f>IFERROR(__xludf.DUMMYFUNCTION("""COMPUTED_VALUE"""),66.0)</f>
        <v>66</v>
      </c>
      <c r="AM85" s="2">
        <f>IFERROR(__xludf.DUMMYFUNCTION("""COMPUTED_VALUE"""),65.0)</f>
        <v>65</v>
      </c>
      <c r="AN85" s="2">
        <f>IFERROR(__xludf.DUMMYFUNCTION("""COMPUTED_VALUE"""),41.0)</f>
        <v>41</v>
      </c>
      <c r="AO85" s="2">
        <f>IFERROR(__xludf.DUMMYFUNCTION("""COMPUTED_VALUE"""),11.0)</f>
        <v>11</v>
      </c>
      <c r="AQ85" s="2">
        <f>IFERROR(__xludf.DUMMYFUNCTION("COUNTA( iferror( filter( flatten(F85:O85), match( flatten(F85:O85), flatten(Q85:AO85), 0 ) ) ) )"),0.0)</f>
        <v>0</v>
      </c>
      <c r="AR85" s="2">
        <f t="shared" si="1"/>
        <v>0</v>
      </c>
    </row>
    <row r="86">
      <c r="A86" s="4" t="s">
        <v>90</v>
      </c>
      <c r="B86" s="2" t="str">
        <f>IFERROR(__xludf.DUMMYFUNCTION(" SPLIT(A86,"":"")"),"Card  85")</f>
        <v>Card  85</v>
      </c>
      <c r="C86" s="2" t="str">
        <f>IFERROR(__xludf.DUMMYFUNCTION("""COMPUTED_VALUE""")," 82 66 31  3 87 19 89 57 59  8 | 15  8 31 58 53 22 89 59 63 96 40 85  3 82 35 33 49 30 75 87 66 64 83 57 19")</f>
        <v> 82 66 31  3 87 19 89 57 59  8 | 15  8 31 58 53 22 89 59 63 96 40 85  3 82 35 33 49 30 75 87 66 64 83 57 19</v>
      </c>
      <c r="D86" s="2" t="str">
        <f>IFERROR(__xludf.DUMMYFUNCTION("SPLIT(C86,""|"")")," 82 66 31  3 87 19 89 57 59  8 ")</f>
        <v> 82 66 31  3 87 19 89 57 59  8 </v>
      </c>
      <c r="E86" s="2" t="str">
        <f>IFERROR(__xludf.DUMMYFUNCTION("""COMPUTED_VALUE""")," 15  8 31 58 53 22 89 59 63 96 40 85  3 82 35 33 49 30 75 87 66 64 83 57 19")</f>
        <v> 15  8 31 58 53 22 89 59 63 96 40 85  3 82 35 33 49 30 75 87 66 64 83 57 19</v>
      </c>
      <c r="F86" s="2">
        <f>IFERROR(__xludf.DUMMYFUNCTION("SPLIT(D86,"" "")"),82.0)</f>
        <v>82</v>
      </c>
      <c r="G86" s="2">
        <f>IFERROR(__xludf.DUMMYFUNCTION("""COMPUTED_VALUE"""),66.0)</f>
        <v>66</v>
      </c>
      <c r="H86" s="2">
        <f>IFERROR(__xludf.DUMMYFUNCTION("""COMPUTED_VALUE"""),31.0)</f>
        <v>31</v>
      </c>
      <c r="I86" s="2">
        <f>IFERROR(__xludf.DUMMYFUNCTION("""COMPUTED_VALUE"""),3.0)</f>
        <v>3</v>
      </c>
      <c r="J86" s="2">
        <f>IFERROR(__xludf.DUMMYFUNCTION("""COMPUTED_VALUE"""),87.0)</f>
        <v>87</v>
      </c>
      <c r="K86" s="2">
        <f>IFERROR(__xludf.DUMMYFUNCTION("""COMPUTED_VALUE"""),19.0)</f>
        <v>19</v>
      </c>
      <c r="L86" s="2">
        <f>IFERROR(__xludf.DUMMYFUNCTION("""COMPUTED_VALUE"""),89.0)</f>
        <v>89</v>
      </c>
      <c r="M86" s="2">
        <f>IFERROR(__xludf.DUMMYFUNCTION("""COMPUTED_VALUE"""),57.0)</f>
        <v>57</v>
      </c>
      <c r="N86" s="2">
        <f>IFERROR(__xludf.DUMMYFUNCTION("""COMPUTED_VALUE"""),59.0)</f>
        <v>59</v>
      </c>
      <c r="O86" s="2">
        <f>IFERROR(__xludf.DUMMYFUNCTION("""COMPUTED_VALUE"""),8.0)</f>
        <v>8</v>
      </c>
      <c r="Q86" s="2">
        <f>IFERROR(__xludf.DUMMYFUNCTION("SPLIT(E86,"" "")"),15.0)</f>
        <v>15</v>
      </c>
      <c r="R86" s="2">
        <f>IFERROR(__xludf.DUMMYFUNCTION("""COMPUTED_VALUE"""),8.0)</f>
        <v>8</v>
      </c>
      <c r="S86" s="2">
        <f>IFERROR(__xludf.DUMMYFUNCTION("""COMPUTED_VALUE"""),31.0)</f>
        <v>31</v>
      </c>
      <c r="T86" s="2">
        <f>IFERROR(__xludf.DUMMYFUNCTION("""COMPUTED_VALUE"""),58.0)</f>
        <v>58</v>
      </c>
      <c r="U86" s="2">
        <f>IFERROR(__xludf.DUMMYFUNCTION("""COMPUTED_VALUE"""),53.0)</f>
        <v>53</v>
      </c>
      <c r="V86" s="2">
        <f>IFERROR(__xludf.DUMMYFUNCTION("""COMPUTED_VALUE"""),22.0)</f>
        <v>22</v>
      </c>
      <c r="W86" s="2">
        <f>IFERROR(__xludf.DUMMYFUNCTION("""COMPUTED_VALUE"""),89.0)</f>
        <v>89</v>
      </c>
      <c r="X86" s="2">
        <f>IFERROR(__xludf.DUMMYFUNCTION("""COMPUTED_VALUE"""),59.0)</f>
        <v>59</v>
      </c>
      <c r="Y86" s="2">
        <f>IFERROR(__xludf.DUMMYFUNCTION("""COMPUTED_VALUE"""),63.0)</f>
        <v>63</v>
      </c>
      <c r="Z86" s="2">
        <f>IFERROR(__xludf.DUMMYFUNCTION("""COMPUTED_VALUE"""),96.0)</f>
        <v>96</v>
      </c>
      <c r="AA86" s="2">
        <f>IFERROR(__xludf.DUMMYFUNCTION("""COMPUTED_VALUE"""),40.0)</f>
        <v>40</v>
      </c>
      <c r="AB86" s="2">
        <f>IFERROR(__xludf.DUMMYFUNCTION("""COMPUTED_VALUE"""),85.0)</f>
        <v>85</v>
      </c>
      <c r="AC86" s="2">
        <f>IFERROR(__xludf.DUMMYFUNCTION("""COMPUTED_VALUE"""),3.0)</f>
        <v>3</v>
      </c>
      <c r="AD86" s="2">
        <f>IFERROR(__xludf.DUMMYFUNCTION("""COMPUTED_VALUE"""),82.0)</f>
        <v>82</v>
      </c>
      <c r="AE86" s="2">
        <f>IFERROR(__xludf.DUMMYFUNCTION("""COMPUTED_VALUE"""),35.0)</f>
        <v>35</v>
      </c>
      <c r="AF86" s="2">
        <f>IFERROR(__xludf.DUMMYFUNCTION("""COMPUTED_VALUE"""),33.0)</f>
        <v>33</v>
      </c>
      <c r="AG86" s="2">
        <f>IFERROR(__xludf.DUMMYFUNCTION("""COMPUTED_VALUE"""),49.0)</f>
        <v>49</v>
      </c>
      <c r="AH86" s="2">
        <f>IFERROR(__xludf.DUMMYFUNCTION("""COMPUTED_VALUE"""),30.0)</f>
        <v>30</v>
      </c>
      <c r="AI86" s="2">
        <f>IFERROR(__xludf.DUMMYFUNCTION("""COMPUTED_VALUE"""),75.0)</f>
        <v>75</v>
      </c>
      <c r="AJ86" s="2">
        <f>IFERROR(__xludf.DUMMYFUNCTION("""COMPUTED_VALUE"""),87.0)</f>
        <v>87</v>
      </c>
      <c r="AK86" s="2">
        <f>IFERROR(__xludf.DUMMYFUNCTION("""COMPUTED_VALUE"""),66.0)</f>
        <v>66</v>
      </c>
      <c r="AL86" s="2">
        <f>IFERROR(__xludf.DUMMYFUNCTION("""COMPUTED_VALUE"""),64.0)</f>
        <v>64</v>
      </c>
      <c r="AM86" s="2">
        <f>IFERROR(__xludf.DUMMYFUNCTION("""COMPUTED_VALUE"""),83.0)</f>
        <v>83</v>
      </c>
      <c r="AN86" s="2">
        <f>IFERROR(__xludf.DUMMYFUNCTION("""COMPUTED_VALUE"""),57.0)</f>
        <v>57</v>
      </c>
      <c r="AO86" s="2">
        <f>IFERROR(__xludf.DUMMYFUNCTION("""COMPUTED_VALUE"""),19.0)</f>
        <v>19</v>
      </c>
      <c r="AQ86" s="2">
        <f>IFERROR(__xludf.DUMMYFUNCTION("COUNTA( iferror( filter( flatten(F86:O86), match( flatten(F86:O86), flatten(Q86:AO86), 0 ) ) ) )"),10.0)</f>
        <v>10</v>
      </c>
      <c r="AR86" s="2">
        <f t="shared" si="1"/>
        <v>512</v>
      </c>
    </row>
    <row r="87">
      <c r="A87" s="4" t="s">
        <v>91</v>
      </c>
      <c r="B87" s="2" t="str">
        <f>IFERROR(__xludf.DUMMYFUNCTION(" SPLIT(A87,"":"")"),"Card  86")</f>
        <v>Card  86</v>
      </c>
      <c r="C87" s="2" t="str">
        <f>IFERROR(__xludf.DUMMYFUNCTION("""COMPUTED_VALUE""")," 22  4 55 97 13 54 65 51 86  9 | 11 73  5 63 36 23 27 13 15 75 22 85 38 99 54 44 32 41 12 47 82 51  8 77 17")</f>
        <v> 22  4 55 97 13 54 65 51 86  9 | 11 73  5 63 36 23 27 13 15 75 22 85 38 99 54 44 32 41 12 47 82 51  8 77 17</v>
      </c>
      <c r="D87" s="2" t="str">
        <f>IFERROR(__xludf.DUMMYFUNCTION("SPLIT(C87,""|"")")," 22  4 55 97 13 54 65 51 86  9 ")</f>
        <v> 22  4 55 97 13 54 65 51 86  9 </v>
      </c>
      <c r="E87" s="2" t="str">
        <f>IFERROR(__xludf.DUMMYFUNCTION("""COMPUTED_VALUE""")," 11 73  5 63 36 23 27 13 15 75 22 85 38 99 54 44 32 41 12 47 82 51  8 77 17")</f>
        <v> 11 73  5 63 36 23 27 13 15 75 22 85 38 99 54 44 32 41 12 47 82 51  8 77 17</v>
      </c>
      <c r="F87" s="2">
        <f>IFERROR(__xludf.DUMMYFUNCTION("SPLIT(D87,"" "")"),22.0)</f>
        <v>22</v>
      </c>
      <c r="G87" s="2">
        <f>IFERROR(__xludf.DUMMYFUNCTION("""COMPUTED_VALUE"""),4.0)</f>
        <v>4</v>
      </c>
      <c r="H87" s="2">
        <f>IFERROR(__xludf.DUMMYFUNCTION("""COMPUTED_VALUE"""),55.0)</f>
        <v>55</v>
      </c>
      <c r="I87" s="2">
        <f>IFERROR(__xludf.DUMMYFUNCTION("""COMPUTED_VALUE"""),97.0)</f>
        <v>97</v>
      </c>
      <c r="J87" s="2">
        <f>IFERROR(__xludf.DUMMYFUNCTION("""COMPUTED_VALUE"""),13.0)</f>
        <v>13</v>
      </c>
      <c r="K87" s="2">
        <f>IFERROR(__xludf.DUMMYFUNCTION("""COMPUTED_VALUE"""),54.0)</f>
        <v>54</v>
      </c>
      <c r="L87" s="2">
        <f>IFERROR(__xludf.DUMMYFUNCTION("""COMPUTED_VALUE"""),65.0)</f>
        <v>65</v>
      </c>
      <c r="M87" s="2">
        <f>IFERROR(__xludf.DUMMYFUNCTION("""COMPUTED_VALUE"""),51.0)</f>
        <v>51</v>
      </c>
      <c r="N87" s="2">
        <f>IFERROR(__xludf.DUMMYFUNCTION("""COMPUTED_VALUE"""),86.0)</f>
        <v>86</v>
      </c>
      <c r="O87" s="2">
        <f>IFERROR(__xludf.DUMMYFUNCTION("""COMPUTED_VALUE"""),9.0)</f>
        <v>9</v>
      </c>
      <c r="Q87" s="2">
        <f>IFERROR(__xludf.DUMMYFUNCTION("SPLIT(E87,"" "")"),11.0)</f>
        <v>11</v>
      </c>
      <c r="R87" s="2">
        <f>IFERROR(__xludf.DUMMYFUNCTION("""COMPUTED_VALUE"""),73.0)</f>
        <v>73</v>
      </c>
      <c r="S87" s="2">
        <f>IFERROR(__xludf.DUMMYFUNCTION("""COMPUTED_VALUE"""),5.0)</f>
        <v>5</v>
      </c>
      <c r="T87" s="2">
        <f>IFERROR(__xludf.DUMMYFUNCTION("""COMPUTED_VALUE"""),63.0)</f>
        <v>63</v>
      </c>
      <c r="U87" s="2">
        <f>IFERROR(__xludf.DUMMYFUNCTION("""COMPUTED_VALUE"""),36.0)</f>
        <v>36</v>
      </c>
      <c r="V87" s="2">
        <f>IFERROR(__xludf.DUMMYFUNCTION("""COMPUTED_VALUE"""),23.0)</f>
        <v>23</v>
      </c>
      <c r="W87" s="2">
        <f>IFERROR(__xludf.DUMMYFUNCTION("""COMPUTED_VALUE"""),27.0)</f>
        <v>27</v>
      </c>
      <c r="X87" s="2">
        <f>IFERROR(__xludf.DUMMYFUNCTION("""COMPUTED_VALUE"""),13.0)</f>
        <v>13</v>
      </c>
      <c r="Y87" s="2">
        <f>IFERROR(__xludf.DUMMYFUNCTION("""COMPUTED_VALUE"""),15.0)</f>
        <v>15</v>
      </c>
      <c r="Z87" s="2">
        <f>IFERROR(__xludf.DUMMYFUNCTION("""COMPUTED_VALUE"""),75.0)</f>
        <v>75</v>
      </c>
      <c r="AA87" s="2">
        <f>IFERROR(__xludf.DUMMYFUNCTION("""COMPUTED_VALUE"""),22.0)</f>
        <v>22</v>
      </c>
      <c r="AB87" s="2">
        <f>IFERROR(__xludf.DUMMYFUNCTION("""COMPUTED_VALUE"""),85.0)</f>
        <v>85</v>
      </c>
      <c r="AC87" s="2">
        <f>IFERROR(__xludf.DUMMYFUNCTION("""COMPUTED_VALUE"""),38.0)</f>
        <v>38</v>
      </c>
      <c r="AD87" s="2">
        <f>IFERROR(__xludf.DUMMYFUNCTION("""COMPUTED_VALUE"""),99.0)</f>
        <v>99</v>
      </c>
      <c r="AE87" s="2">
        <f>IFERROR(__xludf.DUMMYFUNCTION("""COMPUTED_VALUE"""),54.0)</f>
        <v>54</v>
      </c>
      <c r="AF87" s="2">
        <f>IFERROR(__xludf.DUMMYFUNCTION("""COMPUTED_VALUE"""),44.0)</f>
        <v>44</v>
      </c>
      <c r="AG87" s="2">
        <f>IFERROR(__xludf.DUMMYFUNCTION("""COMPUTED_VALUE"""),32.0)</f>
        <v>32</v>
      </c>
      <c r="AH87" s="2">
        <f>IFERROR(__xludf.DUMMYFUNCTION("""COMPUTED_VALUE"""),41.0)</f>
        <v>41</v>
      </c>
      <c r="AI87" s="2">
        <f>IFERROR(__xludf.DUMMYFUNCTION("""COMPUTED_VALUE"""),12.0)</f>
        <v>12</v>
      </c>
      <c r="AJ87" s="2">
        <f>IFERROR(__xludf.DUMMYFUNCTION("""COMPUTED_VALUE"""),47.0)</f>
        <v>47</v>
      </c>
      <c r="AK87" s="2">
        <f>IFERROR(__xludf.DUMMYFUNCTION("""COMPUTED_VALUE"""),82.0)</f>
        <v>82</v>
      </c>
      <c r="AL87" s="2">
        <f>IFERROR(__xludf.DUMMYFUNCTION("""COMPUTED_VALUE"""),51.0)</f>
        <v>51</v>
      </c>
      <c r="AM87" s="2">
        <f>IFERROR(__xludf.DUMMYFUNCTION("""COMPUTED_VALUE"""),8.0)</f>
        <v>8</v>
      </c>
      <c r="AN87" s="2">
        <f>IFERROR(__xludf.DUMMYFUNCTION("""COMPUTED_VALUE"""),77.0)</f>
        <v>77</v>
      </c>
      <c r="AO87" s="2">
        <f>IFERROR(__xludf.DUMMYFUNCTION("""COMPUTED_VALUE"""),17.0)</f>
        <v>17</v>
      </c>
      <c r="AQ87" s="2">
        <f>IFERROR(__xludf.DUMMYFUNCTION("COUNTA( iferror( filter( flatten(F87:O87), match( flatten(F87:O87), flatten(Q87:AO87), 0 ) ) ) )"),4.0)</f>
        <v>4</v>
      </c>
      <c r="AR87" s="2">
        <f t="shared" si="1"/>
        <v>8</v>
      </c>
    </row>
    <row r="88">
      <c r="A88" s="4" t="s">
        <v>92</v>
      </c>
      <c r="B88" s="2" t="str">
        <f>IFERROR(__xludf.DUMMYFUNCTION(" SPLIT(A88,"":"")"),"Card  87")</f>
        <v>Card  87</v>
      </c>
      <c r="C88" s="2" t="str">
        <f>IFERROR(__xludf.DUMMYFUNCTION("""COMPUTED_VALUE""")," 27 91  1 77 75  8 76 99 88 85 | 55 46 50  2  4 27 54 10 89  3 14 91 22 75 13 77  8  6 76 69 44 19 88  1 99")</f>
        <v> 27 91  1 77 75  8 76 99 88 85 | 55 46 50  2  4 27 54 10 89  3 14 91 22 75 13 77  8  6 76 69 44 19 88  1 99</v>
      </c>
      <c r="D88" s="2" t="str">
        <f>IFERROR(__xludf.DUMMYFUNCTION("SPLIT(C88,""|"")")," 27 91  1 77 75  8 76 99 88 85 ")</f>
        <v> 27 91  1 77 75  8 76 99 88 85 </v>
      </c>
      <c r="E88" s="2" t="str">
        <f>IFERROR(__xludf.DUMMYFUNCTION("""COMPUTED_VALUE""")," 55 46 50  2  4 27 54 10 89  3 14 91 22 75 13 77  8  6 76 69 44 19 88  1 99")</f>
        <v> 55 46 50  2  4 27 54 10 89  3 14 91 22 75 13 77  8  6 76 69 44 19 88  1 99</v>
      </c>
      <c r="F88" s="2">
        <f>IFERROR(__xludf.DUMMYFUNCTION("SPLIT(D88,"" "")"),27.0)</f>
        <v>27</v>
      </c>
      <c r="G88" s="2">
        <f>IFERROR(__xludf.DUMMYFUNCTION("""COMPUTED_VALUE"""),91.0)</f>
        <v>91</v>
      </c>
      <c r="H88" s="2">
        <f>IFERROR(__xludf.DUMMYFUNCTION("""COMPUTED_VALUE"""),1.0)</f>
        <v>1</v>
      </c>
      <c r="I88" s="2">
        <f>IFERROR(__xludf.DUMMYFUNCTION("""COMPUTED_VALUE"""),77.0)</f>
        <v>77</v>
      </c>
      <c r="J88" s="2">
        <f>IFERROR(__xludf.DUMMYFUNCTION("""COMPUTED_VALUE"""),75.0)</f>
        <v>75</v>
      </c>
      <c r="K88" s="2">
        <f>IFERROR(__xludf.DUMMYFUNCTION("""COMPUTED_VALUE"""),8.0)</f>
        <v>8</v>
      </c>
      <c r="L88" s="2">
        <f>IFERROR(__xludf.DUMMYFUNCTION("""COMPUTED_VALUE"""),76.0)</f>
        <v>76</v>
      </c>
      <c r="M88" s="2">
        <f>IFERROR(__xludf.DUMMYFUNCTION("""COMPUTED_VALUE"""),99.0)</f>
        <v>99</v>
      </c>
      <c r="N88" s="2">
        <f>IFERROR(__xludf.DUMMYFUNCTION("""COMPUTED_VALUE"""),88.0)</f>
        <v>88</v>
      </c>
      <c r="O88" s="2">
        <f>IFERROR(__xludf.DUMMYFUNCTION("""COMPUTED_VALUE"""),85.0)</f>
        <v>85</v>
      </c>
      <c r="Q88" s="2">
        <f>IFERROR(__xludf.DUMMYFUNCTION("SPLIT(E88,"" "")"),55.0)</f>
        <v>55</v>
      </c>
      <c r="R88" s="2">
        <f>IFERROR(__xludf.DUMMYFUNCTION("""COMPUTED_VALUE"""),46.0)</f>
        <v>46</v>
      </c>
      <c r="S88" s="2">
        <f>IFERROR(__xludf.DUMMYFUNCTION("""COMPUTED_VALUE"""),50.0)</f>
        <v>50</v>
      </c>
      <c r="T88" s="2">
        <f>IFERROR(__xludf.DUMMYFUNCTION("""COMPUTED_VALUE"""),2.0)</f>
        <v>2</v>
      </c>
      <c r="U88" s="2">
        <f>IFERROR(__xludf.DUMMYFUNCTION("""COMPUTED_VALUE"""),4.0)</f>
        <v>4</v>
      </c>
      <c r="V88" s="2">
        <f>IFERROR(__xludf.DUMMYFUNCTION("""COMPUTED_VALUE"""),27.0)</f>
        <v>27</v>
      </c>
      <c r="W88" s="2">
        <f>IFERROR(__xludf.DUMMYFUNCTION("""COMPUTED_VALUE"""),54.0)</f>
        <v>54</v>
      </c>
      <c r="X88" s="2">
        <f>IFERROR(__xludf.DUMMYFUNCTION("""COMPUTED_VALUE"""),10.0)</f>
        <v>10</v>
      </c>
      <c r="Y88" s="2">
        <f>IFERROR(__xludf.DUMMYFUNCTION("""COMPUTED_VALUE"""),89.0)</f>
        <v>89</v>
      </c>
      <c r="Z88" s="2">
        <f>IFERROR(__xludf.DUMMYFUNCTION("""COMPUTED_VALUE"""),3.0)</f>
        <v>3</v>
      </c>
      <c r="AA88" s="2">
        <f>IFERROR(__xludf.DUMMYFUNCTION("""COMPUTED_VALUE"""),14.0)</f>
        <v>14</v>
      </c>
      <c r="AB88" s="2">
        <f>IFERROR(__xludf.DUMMYFUNCTION("""COMPUTED_VALUE"""),91.0)</f>
        <v>91</v>
      </c>
      <c r="AC88" s="2">
        <f>IFERROR(__xludf.DUMMYFUNCTION("""COMPUTED_VALUE"""),22.0)</f>
        <v>22</v>
      </c>
      <c r="AD88" s="2">
        <f>IFERROR(__xludf.DUMMYFUNCTION("""COMPUTED_VALUE"""),75.0)</f>
        <v>75</v>
      </c>
      <c r="AE88" s="2">
        <f>IFERROR(__xludf.DUMMYFUNCTION("""COMPUTED_VALUE"""),13.0)</f>
        <v>13</v>
      </c>
      <c r="AF88" s="2">
        <f>IFERROR(__xludf.DUMMYFUNCTION("""COMPUTED_VALUE"""),77.0)</f>
        <v>77</v>
      </c>
      <c r="AG88" s="2">
        <f>IFERROR(__xludf.DUMMYFUNCTION("""COMPUTED_VALUE"""),8.0)</f>
        <v>8</v>
      </c>
      <c r="AH88" s="2">
        <f>IFERROR(__xludf.DUMMYFUNCTION("""COMPUTED_VALUE"""),6.0)</f>
        <v>6</v>
      </c>
      <c r="AI88" s="2">
        <f>IFERROR(__xludf.DUMMYFUNCTION("""COMPUTED_VALUE"""),76.0)</f>
        <v>76</v>
      </c>
      <c r="AJ88" s="2">
        <f>IFERROR(__xludf.DUMMYFUNCTION("""COMPUTED_VALUE"""),69.0)</f>
        <v>69</v>
      </c>
      <c r="AK88" s="2">
        <f>IFERROR(__xludf.DUMMYFUNCTION("""COMPUTED_VALUE"""),44.0)</f>
        <v>44</v>
      </c>
      <c r="AL88" s="2">
        <f>IFERROR(__xludf.DUMMYFUNCTION("""COMPUTED_VALUE"""),19.0)</f>
        <v>19</v>
      </c>
      <c r="AM88" s="2">
        <f>IFERROR(__xludf.DUMMYFUNCTION("""COMPUTED_VALUE"""),88.0)</f>
        <v>88</v>
      </c>
      <c r="AN88" s="2">
        <f>IFERROR(__xludf.DUMMYFUNCTION("""COMPUTED_VALUE"""),1.0)</f>
        <v>1</v>
      </c>
      <c r="AO88" s="2">
        <f>IFERROR(__xludf.DUMMYFUNCTION("""COMPUTED_VALUE"""),99.0)</f>
        <v>99</v>
      </c>
      <c r="AQ88" s="2">
        <f>IFERROR(__xludf.DUMMYFUNCTION("COUNTA( iferror( filter( flatten(F88:O88), match( flatten(F88:O88), flatten(Q88:AO88), 0 ) ) ) )"),9.0)</f>
        <v>9</v>
      </c>
      <c r="AR88" s="2">
        <f t="shared" si="1"/>
        <v>256</v>
      </c>
    </row>
    <row r="89">
      <c r="A89" s="4" t="s">
        <v>93</v>
      </c>
      <c r="B89" s="2" t="str">
        <f>IFERROR(__xludf.DUMMYFUNCTION(" SPLIT(A89,"":"")"),"Card  88")</f>
        <v>Card  88</v>
      </c>
      <c r="C89" s="2" t="str">
        <f>IFERROR(__xludf.DUMMYFUNCTION("""COMPUTED_VALUE""")," 54 96 19  2 73 48 50 82 18 23 | 95 12 16 73 35 48 60 31 50 98 19 17 32 47  2 55 44 93 11 41 23 82 74  9 51")</f>
        <v> 54 96 19  2 73 48 50 82 18 23 | 95 12 16 73 35 48 60 31 50 98 19 17 32 47  2 55 44 93 11 41 23 82 74  9 51</v>
      </c>
      <c r="D89" s="2" t="str">
        <f>IFERROR(__xludf.DUMMYFUNCTION("SPLIT(C89,""|"")")," 54 96 19  2 73 48 50 82 18 23 ")</f>
        <v> 54 96 19  2 73 48 50 82 18 23 </v>
      </c>
      <c r="E89" s="2" t="str">
        <f>IFERROR(__xludf.DUMMYFUNCTION("""COMPUTED_VALUE""")," 95 12 16 73 35 48 60 31 50 98 19 17 32 47  2 55 44 93 11 41 23 82 74  9 51")</f>
        <v> 95 12 16 73 35 48 60 31 50 98 19 17 32 47  2 55 44 93 11 41 23 82 74  9 51</v>
      </c>
      <c r="F89" s="2">
        <f>IFERROR(__xludf.DUMMYFUNCTION("SPLIT(D89,"" "")"),54.0)</f>
        <v>54</v>
      </c>
      <c r="G89" s="2">
        <f>IFERROR(__xludf.DUMMYFUNCTION("""COMPUTED_VALUE"""),96.0)</f>
        <v>96</v>
      </c>
      <c r="H89" s="2">
        <f>IFERROR(__xludf.DUMMYFUNCTION("""COMPUTED_VALUE"""),19.0)</f>
        <v>19</v>
      </c>
      <c r="I89" s="2">
        <f>IFERROR(__xludf.DUMMYFUNCTION("""COMPUTED_VALUE"""),2.0)</f>
        <v>2</v>
      </c>
      <c r="J89" s="2">
        <f>IFERROR(__xludf.DUMMYFUNCTION("""COMPUTED_VALUE"""),73.0)</f>
        <v>73</v>
      </c>
      <c r="K89" s="2">
        <f>IFERROR(__xludf.DUMMYFUNCTION("""COMPUTED_VALUE"""),48.0)</f>
        <v>48</v>
      </c>
      <c r="L89" s="2">
        <f>IFERROR(__xludf.DUMMYFUNCTION("""COMPUTED_VALUE"""),50.0)</f>
        <v>50</v>
      </c>
      <c r="M89" s="2">
        <f>IFERROR(__xludf.DUMMYFUNCTION("""COMPUTED_VALUE"""),82.0)</f>
        <v>82</v>
      </c>
      <c r="N89" s="2">
        <f>IFERROR(__xludf.DUMMYFUNCTION("""COMPUTED_VALUE"""),18.0)</f>
        <v>18</v>
      </c>
      <c r="O89" s="2">
        <f>IFERROR(__xludf.DUMMYFUNCTION("""COMPUTED_VALUE"""),23.0)</f>
        <v>23</v>
      </c>
      <c r="Q89" s="2">
        <f>IFERROR(__xludf.DUMMYFUNCTION("SPLIT(E89,"" "")"),95.0)</f>
        <v>95</v>
      </c>
      <c r="R89" s="2">
        <f>IFERROR(__xludf.DUMMYFUNCTION("""COMPUTED_VALUE"""),12.0)</f>
        <v>12</v>
      </c>
      <c r="S89" s="2">
        <f>IFERROR(__xludf.DUMMYFUNCTION("""COMPUTED_VALUE"""),16.0)</f>
        <v>16</v>
      </c>
      <c r="T89" s="2">
        <f>IFERROR(__xludf.DUMMYFUNCTION("""COMPUTED_VALUE"""),73.0)</f>
        <v>73</v>
      </c>
      <c r="U89" s="2">
        <f>IFERROR(__xludf.DUMMYFUNCTION("""COMPUTED_VALUE"""),35.0)</f>
        <v>35</v>
      </c>
      <c r="V89" s="2">
        <f>IFERROR(__xludf.DUMMYFUNCTION("""COMPUTED_VALUE"""),48.0)</f>
        <v>48</v>
      </c>
      <c r="W89" s="2">
        <f>IFERROR(__xludf.DUMMYFUNCTION("""COMPUTED_VALUE"""),60.0)</f>
        <v>60</v>
      </c>
      <c r="X89" s="2">
        <f>IFERROR(__xludf.DUMMYFUNCTION("""COMPUTED_VALUE"""),31.0)</f>
        <v>31</v>
      </c>
      <c r="Y89" s="2">
        <f>IFERROR(__xludf.DUMMYFUNCTION("""COMPUTED_VALUE"""),50.0)</f>
        <v>50</v>
      </c>
      <c r="Z89" s="2">
        <f>IFERROR(__xludf.DUMMYFUNCTION("""COMPUTED_VALUE"""),98.0)</f>
        <v>98</v>
      </c>
      <c r="AA89" s="2">
        <f>IFERROR(__xludf.DUMMYFUNCTION("""COMPUTED_VALUE"""),19.0)</f>
        <v>19</v>
      </c>
      <c r="AB89" s="2">
        <f>IFERROR(__xludf.DUMMYFUNCTION("""COMPUTED_VALUE"""),17.0)</f>
        <v>17</v>
      </c>
      <c r="AC89" s="2">
        <f>IFERROR(__xludf.DUMMYFUNCTION("""COMPUTED_VALUE"""),32.0)</f>
        <v>32</v>
      </c>
      <c r="AD89" s="2">
        <f>IFERROR(__xludf.DUMMYFUNCTION("""COMPUTED_VALUE"""),47.0)</f>
        <v>47</v>
      </c>
      <c r="AE89" s="2">
        <f>IFERROR(__xludf.DUMMYFUNCTION("""COMPUTED_VALUE"""),2.0)</f>
        <v>2</v>
      </c>
      <c r="AF89" s="2">
        <f>IFERROR(__xludf.DUMMYFUNCTION("""COMPUTED_VALUE"""),55.0)</f>
        <v>55</v>
      </c>
      <c r="AG89" s="2">
        <f>IFERROR(__xludf.DUMMYFUNCTION("""COMPUTED_VALUE"""),44.0)</f>
        <v>44</v>
      </c>
      <c r="AH89" s="2">
        <f>IFERROR(__xludf.DUMMYFUNCTION("""COMPUTED_VALUE"""),93.0)</f>
        <v>93</v>
      </c>
      <c r="AI89" s="2">
        <f>IFERROR(__xludf.DUMMYFUNCTION("""COMPUTED_VALUE"""),11.0)</f>
        <v>11</v>
      </c>
      <c r="AJ89" s="2">
        <f>IFERROR(__xludf.DUMMYFUNCTION("""COMPUTED_VALUE"""),41.0)</f>
        <v>41</v>
      </c>
      <c r="AK89" s="2">
        <f>IFERROR(__xludf.DUMMYFUNCTION("""COMPUTED_VALUE"""),23.0)</f>
        <v>23</v>
      </c>
      <c r="AL89" s="2">
        <f>IFERROR(__xludf.DUMMYFUNCTION("""COMPUTED_VALUE"""),82.0)</f>
        <v>82</v>
      </c>
      <c r="AM89" s="2">
        <f>IFERROR(__xludf.DUMMYFUNCTION("""COMPUTED_VALUE"""),74.0)</f>
        <v>74</v>
      </c>
      <c r="AN89" s="2">
        <f>IFERROR(__xludf.DUMMYFUNCTION("""COMPUTED_VALUE"""),9.0)</f>
        <v>9</v>
      </c>
      <c r="AO89" s="2">
        <f>IFERROR(__xludf.DUMMYFUNCTION("""COMPUTED_VALUE"""),51.0)</f>
        <v>51</v>
      </c>
      <c r="AQ89" s="2">
        <f>IFERROR(__xludf.DUMMYFUNCTION("COUNTA( iferror( filter( flatten(F89:O89), match( flatten(F89:O89), flatten(Q89:AO89), 0 ) ) ) )"),7.0)</f>
        <v>7</v>
      </c>
      <c r="AR89" s="2">
        <f t="shared" si="1"/>
        <v>64</v>
      </c>
    </row>
    <row r="90">
      <c r="A90" s="4" t="s">
        <v>94</v>
      </c>
      <c r="B90" s="2" t="str">
        <f>IFERROR(__xludf.DUMMYFUNCTION(" SPLIT(A90,"":"")"),"Card  89")</f>
        <v>Card  89</v>
      </c>
      <c r="C90" s="2" t="str">
        <f>IFERROR(__xludf.DUMMYFUNCTION("""COMPUTED_VALUE""")," 91 89 35 65 33 19 94 76 77 45 | 99 32 96 64 31 44 45 80 71 51 83 97 21  5 20 35 40 93 39 54 29 56 23 70 66")</f>
        <v> 91 89 35 65 33 19 94 76 77 45 | 99 32 96 64 31 44 45 80 71 51 83 97 21  5 20 35 40 93 39 54 29 56 23 70 66</v>
      </c>
      <c r="D90" s="2" t="str">
        <f>IFERROR(__xludf.DUMMYFUNCTION("SPLIT(C90,""|"")")," 91 89 35 65 33 19 94 76 77 45 ")</f>
        <v> 91 89 35 65 33 19 94 76 77 45 </v>
      </c>
      <c r="E90" s="2" t="str">
        <f>IFERROR(__xludf.DUMMYFUNCTION("""COMPUTED_VALUE""")," 99 32 96 64 31 44 45 80 71 51 83 97 21  5 20 35 40 93 39 54 29 56 23 70 66")</f>
        <v> 99 32 96 64 31 44 45 80 71 51 83 97 21  5 20 35 40 93 39 54 29 56 23 70 66</v>
      </c>
      <c r="F90" s="2">
        <f>IFERROR(__xludf.DUMMYFUNCTION("SPLIT(D90,"" "")"),91.0)</f>
        <v>91</v>
      </c>
      <c r="G90" s="2">
        <f>IFERROR(__xludf.DUMMYFUNCTION("""COMPUTED_VALUE"""),89.0)</f>
        <v>89</v>
      </c>
      <c r="H90" s="2">
        <f>IFERROR(__xludf.DUMMYFUNCTION("""COMPUTED_VALUE"""),35.0)</f>
        <v>35</v>
      </c>
      <c r="I90" s="2">
        <f>IFERROR(__xludf.DUMMYFUNCTION("""COMPUTED_VALUE"""),65.0)</f>
        <v>65</v>
      </c>
      <c r="J90" s="2">
        <f>IFERROR(__xludf.DUMMYFUNCTION("""COMPUTED_VALUE"""),33.0)</f>
        <v>33</v>
      </c>
      <c r="K90" s="2">
        <f>IFERROR(__xludf.DUMMYFUNCTION("""COMPUTED_VALUE"""),19.0)</f>
        <v>19</v>
      </c>
      <c r="L90" s="2">
        <f>IFERROR(__xludf.DUMMYFUNCTION("""COMPUTED_VALUE"""),94.0)</f>
        <v>94</v>
      </c>
      <c r="M90" s="2">
        <f>IFERROR(__xludf.DUMMYFUNCTION("""COMPUTED_VALUE"""),76.0)</f>
        <v>76</v>
      </c>
      <c r="N90" s="2">
        <f>IFERROR(__xludf.DUMMYFUNCTION("""COMPUTED_VALUE"""),77.0)</f>
        <v>77</v>
      </c>
      <c r="O90" s="2">
        <f>IFERROR(__xludf.DUMMYFUNCTION("""COMPUTED_VALUE"""),45.0)</f>
        <v>45</v>
      </c>
      <c r="Q90" s="2">
        <f>IFERROR(__xludf.DUMMYFUNCTION("SPLIT(E90,"" "")"),99.0)</f>
        <v>99</v>
      </c>
      <c r="R90" s="2">
        <f>IFERROR(__xludf.DUMMYFUNCTION("""COMPUTED_VALUE"""),32.0)</f>
        <v>32</v>
      </c>
      <c r="S90" s="2">
        <f>IFERROR(__xludf.DUMMYFUNCTION("""COMPUTED_VALUE"""),96.0)</f>
        <v>96</v>
      </c>
      <c r="T90" s="2">
        <f>IFERROR(__xludf.DUMMYFUNCTION("""COMPUTED_VALUE"""),64.0)</f>
        <v>64</v>
      </c>
      <c r="U90" s="2">
        <f>IFERROR(__xludf.DUMMYFUNCTION("""COMPUTED_VALUE"""),31.0)</f>
        <v>31</v>
      </c>
      <c r="V90" s="2">
        <f>IFERROR(__xludf.DUMMYFUNCTION("""COMPUTED_VALUE"""),44.0)</f>
        <v>44</v>
      </c>
      <c r="W90" s="2">
        <f>IFERROR(__xludf.DUMMYFUNCTION("""COMPUTED_VALUE"""),45.0)</f>
        <v>45</v>
      </c>
      <c r="X90" s="2">
        <f>IFERROR(__xludf.DUMMYFUNCTION("""COMPUTED_VALUE"""),80.0)</f>
        <v>80</v>
      </c>
      <c r="Y90" s="2">
        <f>IFERROR(__xludf.DUMMYFUNCTION("""COMPUTED_VALUE"""),71.0)</f>
        <v>71</v>
      </c>
      <c r="Z90" s="2">
        <f>IFERROR(__xludf.DUMMYFUNCTION("""COMPUTED_VALUE"""),51.0)</f>
        <v>51</v>
      </c>
      <c r="AA90" s="2">
        <f>IFERROR(__xludf.DUMMYFUNCTION("""COMPUTED_VALUE"""),83.0)</f>
        <v>83</v>
      </c>
      <c r="AB90" s="2">
        <f>IFERROR(__xludf.DUMMYFUNCTION("""COMPUTED_VALUE"""),97.0)</f>
        <v>97</v>
      </c>
      <c r="AC90" s="2">
        <f>IFERROR(__xludf.DUMMYFUNCTION("""COMPUTED_VALUE"""),21.0)</f>
        <v>21</v>
      </c>
      <c r="AD90" s="2">
        <f>IFERROR(__xludf.DUMMYFUNCTION("""COMPUTED_VALUE"""),5.0)</f>
        <v>5</v>
      </c>
      <c r="AE90" s="2">
        <f>IFERROR(__xludf.DUMMYFUNCTION("""COMPUTED_VALUE"""),20.0)</f>
        <v>20</v>
      </c>
      <c r="AF90" s="2">
        <f>IFERROR(__xludf.DUMMYFUNCTION("""COMPUTED_VALUE"""),35.0)</f>
        <v>35</v>
      </c>
      <c r="AG90" s="2">
        <f>IFERROR(__xludf.DUMMYFUNCTION("""COMPUTED_VALUE"""),40.0)</f>
        <v>40</v>
      </c>
      <c r="AH90" s="2">
        <f>IFERROR(__xludf.DUMMYFUNCTION("""COMPUTED_VALUE"""),93.0)</f>
        <v>93</v>
      </c>
      <c r="AI90" s="2">
        <f>IFERROR(__xludf.DUMMYFUNCTION("""COMPUTED_VALUE"""),39.0)</f>
        <v>39</v>
      </c>
      <c r="AJ90" s="2">
        <f>IFERROR(__xludf.DUMMYFUNCTION("""COMPUTED_VALUE"""),54.0)</f>
        <v>54</v>
      </c>
      <c r="AK90" s="2">
        <f>IFERROR(__xludf.DUMMYFUNCTION("""COMPUTED_VALUE"""),29.0)</f>
        <v>29</v>
      </c>
      <c r="AL90" s="2">
        <f>IFERROR(__xludf.DUMMYFUNCTION("""COMPUTED_VALUE"""),56.0)</f>
        <v>56</v>
      </c>
      <c r="AM90" s="2">
        <f>IFERROR(__xludf.DUMMYFUNCTION("""COMPUTED_VALUE"""),23.0)</f>
        <v>23</v>
      </c>
      <c r="AN90" s="2">
        <f>IFERROR(__xludf.DUMMYFUNCTION("""COMPUTED_VALUE"""),70.0)</f>
        <v>70</v>
      </c>
      <c r="AO90" s="2">
        <f>IFERROR(__xludf.DUMMYFUNCTION("""COMPUTED_VALUE"""),66.0)</f>
        <v>66</v>
      </c>
      <c r="AQ90" s="2">
        <f>IFERROR(__xludf.DUMMYFUNCTION("COUNTA( iferror( filter( flatten(F90:O90), match( flatten(F90:O90), flatten(Q90:AO90), 0 ) ) ) )"),2.0)</f>
        <v>2</v>
      </c>
      <c r="AR90" s="2">
        <f t="shared" si="1"/>
        <v>2</v>
      </c>
    </row>
    <row r="91">
      <c r="A91" s="4" t="s">
        <v>95</v>
      </c>
      <c r="B91" s="2" t="str">
        <f>IFERROR(__xludf.DUMMYFUNCTION(" SPLIT(A91,"":"")"),"Card  90")</f>
        <v>Card  90</v>
      </c>
      <c r="C91" s="2" t="str">
        <f>IFERROR(__xludf.DUMMYFUNCTION("""COMPUTED_VALUE""")," 31 87 35  2 89 24 59 13  4 15 | 18 87 65 59 71 31 98 26 68 96  3 13 80 36 25 47  2  4  7 37 92 83 73 23 58")</f>
        <v> 31 87 35  2 89 24 59 13  4 15 | 18 87 65 59 71 31 98 26 68 96  3 13 80 36 25 47  2  4  7 37 92 83 73 23 58</v>
      </c>
      <c r="D91" s="2" t="str">
        <f>IFERROR(__xludf.DUMMYFUNCTION("SPLIT(C91,""|"")")," 31 87 35  2 89 24 59 13  4 15 ")</f>
        <v> 31 87 35  2 89 24 59 13  4 15 </v>
      </c>
      <c r="E91" s="2" t="str">
        <f>IFERROR(__xludf.DUMMYFUNCTION("""COMPUTED_VALUE""")," 18 87 65 59 71 31 98 26 68 96  3 13 80 36 25 47  2  4  7 37 92 83 73 23 58")</f>
        <v> 18 87 65 59 71 31 98 26 68 96  3 13 80 36 25 47  2  4  7 37 92 83 73 23 58</v>
      </c>
      <c r="F91" s="2">
        <f>IFERROR(__xludf.DUMMYFUNCTION("SPLIT(D91,"" "")"),31.0)</f>
        <v>31</v>
      </c>
      <c r="G91" s="2">
        <f>IFERROR(__xludf.DUMMYFUNCTION("""COMPUTED_VALUE"""),87.0)</f>
        <v>87</v>
      </c>
      <c r="H91" s="2">
        <f>IFERROR(__xludf.DUMMYFUNCTION("""COMPUTED_VALUE"""),35.0)</f>
        <v>35</v>
      </c>
      <c r="I91" s="2">
        <f>IFERROR(__xludf.DUMMYFUNCTION("""COMPUTED_VALUE"""),2.0)</f>
        <v>2</v>
      </c>
      <c r="J91" s="2">
        <f>IFERROR(__xludf.DUMMYFUNCTION("""COMPUTED_VALUE"""),89.0)</f>
        <v>89</v>
      </c>
      <c r="K91" s="2">
        <f>IFERROR(__xludf.DUMMYFUNCTION("""COMPUTED_VALUE"""),24.0)</f>
        <v>24</v>
      </c>
      <c r="L91" s="2">
        <f>IFERROR(__xludf.DUMMYFUNCTION("""COMPUTED_VALUE"""),59.0)</f>
        <v>59</v>
      </c>
      <c r="M91" s="2">
        <f>IFERROR(__xludf.DUMMYFUNCTION("""COMPUTED_VALUE"""),13.0)</f>
        <v>13</v>
      </c>
      <c r="N91" s="2">
        <f>IFERROR(__xludf.DUMMYFUNCTION("""COMPUTED_VALUE"""),4.0)</f>
        <v>4</v>
      </c>
      <c r="O91" s="2">
        <f>IFERROR(__xludf.DUMMYFUNCTION("""COMPUTED_VALUE"""),15.0)</f>
        <v>15</v>
      </c>
      <c r="Q91" s="2">
        <f>IFERROR(__xludf.DUMMYFUNCTION("SPLIT(E91,"" "")"),18.0)</f>
        <v>18</v>
      </c>
      <c r="R91" s="2">
        <f>IFERROR(__xludf.DUMMYFUNCTION("""COMPUTED_VALUE"""),87.0)</f>
        <v>87</v>
      </c>
      <c r="S91" s="2">
        <f>IFERROR(__xludf.DUMMYFUNCTION("""COMPUTED_VALUE"""),65.0)</f>
        <v>65</v>
      </c>
      <c r="T91" s="2">
        <f>IFERROR(__xludf.DUMMYFUNCTION("""COMPUTED_VALUE"""),59.0)</f>
        <v>59</v>
      </c>
      <c r="U91" s="2">
        <f>IFERROR(__xludf.DUMMYFUNCTION("""COMPUTED_VALUE"""),71.0)</f>
        <v>71</v>
      </c>
      <c r="V91" s="2">
        <f>IFERROR(__xludf.DUMMYFUNCTION("""COMPUTED_VALUE"""),31.0)</f>
        <v>31</v>
      </c>
      <c r="W91" s="2">
        <f>IFERROR(__xludf.DUMMYFUNCTION("""COMPUTED_VALUE"""),98.0)</f>
        <v>98</v>
      </c>
      <c r="X91" s="2">
        <f>IFERROR(__xludf.DUMMYFUNCTION("""COMPUTED_VALUE"""),26.0)</f>
        <v>26</v>
      </c>
      <c r="Y91" s="2">
        <f>IFERROR(__xludf.DUMMYFUNCTION("""COMPUTED_VALUE"""),68.0)</f>
        <v>68</v>
      </c>
      <c r="Z91" s="2">
        <f>IFERROR(__xludf.DUMMYFUNCTION("""COMPUTED_VALUE"""),96.0)</f>
        <v>96</v>
      </c>
      <c r="AA91" s="2">
        <f>IFERROR(__xludf.DUMMYFUNCTION("""COMPUTED_VALUE"""),3.0)</f>
        <v>3</v>
      </c>
      <c r="AB91" s="2">
        <f>IFERROR(__xludf.DUMMYFUNCTION("""COMPUTED_VALUE"""),13.0)</f>
        <v>13</v>
      </c>
      <c r="AC91" s="2">
        <f>IFERROR(__xludf.DUMMYFUNCTION("""COMPUTED_VALUE"""),80.0)</f>
        <v>80</v>
      </c>
      <c r="AD91" s="2">
        <f>IFERROR(__xludf.DUMMYFUNCTION("""COMPUTED_VALUE"""),36.0)</f>
        <v>36</v>
      </c>
      <c r="AE91" s="2">
        <f>IFERROR(__xludf.DUMMYFUNCTION("""COMPUTED_VALUE"""),25.0)</f>
        <v>25</v>
      </c>
      <c r="AF91" s="2">
        <f>IFERROR(__xludf.DUMMYFUNCTION("""COMPUTED_VALUE"""),47.0)</f>
        <v>47</v>
      </c>
      <c r="AG91" s="2">
        <f>IFERROR(__xludf.DUMMYFUNCTION("""COMPUTED_VALUE"""),2.0)</f>
        <v>2</v>
      </c>
      <c r="AH91" s="2">
        <f>IFERROR(__xludf.DUMMYFUNCTION("""COMPUTED_VALUE"""),4.0)</f>
        <v>4</v>
      </c>
      <c r="AI91" s="2">
        <f>IFERROR(__xludf.DUMMYFUNCTION("""COMPUTED_VALUE"""),7.0)</f>
        <v>7</v>
      </c>
      <c r="AJ91" s="2">
        <f>IFERROR(__xludf.DUMMYFUNCTION("""COMPUTED_VALUE"""),37.0)</f>
        <v>37</v>
      </c>
      <c r="AK91" s="2">
        <f>IFERROR(__xludf.DUMMYFUNCTION("""COMPUTED_VALUE"""),92.0)</f>
        <v>92</v>
      </c>
      <c r="AL91" s="2">
        <f>IFERROR(__xludf.DUMMYFUNCTION("""COMPUTED_VALUE"""),83.0)</f>
        <v>83</v>
      </c>
      <c r="AM91" s="2">
        <f>IFERROR(__xludf.DUMMYFUNCTION("""COMPUTED_VALUE"""),73.0)</f>
        <v>73</v>
      </c>
      <c r="AN91" s="2">
        <f>IFERROR(__xludf.DUMMYFUNCTION("""COMPUTED_VALUE"""),23.0)</f>
        <v>23</v>
      </c>
      <c r="AO91" s="2">
        <f>IFERROR(__xludf.DUMMYFUNCTION("""COMPUTED_VALUE"""),58.0)</f>
        <v>58</v>
      </c>
      <c r="AQ91" s="2">
        <f>IFERROR(__xludf.DUMMYFUNCTION("COUNTA( iferror( filter( flatten(F91:O91), match( flatten(F91:O91), flatten(Q91:AO91), 0 ) ) ) )"),6.0)</f>
        <v>6</v>
      </c>
      <c r="AR91" s="2">
        <f t="shared" si="1"/>
        <v>32</v>
      </c>
    </row>
    <row r="92">
      <c r="A92" s="4" t="s">
        <v>96</v>
      </c>
      <c r="B92" s="2" t="str">
        <f>IFERROR(__xludf.DUMMYFUNCTION(" SPLIT(A92,"":"")"),"Card  91")</f>
        <v>Card  91</v>
      </c>
      <c r="C92" s="2" t="str">
        <f>IFERROR(__xludf.DUMMYFUNCTION("""COMPUTED_VALUE""")," 28 85 49 44 87 17 56 74 25 53 | 96 23 18 27 17 72 84 29 32 85 91 86 62 94 55 49 37 56 28 59 78 88 25  1 30")</f>
        <v> 28 85 49 44 87 17 56 74 25 53 | 96 23 18 27 17 72 84 29 32 85 91 86 62 94 55 49 37 56 28 59 78 88 25  1 30</v>
      </c>
      <c r="D92" s="2" t="str">
        <f>IFERROR(__xludf.DUMMYFUNCTION("SPLIT(C92,""|"")")," 28 85 49 44 87 17 56 74 25 53 ")</f>
        <v> 28 85 49 44 87 17 56 74 25 53 </v>
      </c>
      <c r="E92" s="2" t="str">
        <f>IFERROR(__xludf.DUMMYFUNCTION("""COMPUTED_VALUE""")," 96 23 18 27 17 72 84 29 32 85 91 86 62 94 55 49 37 56 28 59 78 88 25  1 30")</f>
        <v> 96 23 18 27 17 72 84 29 32 85 91 86 62 94 55 49 37 56 28 59 78 88 25  1 30</v>
      </c>
      <c r="F92" s="2">
        <f>IFERROR(__xludf.DUMMYFUNCTION("SPLIT(D92,"" "")"),28.0)</f>
        <v>28</v>
      </c>
      <c r="G92" s="2">
        <f>IFERROR(__xludf.DUMMYFUNCTION("""COMPUTED_VALUE"""),85.0)</f>
        <v>85</v>
      </c>
      <c r="H92" s="2">
        <f>IFERROR(__xludf.DUMMYFUNCTION("""COMPUTED_VALUE"""),49.0)</f>
        <v>49</v>
      </c>
      <c r="I92" s="2">
        <f>IFERROR(__xludf.DUMMYFUNCTION("""COMPUTED_VALUE"""),44.0)</f>
        <v>44</v>
      </c>
      <c r="J92" s="2">
        <f>IFERROR(__xludf.DUMMYFUNCTION("""COMPUTED_VALUE"""),87.0)</f>
        <v>87</v>
      </c>
      <c r="K92" s="2">
        <f>IFERROR(__xludf.DUMMYFUNCTION("""COMPUTED_VALUE"""),17.0)</f>
        <v>17</v>
      </c>
      <c r="L92" s="2">
        <f>IFERROR(__xludf.DUMMYFUNCTION("""COMPUTED_VALUE"""),56.0)</f>
        <v>56</v>
      </c>
      <c r="M92" s="2">
        <f>IFERROR(__xludf.DUMMYFUNCTION("""COMPUTED_VALUE"""),74.0)</f>
        <v>74</v>
      </c>
      <c r="N92" s="2">
        <f>IFERROR(__xludf.DUMMYFUNCTION("""COMPUTED_VALUE"""),25.0)</f>
        <v>25</v>
      </c>
      <c r="O92" s="2">
        <f>IFERROR(__xludf.DUMMYFUNCTION("""COMPUTED_VALUE"""),53.0)</f>
        <v>53</v>
      </c>
      <c r="Q92" s="2">
        <f>IFERROR(__xludf.DUMMYFUNCTION("SPLIT(E92,"" "")"),96.0)</f>
        <v>96</v>
      </c>
      <c r="R92" s="2">
        <f>IFERROR(__xludf.DUMMYFUNCTION("""COMPUTED_VALUE"""),23.0)</f>
        <v>23</v>
      </c>
      <c r="S92" s="2">
        <f>IFERROR(__xludf.DUMMYFUNCTION("""COMPUTED_VALUE"""),18.0)</f>
        <v>18</v>
      </c>
      <c r="T92" s="2">
        <f>IFERROR(__xludf.DUMMYFUNCTION("""COMPUTED_VALUE"""),27.0)</f>
        <v>27</v>
      </c>
      <c r="U92" s="2">
        <f>IFERROR(__xludf.DUMMYFUNCTION("""COMPUTED_VALUE"""),17.0)</f>
        <v>17</v>
      </c>
      <c r="V92" s="2">
        <f>IFERROR(__xludf.DUMMYFUNCTION("""COMPUTED_VALUE"""),72.0)</f>
        <v>72</v>
      </c>
      <c r="W92" s="2">
        <f>IFERROR(__xludf.DUMMYFUNCTION("""COMPUTED_VALUE"""),84.0)</f>
        <v>84</v>
      </c>
      <c r="X92" s="2">
        <f>IFERROR(__xludf.DUMMYFUNCTION("""COMPUTED_VALUE"""),29.0)</f>
        <v>29</v>
      </c>
      <c r="Y92" s="2">
        <f>IFERROR(__xludf.DUMMYFUNCTION("""COMPUTED_VALUE"""),32.0)</f>
        <v>32</v>
      </c>
      <c r="Z92" s="2">
        <f>IFERROR(__xludf.DUMMYFUNCTION("""COMPUTED_VALUE"""),85.0)</f>
        <v>85</v>
      </c>
      <c r="AA92" s="2">
        <f>IFERROR(__xludf.DUMMYFUNCTION("""COMPUTED_VALUE"""),91.0)</f>
        <v>91</v>
      </c>
      <c r="AB92" s="2">
        <f>IFERROR(__xludf.DUMMYFUNCTION("""COMPUTED_VALUE"""),86.0)</f>
        <v>86</v>
      </c>
      <c r="AC92" s="2">
        <f>IFERROR(__xludf.DUMMYFUNCTION("""COMPUTED_VALUE"""),62.0)</f>
        <v>62</v>
      </c>
      <c r="AD92" s="2">
        <f>IFERROR(__xludf.DUMMYFUNCTION("""COMPUTED_VALUE"""),94.0)</f>
        <v>94</v>
      </c>
      <c r="AE92" s="2">
        <f>IFERROR(__xludf.DUMMYFUNCTION("""COMPUTED_VALUE"""),55.0)</f>
        <v>55</v>
      </c>
      <c r="AF92" s="2">
        <f>IFERROR(__xludf.DUMMYFUNCTION("""COMPUTED_VALUE"""),49.0)</f>
        <v>49</v>
      </c>
      <c r="AG92" s="2">
        <f>IFERROR(__xludf.DUMMYFUNCTION("""COMPUTED_VALUE"""),37.0)</f>
        <v>37</v>
      </c>
      <c r="AH92" s="2">
        <f>IFERROR(__xludf.DUMMYFUNCTION("""COMPUTED_VALUE"""),56.0)</f>
        <v>56</v>
      </c>
      <c r="AI92" s="2">
        <f>IFERROR(__xludf.DUMMYFUNCTION("""COMPUTED_VALUE"""),28.0)</f>
        <v>28</v>
      </c>
      <c r="AJ92" s="2">
        <f>IFERROR(__xludf.DUMMYFUNCTION("""COMPUTED_VALUE"""),59.0)</f>
        <v>59</v>
      </c>
      <c r="AK92" s="2">
        <f>IFERROR(__xludf.DUMMYFUNCTION("""COMPUTED_VALUE"""),78.0)</f>
        <v>78</v>
      </c>
      <c r="AL92" s="2">
        <f>IFERROR(__xludf.DUMMYFUNCTION("""COMPUTED_VALUE"""),88.0)</f>
        <v>88</v>
      </c>
      <c r="AM92" s="2">
        <f>IFERROR(__xludf.DUMMYFUNCTION("""COMPUTED_VALUE"""),25.0)</f>
        <v>25</v>
      </c>
      <c r="AN92" s="2">
        <f>IFERROR(__xludf.DUMMYFUNCTION("""COMPUTED_VALUE"""),1.0)</f>
        <v>1</v>
      </c>
      <c r="AO92" s="2">
        <f>IFERROR(__xludf.DUMMYFUNCTION("""COMPUTED_VALUE"""),30.0)</f>
        <v>30</v>
      </c>
      <c r="AQ92" s="2">
        <f>IFERROR(__xludf.DUMMYFUNCTION("COUNTA( iferror( filter( flatten(F92:O92), match( flatten(F92:O92), flatten(Q92:AO92), 0 ) ) ) )"),6.0)</f>
        <v>6</v>
      </c>
      <c r="AR92" s="2">
        <f t="shared" si="1"/>
        <v>32</v>
      </c>
    </row>
    <row r="93">
      <c r="A93" s="4" t="s">
        <v>97</v>
      </c>
      <c r="B93" s="2" t="str">
        <f>IFERROR(__xludf.DUMMYFUNCTION(" SPLIT(A93,"":"")"),"Card  92")</f>
        <v>Card  92</v>
      </c>
      <c r="C93" s="2" t="str">
        <f>IFERROR(__xludf.DUMMYFUNCTION("""COMPUTED_VALUE"""),"  1 94 54 67 51 21 79  6 93  5 |  9 51 13 91 68 59 19 41 76 20 57 55 54 72 48 21 83 95 44 56 71 80 28 85 25")</f>
        <v>  1 94 54 67 51 21 79  6 93  5 |  9 51 13 91 68 59 19 41 76 20 57 55 54 72 48 21 83 95 44 56 71 80 28 85 25</v>
      </c>
      <c r="D93" s="2" t="str">
        <f>IFERROR(__xludf.DUMMYFUNCTION("SPLIT(C93,""|"")"),"  1 94 54 67 51 21 79  6 93  5 ")</f>
        <v>  1 94 54 67 51 21 79  6 93  5 </v>
      </c>
      <c r="E93" s="2" t="str">
        <f>IFERROR(__xludf.DUMMYFUNCTION("""COMPUTED_VALUE"""),"  9 51 13 91 68 59 19 41 76 20 57 55 54 72 48 21 83 95 44 56 71 80 28 85 25")</f>
        <v>  9 51 13 91 68 59 19 41 76 20 57 55 54 72 48 21 83 95 44 56 71 80 28 85 25</v>
      </c>
      <c r="F93" s="2">
        <f>IFERROR(__xludf.DUMMYFUNCTION("SPLIT(D93,"" "")"),1.0)</f>
        <v>1</v>
      </c>
      <c r="G93" s="2">
        <f>IFERROR(__xludf.DUMMYFUNCTION("""COMPUTED_VALUE"""),94.0)</f>
        <v>94</v>
      </c>
      <c r="H93" s="2">
        <f>IFERROR(__xludf.DUMMYFUNCTION("""COMPUTED_VALUE"""),54.0)</f>
        <v>54</v>
      </c>
      <c r="I93" s="2">
        <f>IFERROR(__xludf.DUMMYFUNCTION("""COMPUTED_VALUE"""),67.0)</f>
        <v>67</v>
      </c>
      <c r="J93" s="2">
        <f>IFERROR(__xludf.DUMMYFUNCTION("""COMPUTED_VALUE"""),51.0)</f>
        <v>51</v>
      </c>
      <c r="K93" s="2">
        <f>IFERROR(__xludf.DUMMYFUNCTION("""COMPUTED_VALUE"""),21.0)</f>
        <v>21</v>
      </c>
      <c r="L93" s="2">
        <f>IFERROR(__xludf.DUMMYFUNCTION("""COMPUTED_VALUE"""),79.0)</f>
        <v>79</v>
      </c>
      <c r="M93" s="2">
        <f>IFERROR(__xludf.DUMMYFUNCTION("""COMPUTED_VALUE"""),6.0)</f>
        <v>6</v>
      </c>
      <c r="N93" s="2">
        <f>IFERROR(__xludf.DUMMYFUNCTION("""COMPUTED_VALUE"""),93.0)</f>
        <v>93</v>
      </c>
      <c r="O93" s="2">
        <f>IFERROR(__xludf.DUMMYFUNCTION("""COMPUTED_VALUE"""),5.0)</f>
        <v>5</v>
      </c>
      <c r="Q93" s="2">
        <f>IFERROR(__xludf.DUMMYFUNCTION("SPLIT(E93,"" "")"),9.0)</f>
        <v>9</v>
      </c>
      <c r="R93" s="2">
        <f>IFERROR(__xludf.DUMMYFUNCTION("""COMPUTED_VALUE"""),51.0)</f>
        <v>51</v>
      </c>
      <c r="S93" s="2">
        <f>IFERROR(__xludf.DUMMYFUNCTION("""COMPUTED_VALUE"""),13.0)</f>
        <v>13</v>
      </c>
      <c r="T93" s="2">
        <f>IFERROR(__xludf.DUMMYFUNCTION("""COMPUTED_VALUE"""),91.0)</f>
        <v>91</v>
      </c>
      <c r="U93" s="2">
        <f>IFERROR(__xludf.DUMMYFUNCTION("""COMPUTED_VALUE"""),68.0)</f>
        <v>68</v>
      </c>
      <c r="V93" s="2">
        <f>IFERROR(__xludf.DUMMYFUNCTION("""COMPUTED_VALUE"""),59.0)</f>
        <v>59</v>
      </c>
      <c r="W93" s="2">
        <f>IFERROR(__xludf.DUMMYFUNCTION("""COMPUTED_VALUE"""),19.0)</f>
        <v>19</v>
      </c>
      <c r="X93" s="2">
        <f>IFERROR(__xludf.DUMMYFUNCTION("""COMPUTED_VALUE"""),41.0)</f>
        <v>41</v>
      </c>
      <c r="Y93" s="2">
        <f>IFERROR(__xludf.DUMMYFUNCTION("""COMPUTED_VALUE"""),76.0)</f>
        <v>76</v>
      </c>
      <c r="Z93" s="2">
        <f>IFERROR(__xludf.DUMMYFUNCTION("""COMPUTED_VALUE"""),20.0)</f>
        <v>20</v>
      </c>
      <c r="AA93" s="2">
        <f>IFERROR(__xludf.DUMMYFUNCTION("""COMPUTED_VALUE"""),57.0)</f>
        <v>57</v>
      </c>
      <c r="AB93" s="2">
        <f>IFERROR(__xludf.DUMMYFUNCTION("""COMPUTED_VALUE"""),55.0)</f>
        <v>55</v>
      </c>
      <c r="AC93" s="2">
        <f>IFERROR(__xludf.DUMMYFUNCTION("""COMPUTED_VALUE"""),54.0)</f>
        <v>54</v>
      </c>
      <c r="AD93" s="2">
        <f>IFERROR(__xludf.DUMMYFUNCTION("""COMPUTED_VALUE"""),72.0)</f>
        <v>72</v>
      </c>
      <c r="AE93" s="2">
        <f>IFERROR(__xludf.DUMMYFUNCTION("""COMPUTED_VALUE"""),48.0)</f>
        <v>48</v>
      </c>
      <c r="AF93" s="2">
        <f>IFERROR(__xludf.DUMMYFUNCTION("""COMPUTED_VALUE"""),21.0)</f>
        <v>21</v>
      </c>
      <c r="AG93" s="2">
        <f>IFERROR(__xludf.DUMMYFUNCTION("""COMPUTED_VALUE"""),83.0)</f>
        <v>83</v>
      </c>
      <c r="AH93" s="2">
        <f>IFERROR(__xludf.DUMMYFUNCTION("""COMPUTED_VALUE"""),95.0)</f>
        <v>95</v>
      </c>
      <c r="AI93" s="2">
        <f>IFERROR(__xludf.DUMMYFUNCTION("""COMPUTED_VALUE"""),44.0)</f>
        <v>44</v>
      </c>
      <c r="AJ93" s="2">
        <f>IFERROR(__xludf.DUMMYFUNCTION("""COMPUTED_VALUE"""),56.0)</f>
        <v>56</v>
      </c>
      <c r="AK93" s="2">
        <f>IFERROR(__xludf.DUMMYFUNCTION("""COMPUTED_VALUE"""),71.0)</f>
        <v>71</v>
      </c>
      <c r="AL93" s="2">
        <f>IFERROR(__xludf.DUMMYFUNCTION("""COMPUTED_VALUE"""),80.0)</f>
        <v>80</v>
      </c>
      <c r="AM93" s="2">
        <f>IFERROR(__xludf.DUMMYFUNCTION("""COMPUTED_VALUE"""),28.0)</f>
        <v>28</v>
      </c>
      <c r="AN93" s="2">
        <f>IFERROR(__xludf.DUMMYFUNCTION("""COMPUTED_VALUE"""),85.0)</f>
        <v>85</v>
      </c>
      <c r="AO93" s="2">
        <f>IFERROR(__xludf.DUMMYFUNCTION("""COMPUTED_VALUE"""),25.0)</f>
        <v>25</v>
      </c>
      <c r="AQ93" s="2">
        <f>IFERROR(__xludf.DUMMYFUNCTION("COUNTA( iferror( filter( flatten(F93:O93), match( flatten(F93:O93), flatten(Q93:AO93), 0 ) ) ) )"),3.0)</f>
        <v>3</v>
      </c>
      <c r="AR93" s="2">
        <f t="shared" si="1"/>
        <v>4</v>
      </c>
    </row>
    <row r="94">
      <c r="A94" s="4" t="s">
        <v>98</v>
      </c>
      <c r="B94" s="2" t="str">
        <f>IFERROR(__xludf.DUMMYFUNCTION(" SPLIT(A94,"":"")"),"Card  93")</f>
        <v>Card  93</v>
      </c>
      <c r="C94" s="2" t="str">
        <f>IFERROR(__xludf.DUMMYFUNCTION("""COMPUTED_VALUE""")," 53 86  2 60 56 18 21 22 63 59 | 79 86 73  9 32 80  7 76 26 63 48 17 90 36 91 31 69 50 49 87 37 43 92 10 55")</f>
        <v> 53 86  2 60 56 18 21 22 63 59 | 79 86 73  9 32 80  7 76 26 63 48 17 90 36 91 31 69 50 49 87 37 43 92 10 55</v>
      </c>
      <c r="D94" s="2" t="str">
        <f>IFERROR(__xludf.DUMMYFUNCTION("SPLIT(C94,""|"")")," 53 86  2 60 56 18 21 22 63 59 ")</f>
        <v> 53 86  2 60 56 18 21 22 63 59 </v>
      </c>
      <c r="E94" s="2" t="str">
        <f>IFERROR(__xludf.DUMMYFUNCTION("""COMPUTED_VALUE""")," 79 86 73  9 32 80  7 76 26 63 48 17 90 36 91 31 69 50 49 87 37 43 92 10 55")</f>
        <v> 79 86 73  9 32 80  7 76 26 63 48 17 90 36 91 31 69 50 49 87 37 43 92 10 55</v>
      </c>
      <c r="F94" s="2">
        <f>IFERROR(__xludf.DUMMYFUNCTION("SPLIT(D94,"" "")"),53.0)</f>
        <v>53</v>
      </c>
      <c r="G94" s="2">
        <f>IFERROR(__xludf.DUMMYFUNCTION("""COMPUTED_VALUE"""),86.0)</f>
        <v>86</v>
      </c>
      <c r="H94" s="2">
        <f>IFERROR(__xludf.DUMMYFUNCTION("""COMPUTED_VALUE"""),2.0)</f>
        <v>2</v>
      </c>
      <c r="I94" s="2">
        <f>IFERROR(__xludf.DUMMYFUNCTION("""COMPUTED_VALUE"""),60.0)</f>
        <v>60</v>
      </c>
      <c r="J94" s="2">
        <f>IFERROR(__xludf.DUMMYFUNCTION("""COMPUTED_VALUE"""),56.0)</f>
        <v>56</v>
      </c>
      <c r="K94" s="2">
        <f>IFERROR(__xludf.DUMMYFUNCTION("""COMPUTED_VALUE"""),18.0)</f>
        <v>18</v>
      </c>
      <c r="L94" s="2">
        <f>IFERROR(__xludf.DUMMYFUNCTION("""COMPUTED_VALUE"""),21.0)</f>
        <v>21</v>
      </c>
      <c r="M94" s="2">
        <f>IFERROR(__xludf.DUMMYFUNCTION("""COMPUTED_VALUE"""),22.0)</f>
        <v>22</v>
      </c>
      <c r="N94" s="2">
        <f>IFERROR(__xludf.DUMMYFUNCTION("""COMPUTED_VALUE"""),63.0)</f>
        <v>63</v>
      </c>
      <c r="O94" s="2">
        <f>IFERROR(__xludf.DUMMYFUNCTION("""COMPUTED_VALUE"""),59.0)</f>
        <v>59</v>
      </c>
      <c r="Q94" s="2">
        <f>IFERROR(__xludf.DUMMYFUNCTION("SPLIT(E94,"" "")"),79.0)</f>
        <v>79</v>
      </c>
      <c r="R94" s="2">
        <f>IFERROR(__xludf.DUMMYFUNCTION("""COMPUTED_VALUE"""),86.0)</f>
        <v>86</v>
      </c>
      <c r="S94" s="2">
        <f>IFERROR(__xludf.DUMMYFUNCTION("""COMPUTED_VALUE"""),73.0)</f>
        <v>73</v>
      </c>
      <c r="T94" s="2">
        <f>IFERROR(__xludf.DUMMYFUNCTION("""COMPUTED_VALUE"""),9.0)</f>
        <v>9</v>
      </c>
      <c r="U94" s="2">
        <f>IFERROR(__xludf.DUMMYFUNCTION("""COMPUTED_VALUE"""),32.0)</f>
        <v>32</v>
      </c>
      <c r="V94" s="2">
        <f>IFERROR(__xludf.DUMMYFUNCTION("""COMPUTED_VALUE"""),80.0)</f>
        <v>80</v>
      </c>
      <c r="W94" s="2">
        <f>IFERROR(__xludf.DUMMYFUNCTION("""COMPUTED_VALUE"""),7.0)</f>
        <v>7</v>
      </c>
      <c r="X94" s="2">
        <f>IFERROR(__xludf.DUMMYFUNCTION("""COMPUTED_VALUE"""),76.0)</f>
        <v>76</v>
      </c>
      <c r="Y94" s="2">
        <f>IFERROR(__xludf.DUMMYFUNCTION("""COMPUTED_VALUE"""),26.0)</f>
        <v>26</v>
      </c>
      <c r="Z94" s="2">
        <f>IFERROR(__xludf.DUMMYFUNCTION("""COMPUTED_VALUE"""),63.0)</f>
        <v>63</v>
      </c>
      <c r="AA94" s="2">
        <f>IFERROR(__xludf.DUMMYFUNCTION("""COMPUTED_VALUE"""),48.0)</f>
        <v>48</v>
      </c>
      <c r="AB94" s="2">
        <f>IFERROR(__xludf.DUMMYFUNCTION("""COMPUTED_VALUE"""),17.0)</f>
        <v>17</v>
      </c>
      <c r="AC94" s="2">
        <f>IFERROR(__xludf.DUMMYFUNCTION("""COMPUTED_VALUE"""),90.0)</f>
        <v>90</v>
      </c>
      <c r="AD94" s="2">
        <f>IFERROR(__xludf.DUMMYFUNCTION("""COMPUTED_VALUE"""),36.0)</f>
        <v>36</v>
      </c>
      <c r="AE94" s="2">
        <f>IFERROR(__xludf.DUMMYFUNCTION("""COMPUTED_VALUE"""),91.0)</f>
        <v>91</v>
      </c>
      <c r="AF94" s="2">
        <f>IFERROR(__xludf.DUMMYFUNCTION("""COMPUTED_VALUE"""),31.0)</f>
        <v>31</v>
      </c>
      <c r="AG94" s="2">
        <f>IFERROR(__xludf.DUMMYFUNCTION("""COMPUTED_VALUE"""),69.0)</f>
        <v>69</v>
      </c>
      <c r="AH94" s="2">
        <f>IFERROR(__xludf.DUMMYFUNCTION("""COMPUTED_VALUE"""),50.0)</f>
        <v>50</v>
      </c>
      <c r="AI94" s="2">
        <f>IFERROR(__xludf.DUMMYFUNCTION("""COMPUTED_VALUE"""),49.0)</f>
        <v>49</v>
      </c>
      <c r="AJ94" s="2">
        <f>IFERROR(__xludf.DUMMYFUNCTION("""COMPUTED_VALUE"""),87.0)</f>
        <v>87</v>
      </c>
      <c r="AK94" s="2">
        <f>IFERROR(__xludf.DUMMYFUNCTION("""COMPUTED_VALUE"""),37.0)</f>
        <v>37</v>
      </c>
      <c r="AL94" s="2">
        <f>IFERROR(__xludf.DUMMYFUNCTION("""COMPUTED_VALUE"""),43.0)</f>
        <v>43</v>
      </c>
      <c r="AM94" s="2">
        <f>IFERROR(__xludf.DUMMYFUNCTION("""COMPUTED_VALUE"""),92.0)</f>
        <v>92</v>
      </c>
      <c r="AN94" s="2">
        <f>IFERROR(__xludf.DUMMYFUNCTION("""COMPUTED_VALUE"""),10.0)</f>
        <v>10</v>
      </c>
      <c r="AO94" s="2">
        <f>IFERROR(__xludf.DUMMYFUNCTION("""COMPUTED_VALUE"""),55.0)</f>
        <v>55</v>
      </c>
      <c r="AQ94" s="2">
        <f>IFERROR(__xludf.DUMMYFUNCTION("COUNTA( iferror( filter( flatten(F94:O94), match( flatten(F94:O94), flatten(Q94:AO94), 0 ) ) ) )"),2.0)</f>
        <v>2</v>
      </c>
      <c r="AR94" s="2">
        <f t="shared" si="1"/>
        <v>2</v>
      </c>
    </row>
    <row r="95">
      <c r="A95" s="4" t="s">
        <v>99</v>
      </c>
      <c r="B95" s="2" t="str">
        <f>IFERROR(__xludf.DUMMYFUNCTION(" SPLIT(A95,"":"")"),"Card  94")</f>
        <v>Card  94</v>
      </c>
      <c r="C95" s="2" t="str">
        <f>IFERROR(__xludf.DUMMYFUNCTION("""COMPUTED_VALUE""")," 91 59 76 78 48 56  7 51 52 97 | 36 15 31 62 65 64 34 79 92 53 29 60  9  3 75 26 14 46 59 35 85 52  2 77 67")</f>
        <v> 91 59 76 78 48 56  7 51 52 97 | 36 15 31 62 65 64 34 79 92 53 29 60  9  3 75 26 14 46 59 35 85 52  2 77 67</v>
      </c>
      <c r="D95" s="2" t="str">
        <f>IFERROR(__xludf.DUMMYFUNCTION("SPLIT(C95,""|"")")," 91 59 76 78 48 56  7 51 52 97 ")</f>
        <v> 91 59 76 78 48 56  7 51 52 97 </v>
      </c>
      <c r="E95" s="2" t="str">
        <f>IFERROR(__xludf.DUMMYFUNCTION("""COMPUTED_VALUE""")," 36 15 31 62 65 64 34 79 92 53 29 60  9  3 75 26 14 46 59 35 85 52  2 77 67")</f>
        <v> 36 15 31 62 65 64 34 79 92 53 29 60  9  3 75 26 14 46 59 35 85 52  2 77 67</v>
      </c>
      <c r="F95" s="2">
        <f>IFERROR(__xludf.DUMMYFUNCTION("SPLIT(D95,"" "")"),91.0)</f>
        <v>91</v>
      </c>
      <c r="G95" s="2">
        <f>IFERROR(__xludf.DUMMYFUNCTION("""COMPUTED_VALUE"""),59.0)</f>
        <v>59</v>
      </c>
      <c r="H95" s="2">
        <f>IFERROR(__xludf.DUMMYFUNCTION("""COMPUTED_VALUE"""),76.0)</f>
        <v>76</v>
      </c>
      <c r="I95" s="2">
        <f>IFERROR(__xludf.DUMMYFUNCTION("""COMPUTED_VALUE"""),78.0)</f>
        <v>78</v>
      </c>
      <c r="J95" s="2">
        <f>IFERROR(__xludf.DUMMYFUNCTION("""COMPUTED_VALUE"""),48.0)</f>
        <v>48</v>
      </c>
      <c r="K95" s="2">
        <f>IFERROR(__xludf.DUMMYFUNCTION("""COMPUTED_VALUE"""),56.0)</f>
        <v>56</v>
      </c>
      <c r="L95" s="2">
        <f>IFERROR(__xludf.DUMMYFUNCTION("""COMPUTED_VALUE"""),7.0)</f>
        <v>7</v>
      </c>
      <c r="M95" s="2">
        <f>IFERROR(__xludf.DUMMYFUNCTION("""COMPUTED_VALUE"""),51.0)</f>
        <v>51</v>
      </c>
      <c r="N95" s="2">
        <f>IFERROR(__xludf.DUMMYFUNCTION("""COMPUTED_VALUE"""),52.0)</f>
        <v>52</v>
      </c>
      <c r="O95" s="2">
        <f>IFERROR(__xludf.DUMMYFUNCTION("""COMPUTED_VALUE"""),97.0)</f>
        <v>97</v>
      </c>
      <c r="Q95" s="2">
        <f>IFERROR(__xludf.DUMMYFUNCTION("SPLIT(E95,"" "")"),36.0)</f>
        <v>36</v>
      </c>
      <c r="R95" s="2">
        <f>IFERROR(__xludf.DUMMYFUNCTION("""COMPUTED_VALUE"""),15.0)</f>
        <v>15</v>
      </c>
      <c r="S95" s="2">
        <f>IFERROR(__xludf.DUMMYFUNCTION("""COMPUTED_VALUE"""),31.0)</f>
        <v>31</v>
      </c>
      <c r="T95" s="2">
        <f>IFERROR(__xludf.DUMMYFUNCTION("""COMPUTED_VALUE"""),62.0)</f>
        <v>62</v>
      </c>
      <c r="U95" s="2">
        <f>IFERROR(__xludf.DUMMYFUNCTION("""COMPUTED_VALUE"""),65.0)</f>
        <v>65</v>
      </c>
      <c r="V95" s="2">
        <f>IFERROR(__xludf.DUMMYFUNCTION("""COMPUTED_VALUE"""),64.0)</f>
        <v>64</v>
      </c>
      <c r="W95" s="2">
        <f>IFERROR(__xludf.DUMMYFUNCTION("""COMPUTED_VALUE"""),34.0)</f>
        <v>34</v>
      </c>
      <c r="X95" s="2">
        <f>IFERROR(__xludf.DUMMYFUNCTION("""COMPUTED_VALUE"""),79.0)</f>
        <v>79</v>
      </c>
      <c r="Y95" s="2">
        <f>IFERROR(__xludf.DUMMYFUNCTION("""COMPUTED_VALUE"""),92.0)</f>
        <v>92</v>
      </c>
      <c r="Z95" s="2">
        <f>IFERROR(__xludf.DUMMYFUNCTION("""COMPUTED_VALUE"""),53.0)</f>
        <v>53</v>
      </c>
      <c r="AA95" s="2">
        <f>IFERROR(__xludf.DUMMYFUNCTION("""COMPUTED_VALUE"""),29.0)</f>
        <v>29</v>
      </c>
      <c r="AB95" s="2">
        <f>IFERROR(__xludf.DUMMYFUNCTION("""COMPUTED_VALUE"""),60.0)</f>
        <v>60</v>
      </c>
      <c r="AC95" s="2">
        <f>IFERROR(__xludf.DUMMYFUNCTION("""COMPUTED_VALUE"""),9.0)</f>
        <v>9</v>
      </c>
      <c r="AD95" s="2">
        <f>IFERROR(__xludf.DUMMYFUNCTION("""COMPUTED_VALUE"""),3.0)</f>
        <v>3</v>
      </c>
      <c r="AE95" s="2">
        <f>IFERROR(__xludf.DUMMYFUNCTION("""COMPUTED_VALUE"""),75.0)</f>
        <v>75</v>
      </c>
      <c r="AF95" s="2">
        <f>IFERROR(__xludf.DUMMYFUNCTION("""COMPUTED_VALUE"""),26.0)</f>
        <v>26</v>
      </c>
      <c r="AG95" s="2">
        <f>IFERROR(__xludf.DUMMYFUNCTION("""COMPUTED_VALUE"""),14.0)</f>
        <v>14</v>
      </c>
      <c r="AH95" s="2">
        <f>IFERROR(__xludf.DUMMYFUNCTION("""COMPUTED_VALUE"""),46.0)</f>
        <v>46</v>
      </c>
      <c r="AI95" s="2">
        <f>IFERROR(__xludf.DUMMYFUNCTION("""COMPUTED_VALUE"""),59.0)</f>
        <v>59</v>
      </c>
      <c r="AJ95" s="2">
        <f>IFERROR(__xludf.DUMMYFUNCTION("""COMPUTED_VALUE"""),35.0)</f>
        <v>35</v>
      </c>
      <c r="AK95" s="2">
        <f>IFERROR(__xludf.DUMMYFUNCTION("""COMPUTED_VALUE"""),85.0)</f>
        <v>85</v>
      </c>
      <c r="AL95" s="2">
        <f>IFERROR(__xludf.DUMMYFUNCTION("""COMPUTED_VALUE"""),52.0)</f>
        <v>52</v>
      </c>
      <c r="AM95" s="2">
        <f>IFERROR(__xludf.DUMMYFUNCTION("""COMPUTED_VALUE"""),2.0)</f>
        <v>2</v>
      </c>
      <c r="AN95" s="2">
        <f>IFERROR(__xludf.DUMMYFUNCTION("""COMPUTED_VALUE"""),77.0)</f>
        <v>77</v>
      </c>
      <c r="AO95" s="2">
        <f>IFERROR(__xludf.DUMMYFUNCTION("""COMPUTED_VALUE"""),67.0)</f>
        <v>67</v>
      </c>
      <c r="AQ95" s="2">
        <f>IFERROR(__xludf.DUMMYFUNCTION("COUNTA( iferror( filter( flatten(F95:O95), match( flatten(F95:O95), flatten(Q95:AO95), 0 ) ) ) )"),2.0)</f>
        <v>2</v>
      </c>
      <c r="AR95" s="2">
        <f t="shared" si="1"/>
        <v>2</v>
      </c>
    </row>
    <row r="96">
      <c r="A96" s="4" t="s">
        <v>100</v>
      </c>
      <c r="B96" s="2" t="str">
        <f>IFERROR(__xludf.DUMMYFUNCTION(" SPLIT(A96,"":"")"),"Card  95")</f>
        <v>Card  95</v>
      </c>
      <c r="C96" s="2" t="str">
        <f>IFERROR(__xludf.DUMMYFUNCTION("""COMPUTED_VALUE""")," 59 49 67 43 82 13 19  7 58 69 |  5 65 21 86  4  3 64 72 51 94 73 88 78 98 28 85 29 96 36  1 97 37 89 62 58")</f>
        <v> 59 49 67 43 82 13 19  7 58 69 |  5 65 21 86  4  3 64 72 51 94 73 88 78 98 28 85 29 96 36  1 97 37 89 62 58</v>
      </c>
      <c r="D96" s="2" t="str">
        <f>IFERROR(__xludf.DUMMYFUNCTION("SPLIT(C96,""|"")")," 59 49 67 43 82 13 19  7 58 69 ")</f>
        <v> 59 49 67 43 82 13 19  7 58 69 </v>
      </c>
      <c r="E96" s="2" t="str">
        <f>IFERROR(__xludf.DUMMYFUNCTION("""COMPUTED_VALUE"""),"  5 65 21 86  4  3 64 72 51 94 73 88 78 98 28 85 29 96 36  1 97 37 89 62 58")</f>
        <v>  5 65 21 86  4  3 64 72 51 94 73 88 78 98 28 85 29 96 36  1 97 37 89 62 58</v>
      </c>
      <c r="F96" s="2">
        <f>IFERROR(__xludf.DUMMYFUNCTION("SPLIT(D96,"" "")"),59.0)</f>
        <v>59</v>
      </c>
      <c r="G96" s="2">
        <f>IFERROR(__xludf.DUMMYFUNCTION("""COMPUTED_VALUE"""),49.0)</f>
        <v>49</v>
      </c>
      <c r="H96" s="2">
        <f>IFERROR(__xludf.DUMMYFUNCTION("""COMPUTED_VALUE"""),67.0)</f>
        <v>67</v>
      </c>
      <c r="I96" s="2">
        <f>IFERROR(__xludf.DUMMYFUNCTION("""COMPUTED_VALUE"""),43.0)</f>
        <v>43</v>
      </c>
      <c r="J96" s="2">
        <f>IFERROR(__xludf.DUMMYFUNCTION("""COMPUTED_VALUE"""),82.0)</f>
        <v>82</v>
      </c>
      <c r="K96" s="2">
        <f>IFERROR(__xludf.DUMMYFUNCTION("""COMPUTED_VALUE"""),13.0)</f>
        <v>13</v>
      </c>
      <c r="L96" s="2">
        <f>IFERROR(__xludf.DUMMYFUNCTION("""COMPUTED_VALUE"""),19.0)</f>
        <v>19</v>
      </c>
      <c r="M96" s="2">
        <f>IFERROR(__xludf.DUMMYFUNCTION("""COMPUTED_VALUE"""),7.0)</f>
        <v>7</v>
      </c>
      <c r="N96" s="2">
        <f>IFERROR(__xludf.DUMMYFUNCTION("""COMPUTED_VALUE"""),58.0)</f>
        <v>58</v>
      </c>
      <c r="O96" s="2">
        <f>IFERROR(__xludf.DUMMYFUNCTION("""COMPUTED_VALUE"""),69.0)</f>
        <v>69</v>
      </c>
      <c r="Q96" s="2">
        <f>IFERROR(__xludf.DUMMYFUNCTION("SPLIT(E96,"" "")"),5.0)</f>
        <v>5</v>
      </c>
      <c r="R96" s="2">
        <f>IFERROR(__xludf.DUMMYFUNCTION("""COMPUTED_VALUE"""),65.0)</f>
        <v>65</v>
      </c>
      <c r="S96" s="2">
        <f>IFERROR(__xludf.DUMMYFUNCTION("""COMPUTED_VALUE"""),21.0)</f>
        <v>21</v>
      </c>
      <c r="T96" s="2">
        <f>IFERROR(__xludf.DUMMYFUNCTION("""COMPUTED_VALUE"""),86.0)</f>
        <v>86</v>
      </c>
      <c r="U96" s="2">
        <f>IFERROR(__xludf.DUMMYFUNCTION("""COMPUTED_VALUE"""),4.0)</f>
        <v>4</v>
      </c>
      <c r="V96" s="2">
        <f>IFERROR(__xludf.DUMMYFUNCTION("""COMPUTED_VALUE"""),3.0)</f>
        <v>3</v>
      </c>
      <c r="W96" s="2">
        <f>IFERROR(__xludf.DUMMYFUNCTION("""COMPUTED_VALUE"""),64.0)</f>
        <v>64</v>
      </c>
      <c r="X96" s="2">
        <f>IFERROR(__xludf.DUMMYFUNCTION("""COMPUTED_VALUE"""),72.0)</f>
        <v>72</v>
      </c>
      <c r="Y96" s="2">
        <f>IFERROR(__xludf.DUMMYFUNCTION("""COMPUTED_VALUE"""),51.0)</f>
        <v>51</v>
      </c>
      <c r="Z96" s="2">
        <f>IFERROR(__xludf.DUMMYFUNCTION("""COMPUTED_VALUE"""),94.0)</f>
        <v>94</v>
      </c>
      <c r="AA96" s="2">
        <f>IFERROR(__xludf.DUMMYFUNCTION("""COMPUTED_VALUE"""),73.0)</f>
        <v>73</v>
      </c>
      <c r="AB96" s="2">
        <f>IFERROR(__xludf.DUMMYFUNCTION("""COMPUTED_VALUE"""),88.0)</f>
        <v>88</v>
      </c>
      <c r="AC96" s="2">
        <f>IFERROR(__xludf.DUMMYFUNCTION("""COMPUTED_VALUE"""),78.0)</f>
        <v>78</v>
      </c>
      <c r="AD96" s="2">
        <f>IFERROR(__xludf.DUMMYFUNCTION("""COMPUTED_VALUE"""),98.0)</f>
        <v>98</v>
      </c>
      <c r="AE96" s="2">
        <f>IFERROR(__xludf.DUMMYFUNCTION("""COMPUTED_VALUE"""),28.0)</f>
        <v>28</v>
      </c>
      <c r="AF96" s="2">
        <f>IFERROR(__xludf.DUMMYFUNCTION("""COMPUTED_VALUE"""),85.0)</f>
        <v>85</v>
      </c>
      <c r="AG96" s="2">
        <f>IFERROR(__xludf.DUMMYFUNCTION("""COMPUTED_VALUE"""),29.0)</f>
        <v>29</v>
      </c>
      <c r="AH96" s="2">
        <f>IFERROR(__xludf.DUMMYFUNCTION("""COMPUTED_VALUE"""),96.0)</f>
        <v>96</v>
      </c>
      <c r="AI96" s="2">
        <f>IFERROR(__xludf.DUMMYFUNCTION("""COMPUTED_VALUE"""),36.0)</f>
        <v>36</v>
      </c>
      <c r="AJ96" s="2">
        <f>IFERROR(__xludf.DUMMYFUNCTION("""COMPUTED_VALUE"""),1.0)</f>
        <v>1</v>
      </c>
      <c r="AK96" s="2">
        <f>IFERROR(__xludf.DUMMYFUNCTION("""COMPUTED_VALUE"""),97.0)</f>
        <v>97</v>
      </c>
      <c r="AL96" s="2">
        <f>IFERROR(__xludf.DUMMYFUNCTION("""COMPUTED_VALUE"""),37.0)</f>
        <v>37</v>
      </c>
      <c r="AM96" s="2">
        <f>IFERROR(__xludf.DUMMYFUNCTION("""COMPUTED_VALUE"""),89.0)</f>
        <v>89</v>
      </c>
      <c r="AN96" s="2">
        <f>IFERROR(__xludf.DUMMYFUNCTION("""COMPUTED_VALUE"""),62.0)</f>
        <v>62</v>
      </c>
      <c r="AO96" s="2">
        <f>IFERROR(__xludf.DUMMYFUNCTION("""COMPUTED_VALUE"""),58.0)</f>
        <v>58</v>
      </c>
      <c r="AQ96" s="2">
        <f>IFERROR(__xludf.DUMMYFUNCTION("COUNTA( iferror( filter( flatten(F96:O96), match( flatten(F96:O96), flatten(Q96:AO96), 0 ) ) ) )"),1.0)</f>
        <v>1</v>
      </c>
      <c r="AR96" s="2">
        <f t="shared" si="1"/>
        <v>1</v>
      </c>
    </row>
    <row r="97">
      <c r="A97" s="4" t="s">
        <v>101</v>
      </c>
      <c r="B97" s="2" t="str">
        <f>IFERROR(__xludf.DUMMYFUNCTION(" SPLIT(A97,"":"")"),"Card  96")</f>
        <v>Card  96</v>
      </c>
      <c r="C97" s="2" t="str">
        <f>IFERROR(__xludf.DUMMYFUNCTION("""COMPUTED_VALUE""")," 95 88 64 65 12 15  3 50 44 79 | 53 72 74 60 22  7 75 19 10  3 49 23 33 29 57 31 82 84 16 37 32 21 77 28 47")</f>
        <v> 95 88 64 65 12 15  3 50 44 79 | 53 72 74 60 22  7 75 19 10  3 49 23 33 29 57 31 82 84 16 37 32 21 77 28 47</v>
      </c>
      <c r="D97" s="2" t="str">
        <f>IFERROR(__xludf.DUMMYFUNCTION("SPLIT(C97,""|"")")," 95 88 64 65 12 15  3 50 44 79 ")</f>
        <v> 95 88 64 65 12 15  3 50 44 79 </v>
      </c>
      <c r="E97" s="2" t="str">
        <f>IFERROR(__xludf.DUMMYFUNCTION("""COMPUTED_VALUE""")," 53 72 74 60 22  7 75 19 10  3 49 23 33 29 57 31 82 84 16 37 32 21 77 28 47")</f>
        <v> 53 72 74 60 22  7 75 19 10  3 49 23 33 29 57 31 82 84 16 37 32 21 77 28 47</v>
      </c>
      <c r="F97" s="2">
        <f>IFERROR(__xludf.DUMMYFUNCTION("SPLIT(D97,"" "")"),95.0)</f>
        <v>95</v>
      </c>
      <c r="G97" s="2">
        <f>IFERROR(__xludf.DUMMYFUNCTION("""COMPUTED_VALUE"""),88.0)</f>
        <v>88</v>
      </c>
      <c r="H97" s="2">
        <f>IFERROR(__xludf.DUMMYFUNCTION("""COMPUTED_VALUE"""),64.0)</f>
        <v>64</v>
      </c>
      <c r="I97" s="2">
        <f>IFERROR(__xludf.DUMMYFUNCTION("""COMPUTED_VALUE"""),65.0)</f>
        <v>65</v>
      </c>
      <c r="J97" s="2">
        <f>IFERROR(__xludf.DUMMYFUNCTION("""COMPUTED_VALUE"""),12.0)</f>
        <v>12</v>
      </c>
      <c r="K97" s="2">
        <f>IFERROR(__xludf.DUMMYFUNCTION("""COMPUTED_VALUE"""),15.0)</f>
        <v>15</v>
      </c>
      <c r="L97" s="2">
        <f>IFERROR(__xludf.DUMMYFUNCTION("""COMPUTED_VALUE"""),3.0)</f>
        <v>3</v>
      </c>
      <c r="M97" s="2">
        <f>IFERROR(__xludf.DUMMYFUNCTION("""COMPUTED_VALUE"""),50.0)</f>
        <v>50</v>
      </c>
      <c r="N97" s="2">
        <f>IFERROR(__xludf.DUMMYFUNCTION("""COMPUTED_VALUE"""),44.0)</f>
        <v>44</v>
      </c>
      <c r="O97" s="2">
        <f>IFERROR(__xludf.DUMMYFUNCTION("""COMPUTED_VALUE"""),79.0)</f>
        <v>79</v>
      </c>
      <c r="Q97" s="2">
        <f>IFERROR(__xludf.DUMMYFUNCTION("SPLIT(E97,"" "")"),53.0)</f>
        <v>53</v>
      </c>
      <c r="R97" s="2">
        <f>IFERROR(__xludf.DUMMYFUNCTION("""COMPUTED_VALUE"""),72.0)</f>
        <v>72</v>
      </c>
      <c r="S97" s="2">
        <f>IFERROR(__xludf.DUMMYFUNCTION("""COMPUTED_VALUE"""),74.0)</f>
        <v>74</v>
      </c>
      <c r="T97" s="2">
        <f>IFERROR(__xludf.DUMMYFUNCTION("""COMPUTED_VALUE"""),60.0)</f>
        <v>60</v>
      </c>
      <c r="U97" s="2">
        <f>IFERROR(__xludf.DUMMYFUNCTION("""COMPUTED_VALUE"""),22.0)</f>
        <v>22</v>
      </c>
      <c r="V97" s="2">
        <f>IFERROR(__xludf.DUMMYFUNCTION("""COMPUTED_VALUE"""),7.0)</f>
        <v>7</v>
      </c>
      <c r="W97" s="2">
        <f>IFERROR(__xludf.DUMMYFUNCTION("""COMPUTED_VALUE"""),75.0)</f>
        <v>75</v>
      </c>
      <c r="X97" s="2">
        <f>IFERROR(__xludf.DUMMYFUNCTION("""COMPUTED_VALUE"""),19.0)</f>
        <v>19</v>
      </c>
      <c r="Y97" s="2">
        <f>IFERROR(__xludf.DUMMYFUNCTION("""COMPUTED_VALUE"""),10.0)</f>
        <v>10</v>
      </c>
      <c r="Z97" s="2">
        <f>IFERROR(__xludf.DUMMYFUNCTION("""COMPUTED_VALUE"""),3.0)</f>
        <v>3</v>
      </c>
      <c r="AA97" s="2">
        <f>IFERROR(__xludf.DUMMYFUNCTION("""COMPUTED_VALUE"""),49.0)</f>
        <v>49</v>
      </c>
      <c r="AB97" s="2">
        <f>IFERROR(__xludf.DUMMYFUNCTION("""COMPUTED_VALUE"""),23.0)</f>
        <v>23</v>
      </c>
      <c r="AC97" s="2">
        <f>IFERROR(__xludf.DUMMYFUNCTION("""COMPUTED_VALUE"""),33.0)</f>
        <v>33</v>
      </c>
      <c r="AD97" s="2">
        <f>IFERROR(__xludf.DUMMYFUNCTION("""COMPUTED_VALUE"""),29.0)</f>
        <v>29</v>
      </c>
      <c r="AE97" s="2">
        <f>IFERROR(__xludf.DUMMYFUNCTION("""COMPUTED_VALUE"""),57.0)</f>
        <v>57</v>
      </c>
      <c r="AF97" s="2">
        <f>IFERROR(__xludf.DUMMYFUNCTION("""COMPUTED_VALUE"""),31.0)</f>
        <v>31</v>
      </c>
      <c r="AG97" s="2">
        <f>IFERROR(__xludf.DUMMYFUNCTION("""COMPUTED_VALUE"""),82.0)</f>
        <v>82</v>
      </c>
      <c r="AH97" s="2">
        <f>IFERROR(__xludf.DUMMYFUNCTION("""COMPUTED_VALUE"""),84.0)</f>
        <v>84</v>
      </c>
      <c r="AI97" s="2">
        <f>IFERROR(__xludf.DUMMYFUNCTION("""COMPUTED_VALUE"""),16.0)</f>
        <v>16</v>
      </c>
      <c r="AJ97" s="2">
        <f>IFERROR(__xludf.DUMMYFUNCTION("""COMPUTED_VALUE"""),37.0)</f>
        <v>37</v>
      </c>
      <c r="AK97" s="2">
        <f>IFERROR(__xludf.DUMMYFUNCTION("""COMPUTED_VALUE"""),32.0)</f>
        <v>32</v>
      </c>
      <c r="AL97" s="2">
        <f>IFERROR(__xludf.DUMMYFUNCTION("""COMPUTED_VALUE"""),21.0)</f>
        <v>21</v>
      </c>
      <c r="AM97" s="2">
        <f>IFERROR(__xludf.DUMMYFUNCTION("""COMPUTED_VALUE"""),77.0)</f>
        <v>77</v>
      </c>
      <c r="AN97" s="2">
        <f>IFERROR(__xludf.DUMMYFUNCTION("""COMPUTED_VALUE"""),28.0)</f>
        <v>28</v>
      </c>
      <c r="AO97" s="2">
        <f>IFERROR(__xludf.DUMMYFUNCTION("""COMPUTED_VALUE"""),47.0)</f>
        <v>47</v>
      </c>
      <c r="AQ97" s="2">
        <f>IFERROR(__xludf.DUMMYFUNCTION("COUNTA( iferror( filter( flatten(F97:O97), match( flatten(F97:O97), flatten(Q97:AO97), 0 ) ) ) )"),1.0)</f>
        <v>1</v>
      </c>
      <c r="AR97" s="2">
        <f t="shared" si="1"/>
        <v>1</v>
      </c>
    </row>
    <row r="98">
      <c r="A98" s="4" t="s">
        <v>102</v>
      </c>
      <c r="B98" s="2" t="str">
        <f>IFERROR(__xludf.DUMMYFUNCTION(" SPLIT(A98,"":"")"),"Card  97")</f>
        <v>Card  97</v>
      </c>
      <c r="C98" s="2" t="str">
        <f>IFERROR(__xludf.DUMMYFUNCTION("""COMPUTED_VALUE"""),"  3 85  7  2 51 27 67 32 46  9 | 60 45 11 49 13 62 76 56 63  1 37 96 20 55 24 89 31 50 19 10  6 72 30 38 54")</f>
        <v>  3 85  7  2 51 27 67 32 46  9 | 60 45 11 49 13 62 76 56 63  1 37 96 20 55 24 89 31 50 19 10  6 72 30 38 54</v>
      </c>
      <c r="D98" s="2" t="str">
        <f>IFERROR(__xludf.DUMMYFUNCTION("SPLIT(C98,""|"")"),"  3 85  7  2 51 27 67 32 46  9 ")</f>
        <v>  3 85  7  2 51 27 67 32 46  9 </v>
      </c>
      <c r="E98" s="2" t="str">
        <f>IFERROR(__xludf.DUMMYFUNCTION("""COMPUTED_VALUE""")," 60 45 11 49 13 62 76 56 63  1 37 96 20 55 24 89 31 50 19 10  6 72 30 38 54")</f>
        <v> 60 45 11 49 13 62 76 56 63  1 37 96 20 55 24 89 31 50 19 10  6 72 30 38 54</v>
      </c>
      <c r="F98" s="2">
        <f>IFERROR(__xludf.DUMMYFUNCTION("SPLIT(D98,"" "")"),3.0)</f>
        <v>3</v>
      </c>
      <c r="G98" s="2">
        <f>IFERROR(__xludf.DUMMYFUNCTION("""COMPUTED_VALUE"""),85.0)</f>
        <v>85</v>
      </c>
      <c r="H98" s="2">
        <f>IFERROR(__xludf.DUMMYFUNCTION("""COMPUTED_VALUE"""),7.0)</f>
        <v>7</v>
      </c>
      <c r="I98" s="2">
        <f>IFERROR(__xludf.DUMMYFUNCTION("""COMPUTED_VALUE"""),2.0)</f>
        <v>2</v>
      </c>
      <c r="J98" s="2">
        <f>IFERROR(__xludf.DUMMYFUNCTION("""COMPUTED_VALUE"""),51.0)</f>
        <v>51</v>
      </c>
      <c r="K98" s="2">
        <f>IFERROR(__xludf.DUMMYFUNCTION("""COMPUTED_VALUE"""),27.0)</f>
        <v>27</v>
      </c>
      <c r="L98" s="2">
        <f>IFERROR(__xludf.DUMMYFUNCTION("""COMPUTED_VALUE"""),67.0)</f>
        <v>67</v>
      </c>
      <c r="M98" s="2">
        <f>IFERROR(__xludf.DUMMYFUNCTION("""COMPUTED_VALUE"""),32.0)</f>
        <v>32</v>
      </c>
      <c r="N98" s="2">
        <f>IFERROR(__xludf.DUMMYFUNCTION("""COMPUTED_VALUE"""),46.0)</f>
        <v>46</v>
      </c>
      <c r="O98" s="2">
        <f>IFERROR(__xludf.DUMMYFUNCTION("""COMPUTED_VALUE"""),9.0)</f>
        <v>9</v>
      </c>
      <c r="Q98" s="2">
        <f>IFERROR(__xludf.DUMMYFUNCTION("SPLIT(E98,"" "")"),60.0)</f>
        <v>60</v>
      </c>
      <c r="R98" s="2">
        <f>IFERROR(__xludf.DUMMYFUNCTION("""COMPUTED_VALUE"""),45.0)</f>
        <v>45</v>
      </c>
      <c r="S98" s="2">
        <f>IFERROR(__xludf.DUMMYFUNCTION("""COMPUTED_VALUE"""),11.0)</f>
        <v>11</v>
      </c>
      <c r="T98" s="2">
        <f>IFERROR(__xludf.DUMMYFUNCTION("""COMPUTED_VALUE"""),49.0)</f>
        <v>49</v>
      </c>
      <c r="U98" s="2">
        <f>IFERROR(__xludf.DUMMYFUNCTION("""COMPUTED_VALUE"""),13.0)</f>
        <v>13</v>
      </c>
      <c r="V98" s="2">
        <f>IFERROR(__xludf.DUMMYFUNCTION("""COMPUTED_VALUE"""),62.0)</f>
        <v>62</v>
      </c>
      <c r="W98" s="2">
        <f>IFERROR(__xludf.DUMMYFUNCTION("""COMPUTED_VALUE"""),76.0)</f>
        <v>76</v>
      </c>
      <c r="X98" s="2">
        <f>IFERROR(__xludf.DUMMYFUNCTION("""COMPUTED_VALUE"""),56.0)</f>
        <v>56</v>
      </c>
      <c r="Y98" s="2">
        <f>IFERROR(__xludf.DUMMYFUNCTION("""COMPUTED_VALUE"""),63.0)</f>
        <v>63</v>
      </c>
      <c r="Z98" s="2">
        <f>IFERROR(__xludf.DUMMYFUNCTION("""COMPUTED_VALUE"""),1.0)</f>
        <v>1</v>
      </c>
      <c r="AA98" s="2">
        <f>IFERROR(__xludf.DUMMYFUNCTION("""COMPUTED_VALUE"""),37.0)</f>
        <v>37</v>
      </c>
      <c r="AB98" s="2">
        <f>IFERROR(__xludf.DUMMYFUNCTION("""COMPUTED_VALUE"""),96.0)</f>
        <v>96</v>
      </c>
      <c r="AC98" s="2">
        <f>IFERROR(__xludf.DUMMYFUNCTION("""COMPUTED_VALUE"""),20.0)</f>
        <v>20</v>
      </c>
      <c r="AD98" s="2">
        <f>IFERROR(__xludf.DUMMYFUNCTION("""COMPUTED_VALUE"""),55.0)</f>
        <v>55</v>
      </c>
      <c r="AE98" s="2">
        <f>IFERROR(__xludf.DUMMYFUNCTION("""COMPUTED_VALUE"""),24.0)</f>
        <v>24</v>
      </c>
      <c r="AF98" s="2">
        <f>IFERROR(__xludf.DUMMYFUNCTION("""COMPUTED_VALUE"""),89.0)</f>
        <v>89</v>
      </c>
      <c r="AG98" s="2">
        <f>IFERROR(__xludf.DUMMYFUNCTION("""COMPUTED_VALUE"""),31.0)</f>
        <v>31</v>
      </c>
      <c r="AH98" s="2">
        <f>IFERROR(__xludf.DUMMYFUNCTION("""COMPUTED_VALUE"""),50.0)</f>
        <v>50</v>
      </c>
      <c r="AI98" s="2">
        <f>IFERROR(__xludf.DUMMYFUNCTION("""COMPUTED_VALUE"""),19.0)</f>
        <v>19</v>
      </c>
      <c r="AJ98" s="2">
        <f>IFERROR(__xludf.DUMMYFUNCTION("""COMPUTED_VALUE"""),10.0)</f>
        <v>10</v>
      </c>
      <c r="AK98" s="2">
        <f>IFERROR(__xludf.DUMMYFUNCTION("""COMPUTED_VALUE"""),6.0)</f>
        <v>6</v>
      </c>
      <c r="AL98" s="2">
        <f>IFERROR(__xludf.DUMMYFUNCTION("""COMPUTED_VALUE"""),72.0)</f>
        <v>72</v>
      </c>
      <c r="AM98" s="2">
        <f>IFERROR(__xludf.DUMMYFUNCTION("""COMPUTED_VALUE"""),30.0)</f>
        <v>30</v>
      </c>
      <c r="AN98" s="2">
        <f>IFERROR(__xludf.DUMMYFUNCTION("""COMPUTED_VALUE"""),38.0)</f>
        <v>38</v>
      </c>
      <c r="AO98" s="2">
        <f>IFERROR(__xludf.DUMMYFUNCTION("""COMPUTED_VALUE"""),54.0)</f>
        <v>54</v>
      </c>
      <c r="AQ98" s="2">
        <f>IFERROR(__xludf.DUMMYFUNCTION("COUNTA( iferror( filter( flatten(F98:O98), match( flatten(F98:O98), flatten(Q98:AO98), 0 ) ) ) )"),0.0)</f>
        <v>0</v>
      </c>
      <c r="AR98" s="2">
        <f t="shared" si="1"/>
        <v>0</v>
      </c>
    </row>
    <row r="99">
      <c r="A99" s="4" t="s">
        <v>103</v>
      </c>
      <c r="B99" s="2" t="str">
        <f>IFERROR(__xludf.DUMMYFUNCTION(" SPLIT(A99,"":"")"),"Card  98")</f>
        <v>Card  98</v>
      </c>
      <c r="C99" s="2" t="str">
        <f>IFERROR(__xludf.DUMMYFUNCTION("""COMPUTED_VALUE""")," 25 92  5  7 90  2 84 79 34 65 | 30 20 86 33 63 84 65 92 38  5 43 12  2 73 98 81 82 94 51 25 88 75 54 22 15")</f>
        <v> 25 92  5  7 90  2 84 79 34 65 | 30 20 86 33 63 84 65 92 38  5 43 12  2 73 98 81 82 94 51 25 88 75 54 22 15</v>
      </c>
      <c r="D99" s="2" t="str">
        <f>IFERROR(__xludf.DUMMYFUNCTION("SPLIT(C99,""|"")")," 25 92  5  7 90  2 84 79 34 65 ")</f>
        <v> 25 92  5  7 90  2 84 79 34 65 </v>
      </c>
      <c r="E99" s="2" t="str">
        <f>IFERROR(__xludf.DUMMYFUNCTION("""COMPUTED_VALUE""")," 30 20 86 33 63 84 65 92 38  5 43 12  2 73 98 81 82 94 51 25 88 75 54 22 15")</f>
        <v> 30 20 86 33 63 84 65 92 38  5 43 12  2 73 98 81 82 94 51 25 88 75 54 22 15</v>
      </c>
      <c r="F99" s="2">
        <f>IFERROR(__xludf.DUMMYFUNCTION("SPLIT(D99,"" "")"),25.0)</f>
        <v>25</v>
      </c>
      <c r="G99" s="2">
        <f>IFERROR(__xludf.DUMMYFUNCTION("""COMPUTED_VALUE"""),92.0)</f>
        <v>92</v>
      </c>
      <c r="H99" s="2">
        <f>IFERROR(__xludf.DUMMYFUNCTION("""COMPUTED_VALUE"""),5.0)</f>
        <v>5</v>
      </c>
      <c r="I99" s="2">
        <f>IFERROR(__xludf.DUMMYFUNCTION("""COMPUTED_VALUE"""),7.0)</f>
        <v>7</v>
      </c>
      <c r="J99" s="2">
        <f>IFERROR(__xludf.DUMMYFUNCTION("""COMPUTED_VALUE"""),90.0)</f>
        <v>90</v>
      </c>
      <c r="K99" s="2">
        <f>IFERROR(__xludf.DUMMYFUNCTION("""COMPUTED_VALUE"""),2.0)</f>
        <v>2</v>
      </c>
      <c r="L99" s="2">
        <f>IFERROR(__xludf.DUMMYFUNCTION("""COMPUTED_VALUE"""),84.0)</f>
        <v>84</v>
      </c>
      <c r="M99" s="2">
        <f>IFERROR(__xludf.DUMMYFUNCTION("""COMPUTED_VALUE"""),79.0)</f>
        <v>79</v>
      </c>
      <c r="N99" s="2">
        <f>IFERROR(__xludf.DUMMYFUNCTION("""COMPUTED_VALUE"""),34.0)</f>
        <v>34</v>
      </c>
      <c r="O99" s="2">
        <f>IFERROR(__xludf.DUMMYFUNCTION("""COMPUTED_VALUE"""),65.0)</f>
        <v>65</v>
      </c>
      <c r="Q99" s="2">
        <f>IFERROR(__xludf.DUMMYFUNCTION("SPLIT(E99,"" "")"),30.0)</f>
        <v>30</v>
      </c>
      <c r="R99" s="2">
        <f>IFERROR(__xludf.DUMMYFUNCTION("""COMPUTED_VALUE"""),20.0)</f>
        <v>20</v>
      </c>
      <c r="S99" s="2">
        <f>IFERROR(__xludf.DUMMYFUNCTION("""COMPUTED_VALUE"""),86.0)</f>
        <v>86</v>
      </c>
      <c r="T99" s="2">
        <f>IFERROR(__xludf.DUMMYFUNCTION("""COMPUTED_VALUE"""),33.0)</f>
        <v>33</v>
      </c>
      <c r="U99" s="2">
        <f>IFERROR(__xludf.DUMMYFUNCTION("""COMPUTED_VALUE"""),63.0)</f>
        <v>63</v>
      </c>
      <c r="V99" s="2">
        <f>IFERROR(__xludf.DUMMYFUNCTION("""COMPUTED_VALUE"""),84.0)</f>
        <v>84</v>
      </c>
      <c r="W99" s="2">
        <f>IFERROR(__xludf.DUMMYFUNCTION("""COMPUTED_VALUE"""),65.0)</f>
        <v>65</v>
      </c>
      <c r="X99" s="2">
        <f>IFERROR(__xludf.DUMMYFUNCTION("""COMPUTED_VALUE"""),92.0)</f>
        <v>92</v>
      </c>
      <c r="Y99" s="2">
        <f>IFERROR(__xludf.DUMMYFUNCTION("""COMPUTED_VALUE"""),38.0)</f>
        <v>38</v>
      </c>
      <c r="Z99" s="2">
        <f>IFERROR(__xludf.DUMMYFUNCTION("""COMPUTED_VALUE"""),5.0)</f>
        <v>5</v>
      </c>
      <c r="AA99" s="2">
        <f>IFERROR(__xludf.DUMMYFUNCTION("""COMPUTED_VALUE"""),43.0)</f>
        <v>43</v>
      </c>
      <c r="AB99" s="2">
        <f>IFERROR(__xludf.DUMMYFUNCTION("""COMPUTED_VALUE"""),12.0)</f>
        <v>12</v>
      </c>
      <c r="AC99" s="2">
        <f>IFERROR(__xludf.DUMMYFUNCTION("""COMPUTED_VALUE"""),2.0)</f>
        <v>2</v>
      </c>
      <c r="AD99" s="2">
        <f>IFERROR(__xludf.DUMMYFUNCTION("""COMPUTED_VALUE"""),73.0)</f>
        <v>73</v>
      </c>
      <c r="AE99" s="2">
        <f>IFERROR(__xludf.DUMMYFUNCTION("""COMPUTED_VALUE"""),98.0)</f>
        <v>98</v>
      </c>
      <c r="AF99" s="2">
        <f>IFERROR(__xludf.DUMMYFUNCTION("""COMPUTED_VALUE"""),81.0)</f>
        <v>81</v>
      </c>
      <c r="AG99" s="2">
        <f>IFERROR(__xludf.DUMMYFUNCTION("""COMPUTED_VALUE"""),82.0)</f>
        <v>82</v>
      </c>
      <c r="AH99" s="2">
        <f>IFERROR(__xludf.DUMMYFUNCTION("""COMPUTED_VALUE"""),94.0)</f>
        <v>94</v>
      </c>
      <c r="AI99" s="2">
        <f>IFERROR(__xludf.DUMMYFUNCTION("""COMPUTED_VALUE"""),51.0)</f>
        <v>51</v>
      </c>
      <c r="AJ99" s="2">
        <f>IFERROR(__xludf.DUMMYFUNCTION("""COMPUTED_VALUE"""),25.0)</f>
        <v>25</v>
      </c>
      <c r="AK99" s="2">
        <f>IFERROR(__xludf.DUMMYFUNCTION("""COMPUTED_VALUE"""),88.0)</f>
        <v>88</v>
      </c>
      <c r="AL99" s="2">
        <f>IFERROR(__xludf.DUMMYFUNCTION("""COMPUTED_VALUE"""),75.0)</f>
        <v>75</v>
      </c>
      <c r="AM99" s="2">
        <f>IFERROR(__xludf.DUMMYFUNCTION("""COMPUTED_VALUE"""),54.0)</f>
        <v>54</v>
      </c>
      <c r="AN99" s="2">
        <f>IFERROR(__xludf.DUMMYFUNCTION("""COMPUTED_VALUE"""),22.0)</f>
        <v>22</v>
      </c>
      <c r="AO99" s="2">
        <f>IFERROR(__xludf.DUMMYFUNCTION("""COMPUTED_VALUE"""),15.0)</f>
        <v>15</v>
      </c>
      <c r="AQ99" s="2">
        <f>IFERROR(__xludf.DUMMYFUNCTION("COUNTA( iferror( filter( flatten(F99:O99), match( flatten(F99:O99), flatten(Q99:AO99), 0 ) ) ) )"),6.0)</f>
        <v>6</v>
      </c>
      <c r="AR99" s="2">
        <f t="shared" si="1"/>
        <v>32</v>
      </c>
    </row>
    <row r="100">
      <c r="A100" s="4" t="s">
        <v>104</v>
      </c>
      <c r="B100" s="2" t="str">
        <f>IFERROR(__xludf.DUMMYFUNCTION(" SPLIT(A100,"":"")"),"Card  99")</f>
        <v>Card  99</v>
      </c>
      <c r="C100" s="2" t="str">
        <f>IFERROR(__xludf.DUMMYFUNCTION("""COMPUTED_VALUE""")," 59 57 36 90 26 81 15 78 49  2 | 81 26 91 47 77 46 65 59 90 57 72 99  2 98 15  5 78 36 49 63 45  9 16 92 64")</f>
        <v> 59 57 36 90 26 81 15 78 49  2 | 81 26 91 47 77 46 65 59 90 57 72 99  2 98 15  5 78 36 49 63 45  9 16 92 64</v>
      </c>
      <c r="D100" s="2" t="str">
        <f>IFERROR(__xludf.DUMMYFUNCTION("SPLIT(C100,""|"")")," 59 57 36 90 26 81 15 78 49  2 ")</f>
        <v> 59 57 36 90 26 81 15 78 49  2 </v>
      </c>
      <c r="E100" s="2" t="str">
        <f>IFERROR(__xludf.DUMMYFUNCTION("""COMPUTED_VALUE""")," 81 26 91 47 77 46 65 59 90 57 72 99  2 98 15  5 78 36 49 63 45  9 16 92 64")</f>
        <v> 81 26 91 47 77 46 65 59 90 57 72 99  2 98 15  5 78 36 49 63 45  9 16 92 64</v>
      </c>
      <c r="F100" s="2">
        <f>IFERROR(__xludf.DUMMYFUNCTION("SPLIT(D100,"" "")"),59.0)</f>
        <v>59</v>
      </c>
      <c r="G100" s="2">
        <f>IFERROR(__xludf.DUMMYFUNCTION("""COMPUTED_VALUE"""),57.0)</f>
        <v>57</v>
      </c>
      <c r="H100" s="2">
        <f>IFERROR(__xludf.DUMMYFUNCTION("""COMPUTED_VALUE"""),36.0)</f>
        <v>36</v>
      </c>
      <c r="I100" s="2">
        <f>IFERROR(__xludf.DUMMYFUNCTION("""COMPUTED_VALUE"""),90.0)</f>
        <v>90</v>
      </c>
      <c r="J100" s="2">
        <f>IFERROR(__xludf.DUMMYFUNCTION("""COMPUTED_VALUE"""),26.0)</f>
        <v>26</v>
      </c>
      <c r="K100" s="2">
        <f>IFERROR(__xludf.DUMMYFUNCTION("""COMPUTED_VALUE"""),81.0)</f>
        <v>81</v>
      </c>
      <c r="L100" s="2">
        <f>IFERROR(__xludf.DUMMYFUNCTION("""COMPUTED_VALUE"""),15.0)</f>
        <v>15</v>
      </c>
      <c r="M100" s="2">
        <f>IFERROR(__xludf.DUMMYFUNCTION("""COMPUTED_VALUE"""),78.0)</f>
        <v>78</v>
      </c>
      <c r="N100" s="2">
        <f>IFERROR(__xludf.DUMMYFUNCTION("""COMPUTED_VALUE"""),49.0)</f>
        <v>49</v>
      </c>
      <c r="O100" s="2">
        <f>IFERROR(__xludf.DUMMYFUNCTION("""COMPUTED_VALUE"""),2.0)</f>
        <v>2</v>
      </c>
      <c r="Q100" s="2">
        <f>IFERROR(__xludf.DUMMYFUNCTION("SPLIT(E100,"" "")"),81.0)</f>
        <v>81</v>
      </c>
      <c r="R100" s="2">
        <f>IFERROR(__xludf.DUMMYFUNCTION("""COMPUTED_VALUE"""),26.0)</f>
        <v>26</v>
      </c>
      <c r="S100" s="2">
        <f>IFERROR(__xludf.DUMMYFUNCTION("""COMPUTED_VALUE"""),91.0)</f>
        <v>91</v>
      </c>
      <c r="T100" s="2">
        <f>IFERROR(__xludf.DUMMYFUNCTION("""COMPUTED_VALUE"""),47.0)</f>
        <v>47</v>
      </c>
      <c r="U100" s="2">
        <f>IFERROR(__xludf.DUMMYFUNCTION("""COMPUTED_VALUE"""),77.0)</f>
        <v>77</v>
      </c>
      <c r="V100" s="2">
        <f>IFERROR(__xludf.DUMMYFUNCTION("""COMPUTED_VALUE"""),46.0)</f>
        <v>46</v>
      </c>
      <c r="W100" s="2">
        <f>IFERROR(__xludf.DUMMYFUNCTION("""COMPUTED_VALUE"""),65.0)</f>
        <v>65</v>
      </c>
      <c r="X100" s="2">
        <f>IFERROR(__xludf.DUMMYFUNCTION("""COMPUTED_VALUE"""),59.0)</f>
        <v>59</v>
      </c>
      <c r="Y100" s="2">
        <f>IFERROR(__xludf.DUMMYFUNCTION("""COMPUTED_VALUE"""),90.0)</f>
        <v>90</v>
      </c>
      <c r="Z100" s="2">
        <f>IFERROR(__xludf.DUMMYFUNCTION("""COMPUTED_VALUE"""),57.0)</f>
        <v>57</v>
      </c>
      <c r="AA100" s="2">
        <f>IFERROR(__xludf.DUMMYFUNCTION("""COMPUTED_VALUE"""),72.0)</f>
        <v>72</v>
      </c>
      <c r="AB100" s="2">
        <f>IFERROR(__xludf.DUMMYFUNCTION("""COMPUTED_VALUE"""),99.0)</f>
        <v>99</v>
      </c>
      <c r="AC100" s="2">
        <f>IFERROR(__xludf.DUMMYFUNCTION("""COMPUTED_VALUE"""),2.0)</f>
        <v>2</v>
      </c>
      <c r="AD100" s="2">
        <f>IFERROR(__xludf.DUMMYFUNCTION("""COMPUTED_VALUE"""),98.0)</f>
        <v>98</v>
      </c>
      <c r="AE100" s="2">
        <f>IFERROR(__xludf.DUMMYFUNCTION("""COMPUTED_VALUE"""),15.0)</f>
        <v>15</v>
      </c>
      <c r="AF100" s="2">
        <f>IFERROR(__xludf.DUMMYFUNCTION("""COMPUTED_VALUE"""),5.0)</f>
        <v>5</v>
      </c>
      <c r="AG100" s="2">
        <f>IFERROR(__xludf.DUMMYFUNCTION("""COMPUTED_VALUE"""),78.0)</f>
        <v>78</v>
      </c>
      <c r="AH100" s="2">
        <f>IFERROR(__xludf.DUMMYFUNCTION("""COMPUTED_VALUE"""),36.0)</f>
        <v>36</v>
      </c>
      <c r="AI100" s="2">
        <f>IFERROR(__xludf.DUMMYFUNCTION("""COMPUTED_VALUE"""),49.0)</f>
        <v>49</v>
      </c>
      <c r="AJ100" s="2">
        <f>IFERROR(__xludf.DUMMYFUNCTION("""COMPUTED_VALUE"""),63.0)</f>
        <v>63</v>
      </c>
      <c r="AK100" s="2">
        <f>IFERROR(__xludf.DUMMYFUNCTION("""COMPUTED_VALUE"""),45.0)</f>
        <v>45</v>
      </c>
      <c r="AL100" s="2">
        <f>IFERROR(__xludf.DUMMYFUNCTION("""COMPUTED_VALUE"""),9.0)</f>
        <v>9</v>
      </c>
      <c r="AM100" s="2">
        <f>IFERROR(__xludf.DUMMYFUNCTION("""COMPUTED_VALUE"""),16.0)</f>
        <v>16</v>
      </c>
      <c r="AN100" s="2">
        <f>IFERROR(__xludf.DUMMYFUNCTION("""COMPUTED_VALUE"""),92.0)</f>
        <v>92</v>
      </c>
      <c r="AO100" s="2">
        <f>IFERROR(__xludf.DUMMYFUNCTION("""COMPUTED_VALUE"""),64.0)</f>
        <v>64</v>
      </c>
      <c r="AQ100" s="2">
        <f>IFERROR(__xludf.DUMMYFUNCTION("COUNTA( iferror( filter( flatten(F100:O100), match( flatten(F100:O100), flatten(Q100:AO100), 0 ) ) ) )"),10.0)</f>
        <v>10</v>
      </c>
      <c r="AR100" s="2">
        <f t="shared" si="1"/>
        <v>512</v>
      </c>
    </row>
    <row r="101">
      <c r="A101" s="4" t="s">
        <v>105</v>
      </c>
      <c r="B101" s="2" t="str">
        <f>IFERROR(__xludf.DUMMYFUNCTION(" SPLIT(A101,"":"")"),"Card 100")</f>
        <v>Card 100</v>
      </c>
      <c r="C101" s="2" t="str">
        <f>IFERROR(__xludf.DUMMYFUNCTION("""COMPUTED_VALUE""")," 18  9 41 19 57 82 73 48 62  2 | 41 42  3 82 73 83 91 48 94 96 20  9 19 90 45 54 13 67 62 44 37 51 18  2 57")</f>
        <v> 18  9 41 19 57 82 73 48 62  2 | 41 42  3 82 73 83 91 48 94 96 20  9 19 90 45 54 13 67 62 44 37 51 18  2 57</v>
      </c>
      <c r="D101" s="2" t="str">
        <f>IFERROR(__xludf.DUMMYFUNCTION("SPLIT(C101,""|"")")," 18  9 41 19 57 82 73 48 62  2 ")</f>
        <v> 18  9 41 19 57 82 73 48 62  2 </v>
      </c>
      <c r="E101" s="2" t="str">
        <f>IFERROR(__xludf.DUMMYFUNCTION("""COMPUTED_VALUE""")," 41 42  3 82 73 83 91 48 94 96 20  9 19 90 45 54 13 67 62 44 37 51 18  2 57")</f>
        <v> 41 42  3 82 73 83 91 48 94 96 20  9 19 90 45 54 13 67 62 44 37 51 18  2 57</v>
      </c>
      <c r="F101" s="2">
        <f>IFERROR(__xludf.DUMMYFUNCTION("SPLIT(D101,"" "")"),18.0)</f>
        <v>18</v>
      </c>
      <c r="G101" s="2">
        <f>IFERROR(__xludf.DUMMYFUNCTION("""COMPUTED_VALUE"""),9.0)</f>
        <v>9</v>
      </c>
      <c r="H101" s="2">
        <f>IFERROR(__xludf.DUMMYFUNCTION("""COMPUTED_VALUE"""),41.0)</f>
        <v>41</v>
      </c>
      <c r="I101" s="2">
        <f>IFERROR(__xludf.DUMMYFUNCTION("""COMPUTED_VALUE"""),19.0)</f>
        <v>19</v>
      </c>
      <c r="J101" s="2">
        <f>IFERROR(__xludf.DUMMYFUNCTION("""COMPUTED_VALUE"""),57.0)</f>
        <v>57</v>
      </c>
      <c r="K101" s="2">
        <f>IFERROR(__xludf.DUMMYFUNCTION("""COMPUTED_VALUE"""),82.0)</f>
        <v>82</v>
      </c>
      <c r="L101" s="2">
        <f>IFERROR(__xludf.DUMMYFUNCTION("""COMPUTED_VALUE"""),73.0)</f>
        <v>73</v>
      </c>
      <c r="M101" s="2">
        <f>IFERROR(__xludf.DUMMYFUNCTION("""COMPUTED_VALUE"""),48.0)</f>
        <v>48</v>
      </c>
      <c r="N101" s="2">
        <f>IFERROR(__xludf.DUMMYFUNCTION("""COMPUTED_VALUE"""),62.0)</f>
        <v>62</v>
      </c>
      <c r="O101" s="2">
        <f>IFERROR(__xludf.DUMMYFUNCTION("""COMPUTED_VALUE"""),2.0)</f>
        <v>2</v>
      </c>
      <c r="Q101" s="2">
        <f>IFERROR(__xludf.DUMMYFUNCTION("SPLIT(E101,"" "")"),41.0)</f>
        <v>41</v>
      </c>
      <c r="R101" s="2">
        <f>IFERROR(__xludf.DUMMYFUNCTION("""COMPUTED_VALUE"""),42.0)</f>
        <v>42</v>
      </c>
      <c r="S101" s="2">
        <f>IFERROR(__xludf.DUMMYFUNCTION("""COMPUTED_VALUE"""),3.0)</f>
        <v>3</v>
      </c>
      <c r="T101" s="2">
        <f>IFERROR(__xludf.DUMMYFUNCTION("""COMPUTED_VALUE"""),82.0)</f>
        <v>82</v>
      </c>
      <c r="U101" s="2">
        <f>IFERROR(__xludf.DUMMYFUNCTION("""COMPUTED_VALUE"""),73.0)</f>
        <v>73</v>
      </c>
      <c r="V101" s="2">
        <f>IFERROR(__xludf.DUMMYFUNCTION("""COMPUTED_VALUE"""),83.0)</f>
        <v>83</v>
      </c>
      <c r="W101" s="2">
        <f>IFERROR(__xludf.DUMMYFUNCTION("""COMPUTED_VALUE"""),91.0)</f>
        <v>91</v>
      </c>
      <c r="X101" s="2">
        <f>IFERROR(__xludf.DUMMYFUNCTION("""COMPUTED_VALUE"""),48.0)</f>
        <v>48</v>
      </c>
      <c r="Y101" s="2">
        <f>IFERROR(__xludf.DUMMYFUNCTION("""COMPUTED_VALUE"""),94.0)</f>
        <v>94</v>
      </c>
      <c r="Z101" s="2">
        <f>IFERROR(__xludf.DUMMYFUNCTION("""COMPUTED_VALUE"""),96.0)</f>
        <v>96</v>
      </c>
      <c r="AA101" s="2">
        <f>IFERROR(__xludf.DUMMYFUNCTION("""COMPUTED_VALUE"""),20.0)</f>
        <v>20</v>
      </c>
      <c r="AB101" s="2">
        <f>IFERROR(__xludf.DUMMYFUNCTION("""COMPUTED_VALUE"""),9.0)</f>
        <v>9</v>
      </c>
      <c r="AC101" s="2">
        <f>IFERROR(__xludf.DUMMYFUNCTION("""COMPUTED_VALUE"""),19.0)</f>
        <v>19</v>
      </c>
      <c r="AD101" s="2">
        <f>IFERROR(__xludf.DUMMYFUNCTION("""COMPUTED_VALUE"""),90.0)</f>
        <v>90</v>
      </c>
      <c r="AE101" s="2">
        <f>IFERROR(__xludf.DUMMYFUNCTION("""COMPUTED_VALUE"""),45.0)</f>
        <v>45</v>
      </c>
      <c r="AF101" s="2">
        <f>IFERROR(__xludf.DUMMYFUNCTION("""COMPUTED_VALUE"""),54.0)</f>
        <v>54</v>
      </c>
      <c r="AG101" s="2">
        <f>IFERROR(__xludf.DUMMYFUNCTION("""COMPUTED_VALUE"""),13.0)</f>
        <v>13</v>
      </c>
      <c r="AH101" s="2">
        <f>IFERROR(__xludf.DUMMYFUNCTION("""COMPUTED_VALUE"""),67.0)</f>
        <v>67</v>
      </c>
      <c r="AI101" s="2">
        <f>IFERROR(__xludf.DUMMYFUNCTION("""COMPUTED_VALUE"""),62.0)</f>
        <v>62</v>
      </c>
      <c r="AJ101" s="2">
        <f>IFERROR(__xludf.DUMMYFUNCTION("""COMPUTED_VALUE"""),44.0)</f>
        <v>44</v>
      </c>
      <c r="AK101" s="2">
        <f>IFERROR(__xludf.DUMMYFUNCTION("""COMPUTED_VALUE"""),37.0)</f>
        <v>37</v>
      </c>
      <c r="AL101" s="2">
        <f>IFERROR(__xludf.DUMMYFUNCTION("""COMPUTED_VALUE"""),51.0)</f>
        <v>51</v>
      </c>
      <c r="AM101" s="2">
        <f>IFERROR(__xludf.DUMMYFUNCTION("""COMPUTED_VALUE"""),18.0)</f>
        <v>18</v>
      </c>
      <c r="AN101" s="2">
        <f>IFERROR(__xludf.DUMMYFUNCTION("""COMPUTED_VALUE"""),2.0)</f>
        <v>2</v>
      </c>
      <c r="AO101" s="2">
        <f>IFERROR(__xludf.DUMMYFUNCTION("""COMPUTED_VALUE"""),57.0)</f>
        <v>57</v>
      </c>
      <c r="AQ101" s="2">
        <f>IFERROR(__xludf.DUMMYFUNCTION("COUNTA( iferror( filter( flatten(F101:O101), match( flatten(F101:O101), flatten(Q101:AO101), 0 ) ) ) )"),10.0)</f>
        <v>10</v>
      </c>
      <c r="AR101" s="2">
        <f t="shared" si="1"/>
        <v>512</v>
      </c>
    </row>
    <row r="102">
      <c r="A102" s="4" t="s">
        <v>106</v>
      </c>
      <c r="B102" s="2" t="str">
        <f>IFERROR(__xludf.DUMMYFUNCTION(" SPLIT(A102,"":"")"),"Card 101")</f>
        <v>Card 101</v>
      </c>
      <c r="C102" s="2" t="str">
        <f>IFERROR(__xludf.DUMMYFUNCTION("""COMPUTED_VALUE""")," 56 35 62 52 89 60 19 71 15 50 | 60 21 39 71 45 64 73 25 80 54 50 13  6 20  1 51 42 93 92 87 96 61 16 77 40")</f>
        <v> 56 35 62 52 89 60 19 71 15 50 | 60 21 39 71 45 64 73 25 80 54 50 13  6 20  1 51 42 93 92 87 96 61 16 77 40</v>
      </c>
      <c r="D102" s="2" t="str">
        <f>IFERROR(__xludf.DUMMYFUNCTION("SPLIT(C102,""|"")")," 56 35 62 52 89 60 19 71 15 50 ")</f>
        <v> 56 35 62 52 89 60 19 71 15 50 </v>
      </c>
      <c r="E102" s="2" t="str">
        <f>IFERROR(__xludf.DUMMYFUNCTION("""COMPUTED_VALUE""")," 60 21 39 71 45 64 73 25 80 54 50 13  6 20  1 51 42 93 92 87 96 61 16 77 40")</f>
        <v> 60 21 39 71 45 64 73 25 80 54 50 13  6 20  1 51 42 93 92 87 96 61 16 77 40</v>
      </c>
      <c r="F102" s="2">
        <f>IFERROR(__xludf.DUMMYFUNCTION("SPLIT(D102,"" "")"),56.0)</f>
        <v>56</v>
      </c>
      <c r="G102" s="2">
        <f>IFERROR(__xludf.DUMMYFUNCTION("""COMPUTED_VALUE"""),35.0)</f>
        <v>35</v>
      </c>
      <c r="H102" s="2">
        <f>IFERROR(__xludf.DUMMYFUNCTION("""COMPUTED_VALUE"""),62.0)</f>
        <v>62</v>
      </c>
      <c r="I102" s="2">
        <f>IFERROR(__xludf.DUMMYFUNCTION("""COMPUTED_VALUE"""),52.0)</f>
        <v>52</v>
      </c>
      <c r="J102" s="2">
        <f>IFERROR(__xludf.DUMMYFUNCTION("""COMPUTED_VALUE"""),89.0)</f>
        <v>89</v>
      </c>
      <c r="K102" s="2">
        <f>IFERROR(__xludf.DUMMYFUNCTION("""COMPUTED_VALUE"""),60.0)</f>
        <v>60</v>
      </c>
      <c r="L102" s="2">
        <f>IFERROR(__xludf.DUMMYFUNCTION("""COMPUTED_VALUE"""),19.0)</f>
        <v>19</v>
      </c>
      <c r="M102" s="2">
        <f>IFERROR(__xludf.DUMMYFUNCTION("""COMPUTED_VALUE"""),71.0)</f>
        <v>71</v>
      </c>
      <c r="N102" s="2">
        <f>IFERROR(__xludf.DUMMYFUNCTION("""COMPUTED_VALUE"""),15.0)</f>
        <v>15</v>
      </c>
      <c r="O102" s="2">
        <f>IFERROR(__xludf.DUMMYFUNCTION("""COMPUTED_VALUE"""),50.0)</f>
        <v>50</v>
      </c>
      <c r="Q102" s="2">
        <f>IFERROR(__xludf.DUMMYFUNCTION("SPLIT(E102,"" "")"),60.0)</f>
        <v>60</v>
      </c>
      <c r="R102" s="2">
        <f>IFERROR(__xludf.DUMMYFUNCTION("""COMPUTED_VALUE"""),21.0)</f>
        <v>21</v>
      </c>
      <c r="S102" s="2">
        <f>IFERROR(__xludf.DUMMYFUNCTION("""COMPUTED_VALUE"""),39.0)</f>
        <v>39</v>
      </c>
      <c r="T102" s="2">
        <f>IFERROR(__xludf.DUMMYFUNCTION("""COMPUTED_VALUE"""),71.0)</f>
        <v>71</v>
      </c>
      <c r="U102" s="2">
        <f>IFERROR(__xludf.DUMMYFUNCTION("""COMPUTED_VALUE"""),45.0)</f>
        <v>45</v>
      </c>
      <c r="V102" s="2">
        <f>IFERROR(__xludf.DUMMYFUNCTION("""COMPUTED_VALUE"""),64.0)</f>
        <v>64</v>
      </c>
      <c r="W102" s="2">
        <f>IFERROR(__xludf.DUMMYFUNCTION("""COMPUTED_VALUE"""),73.0)</f>
        <v>73</v>
      </c>
      <c r="X102" s="2">
        <f>IFERROR(__xludf.DUMMYFUNCTION("""COMPUTED_VALUE"""),25.0)</f>
        <v>25</v>
      </c>
      <c r="Y102" s="2">
        <f>IFERROR(__xludf.DUMMYFUNCTION("""COMPUTED_VALUE"""),80.0)</f>
        <v>80</v>
      </c>
      <c r="Z102" s="2">
        <f>IFERROR(__xludf.DUMMYFUNCTION("""COMPUTED_VALUE"""),54.0)</f>
        <v>54</v>
      </c>
      <c r="AA102" s="2">
        <f>IFERROR(__xludf.DUMMYFUNCTION("""COMPUTED_VALUE"""),50.0)</f>
        <v>50</v>
      </c>
      <c r="AB102" s="2">
        <f>IFERROR(__xludf.DUMMYFUNCTION("""COMPUTED_VALUE"""),13.0)</f>
        <v>13</v>
      </c>
      <c r="AC102" s="2">
        <f>IFERROR(__xludf.DUMMYFUNCTION("""COMPUTED_VALUE"""),6.0)</f>
        <v>6</v>
      </c>
      <c r="AD102" s="2">
        <f>IFERROR(__xludf.DUMMYFUNCTION("""COMPUTED_VALUE"""),20.0)</f>
        <v>20</v>
      </c>
      <c r="AE102" s="2">
        <f>IFERROR(__xludf.DUMMYFUNCTION("""COMPUTED_VALUE"""),1.0)</f>
        <v>1</v>
      </c>
      <c r="AF102" s="2">
        <f>IFERROR(__xludf.DUMMYFUNCTION("""COMPUTED_VALUE"""),51.0)</f>
        <v>51</v>
      </c>
      <c r="AG102" s="2">
        <f>IFERROR(__xludf.DUMMYFUNCTION("""COMPUTED_VALUE"""),42.0)</f>
        <v>42</v>
      </c>
      <c r="AH102" s="2">
        <f>IFERROR(__xludf.DUMMYFUNCTION("""COMPUTED_VALUE"""),93.0)</f>
        <v>93</v>
      </c>
      <c r="AI102" s="2">
        <f>IFERROR(__xludf.DUMMYFUNCTION("""COMPUTED_VALUE"""),92.0)</f>
        <v>92</v>
      </c>
      <c r="AJ102" s="2">
        <f>IFERROR(__xludf.DUMMYFUNCTION("""COMPUTED_VALUE"""),87.0)</f>
        <v>87</v>
      </c>
      <c r="AK102" s="2">
        <f>IFERROR(__xludf.DUMMYFUNCTION("""COMPUTED_VALUE"""),96.0)</f>
        <v>96</v>
      </c>
      <c r="AL102" s="2">
        <f>IFERROR(__xludf.DUMMYFUNCTION("""COMPUTED_VALUE"""),61.0)</f>
        <v>61</v>
      </c>
      <c r="AM102" s="2">
        <f>IFERROR(__xludf.DUMMYFUNCTION("""COMPUTED_VALUE"""),16.0)</f>
        <v>16</v>
      </c>
      <c r="AN102" s="2">
        <f>IFERROR(__xludf.DUMMYFUNCTION("""COMPUTED_VALUE"""),77.0)</f>
        <v>77</v>
      </c>
      <c r="AO102" s="2">
        <f>IFERROR(__xludf.DUMMYFUNCTION("""COMPUTED_VALUE"""),40.0)</f>
        <v>40</v>
      </c>
      <c r="AQ102" s="2">
        <f>IFERROR(__xludf.DUMMYFUNCTION("COUNTA( iferror( filter( flatten(F102:O102), match( flatten(F102:O102), flatten(Q102:AO102), 0 ) ) ) )"),3.0)</f>
        <v>3</v>
      </c>
      <c r="AR102" s="2">
        <f t="shared" si="1"/>
        <v>4</v>
      </c>
    </row>
    <row r="103">
      <c r="A103" s="4" t="s">
        <v>107</v>
      </c>
      <c r="B103" s="2" t="str">
        <f>IFERROR(__xludf.DUMMYFUNCTION(" SPLIT(A103,"":"")"),"Card 102")</f>
        <v>Card 102</v>
      </c>
      <c r="C103" s="2" t="str">
        <f>IFERROR(__xludf.DUMMYFUNCTION("""COMPUTED_VALUE""")," 40 33 78 80 79 47 57  3 17 64 | 85 17 94 78 20 47 58  3 37 40 68 75 81 79 21 64 97 70 80 33  8 57 95 35  4")</f>
        <v> 40 33 78 80 79 47 57  3 17 64 | 85 17 94 78 20 47 58  3 37 40 68 75 81 79 21 64 97 70 80 33  8 57 95 35  4</v>
      </c>
      <c r="D103" s="2" t="str">
        <f>IFERROR(__xludf.DUMMYFUNCTION("SPLIT(C103,""|"")")," 40 33 78 80 79 47 57  3 17 64 ")</f>
        <v> 40 33 78 80 79 47 57  3 17 64 </v>
      </c>
      <c r="E103" s="2" t="str">
        <f>IFERROR(__xludf.DUMMYFUNCTION("""COMPUTED_VALUE""")," 85 17 94 78 20 47 58  3 37 40 68 75 81 79 21 64 97 70 80 33  8 57 95 35  4")</f>
        <v> 85 17 94 78 20 47 58  3 37 40 68 75 81 79 21 64 97 70 80 33  8 57 95 35  4</v>
      </c>
      <c r="F103" s="2">
        <f>IFERROR(__xludf.DUMMYFUNCTION("SPLIT(D103,"" "")"),40.0)</f>
        <v>40</v>
      </c>
      <c r="G103" s="2">
        <f>IFERROR(__xludf.DUMMYFUNCTION("""COMPUTED_VALUE"""),33.0)</f>
        <v>33</v>
      </c>
      <c r="H103" s="2">
        <f>IFERROR(__xludf.DUMMYFUNCTION("""COMPUTED_VALUE"""),78.0)</f>
        <v>78</v>
      </c>
      <c r="I103" s="2">
        <f>IFERROR(__xludf.DUMMYFUNCTION("""COMPUTED_VALUE"""),80.0)</f>
        <v>80</v>
      </c>
      <c r="J103" s="2">
        <f>IFERROR(__xludf.DUMMYFUNCTION("""COMPUTED_VALUE"""),79.0)</f>
        <v>79</v>
      </c>
      <c r="K103" s="2">
        <f>IFERROR(__xludf.DUMMYFUNCTION("""COMPUTED_VALUE"""),47.0)</f>
        <v>47</v>
      </c>
      <c r="L103" s="2">
        <f>IFERROR(__xludf.DUMMYFUNCTION("""COMPUTED_VALUE"""),57.0)</f>
        <v>57</v>
      </c>
      <c r="M103" s="2">
        <f>IFERROR(__xludf.DUMMYFUNCTION("""COMPUTED_VALUE"""),3.0)</f>
        <v>3</v>
      </c>
      <c r="N103" s="2">
        <f>IFERROR(__xludf.DUMMYFUNCTION("""COMPUTED_VALUE"""),17.0)</f>
        <v>17</v>
      </c>
      <c r="O103" s="2">
        <f>IFERROR(__xludf.DUMMYFUNCTION("""COMPUTED_VALUE"""),64.0)</f>
        <v>64</v>
      </c>
      <c r="Q103" s="2">
        <f>IFERROR(__xludf.DUMMYFUNCTION("SPLIT(E103,"" "")"),85.0)</f>
        <v>85</v>
      </c>
      <c r="R103" s="2">
        <f>IFERROR(__xludf.DUMMYFUNCTION("""COMPUTED_VALUE"""),17.0)</f>
        <v>17</v>
      </c>
      <c r="S103" s="2">
        <f>IFERROR(__xludf.DUMMYFUNCTION("""COMPUTED_VALUE"""),94.0)</f>
        <v>94</v>
      </c>
      <c r="T103" s="2">
        <f>IFERROR(__xludf.DUMMYFUNCTION("""COMPUTED_VALUE"""),78.0)</f>
        <v>78</v>
      </c>
      <c r="U103" s="2">
        <f>IFERROR(__xludf.DUMMYFUNCTION("""COMPUTED_VALUE"""),20.0)</f>
        <v>20</v>
      </c>
      <c r="V103" s="2">
        <f>IFERROR(__xludf.DUMMYFUNCTION("""COMPUTED_VALUE"""),47.0)</f>
        <v>47</v>
      </c>
      <c r="W103" s="2">
        <f>IFERROR(__xludf.DUMMYFUNCTION("""COMPUTED_VALUE"""),58.0)</f>
        <v>58</v>
      </c>
      <c r="X103" s="2">
        <f>IFERROR(__xludf.DUMMYFUNCTION("""COMPUTED_VALUE"""),3.0)</f>
        <v>3</v>
      </c>
      <c r="Y103" s="2">
        <f>IFERROR(__xludf.DUMMYFUNCTION("""COMPUTED_VALUE"""),37.0)</f>
        <v>37</v>
      </c>
      <c r="Z103" s="2">
        <f>IFERROR(__xludf.DUMMYFUNCTION("""COMPUTED_VALUE"""),40.0)</f>
        <v>40</v>
      </c>
      <c r="AA103" s="2">
        <f>IFERROR(__xludf.DUMMYFUNCTION("""COMPUTED_VALUE"""),68.0)</f>
        <v>68</v>
      </c>
      <c r="AB103" s="2">
        <f>IFERROR(__xludf.DUMMYFUNCTION("""COMPUTED_VALUE"""),75.0)</f>
        <v>75</v>
      </c>
      <c r="AC103" s="2">
        <f>IFERROR(__xludf.DUMMYFUNCTION("""COMPUTED_VALUE"""),81.0)</f>
        <v>81</v>
      </c>
      <c r="AD103" s="2">
        <f>IFERROR(__xludf.DUMMYFUNCTION("""COMPUTED_VALUE"""),79.0)</f>
        <v>79</v>
      </c>
      <c r="AE103" s="2">
        <f>IFERROR(__xludf.DUMMYFUNCTION("""COMPUTED_VALUE"""),21.0)</f>
        <v>21</v>
      </c>
      <c r="AF103" s="2">
        <f>IFERROR(__xludf.DUMMYFUNCTION("""COMPUTED_VALUE"""),64.0)</f>
        <v>64</v>
      </c>
      <c r="AG103" s="2">
        <f>IFERROR(__xludf.DUMMYFUNCTION("""COMPUTED_VALUE"""),97.0)</f>
        <v>97</v>
      </c>
      <c r="AH103" s="2">
        <f>IFERROR(__xludf.DUMMYFUNCTION("""COMPUTED_VALUE"""),70.0)</f>
        <v>70</v>
      </c>
      <c r="AI103" s="2">
        <f>IFERROR(__xludf.DUMMYFUNCTION("""COMPUTED_VALUE"""),80.0)</f>
        <v>80</v>
      </c>
      <c r="AJ103" s="2">
        <f>IFERROR(__xludf.DUMMYFUNCTION("""COMPUTED_VALUE"""),33.0)</f>
        <v>33</v>
      </c>
      <c r="AK103" s="2">
        <f>IFERROR(__xludf.DUMMYFUNCTION("""COMPUTED_VALUE"""),8.0)</f>
        <v>8</v>
      </c>
      <c r="AL103" s="2">
        <f>IFERROR(__xludf.DUMMYFUNCTION("""COMPUTED_VALUE"""),57.0)</f>
        <v>57</v>
      </c>
      <c r="AM103" s="2">
        <f>IFERROR(__xludf.DUMMYFUNCTION("""COMPUTED_VALUE"""),95.0)</f>
        <v>95</v>
      </c>
      <c r="AN103" s="2">
        <f>IFERROR(__xludf.DUMMYFUNCTION("""COMPUTED_VALUE"""),35.0)</f>
        <v>35</v>
      </c>
      <c r="AO103" s="2">
        <f>IFERROR(__xludf.DUMMYFUNCTION("""COMPUTED_VALUE"""),4.0)</f>
        <v>4</v>
      </c>
      <c r="AQ103" s="2">
        <f>IFERROR(__xludf.DUMMYFUNCTION("COUNTA( iferror( filter( flatten(F103:O103), match( flatten(F103:O103), flatten(Q103:AO103), 0 ) ) ) )"),10.0)</f>
        <v>10</v>
      </c>
      <c r="AR103" s="2">
        <f t="shared" si="1"/>
        <v>512</v>
      </c>
    </row>
    <row r="104">
      <c r="A104" s="4" t="s">
        <v>108</v>
      </c>
      <c r="B104" s="2" t="str">
        <f>IFERROR(__xludf.DUMMYFUNCTION(" SPLIT(A104,"":"")"),"Card 103")</f>
        <v>Card 103</v>
      </c>
      <c r="C104" s="2" t="str">
        <f>IFERROR(__xludf.DUMMYFUNCTION("""COMPUTED_VALUE""")," 99 22 60  2 93  8 46 50 90 79 | 46  2 67 62 30 93 50 99 79  8 33 34 81 98 90 78 60 92 42 80 28 89 22 16 74")</f>
        <v> 99 22 60  2 93  8 46 50 90 79 | 46  2 67 62 30 93 50 99 79  8 33 34 81 98 90 78 60 92 42 80 28 89 22 16 74</v>
      </c>
      <c r="D104" s="2" t="str">
        <f>IFERROR(__xludf.DUMMYFUNCTION("SPLIT(C104,""|"")")," 99 22 60  2 93  8 46 50 90 79 ")</f>
        <v> 99 22 60  2 93  8 46 50 90 79 </v>
      </c>
      <c r="E104" s="2" t="str">
        <f>IFERROR(__xludf.DUMMYFUNCTION("""COMPUTED_VALUE""")," 46  2 67 62 30 93 50 99 79  8 33 34 81 98 90 78 60 92 42 80 28 89 22 16 74")</f>
        <v> 46  2 67 62 30 93 50 99 79  8 33 34 81 98 90 78 60 92 42 80 28 89 22 16 74</v>
      </c>
      <c r="F104" s="2">
        <f>IFERROR(__xludf.DUMMYFUNCTION("SPLIT(D104,"" "")"),99.0)</f>
        <v>99</v>
      </c>
      <c r="G104" s="2">
        <f>IFERROR(__xludf.DUMMYFUNCTION("""COMPUTED_VALUE"""),22.0)</f>
        <v>22</v>
      </c>
      <c r="H104" s="2">
        <f>IFERROR(__xludf.DUMMYFUNCTION("""COMPUTED_VALUE"""),60.0)</f>
        <v>60</v>
      </c>
      <c r="I104" s="2">
        <f>IFERROR(__xludf.DUMMYFUNCTION("""COMPUTED_VALUE"""),2.0)</f>
        <v>2</v>
      </c>
      <c r="J104" s="2">
        <f>IFERROR(__xludf.DUMMYFUNCTION("""COMPUTED_VALUE"""),93.0)</f>
        <v>93</v>
      </c>
      <c r="K104" s="2">
        <f>IFERROR(__xludf.DUMMYFUNCTION("""COMPUTED_VALUE"""),8.0)</f>
        <v>8</v>
      </c>
      <c r="L104" s="2">
        <f>IFERROR(__xludf.DUMMYFUNCTION("""COMPUTED_VALUE"""),46.0)</f>
        <v>46</v>
      </c>
      <c r="M104" s="2">
        <f>IFERROR(__xludf.DUMMYFUNCTION("""COMPUTED_VALUE"""),50.0)</f>
        <v>50</v>
      </c>
      <c r="N104" s="2">
        <f>IFERROR(__xludf.DUMMYFUNCTION("""COMPUTED_VALUE"""),90.0)</f>
        <v>90</v>
      </c>
      <c r="O104" s="2">
        <f>IFERROR(__xludf.DUMMYFUNCTION("""COMPUTED_VALUE"""),79.0)</f>
        <v>79</v>
      </c>
      <c r="Q104" s="2">
        <f>IFERROR(__xludf.DUMMYFUNCTION("SPLIT(E104,"" "")"),46.0)</f>
        <v>46</v>
      </c>
      <c r="R104" s="2">
        <f>IFERROR(__xludf.DUMMYFUNCTION("""COMPUTED_VALUE"""),2.0)</f>
        <v>2</v>
      </c>
      <c r="S104" s="2">
        <f>IFERROR(__xludf.DUMMYFUNCTION("""COMPUTED_VALUE"""),67.0)</f>
        <v>67</v>
      </c>
      <c r="T104" s="2">
        <f>IFERROR(__xludf.DUMMYFUNCTION("""COMPUTED_VALUE"""),62.0)</f>
        <v>62</v>
      </c>
      <c r="U104" s="2">
        <f>IFERROR(__xludf.DUMMYFUNCTION("""COMPUTED_VALUE"""),30.0)</f>
        <v>30</v>
      </c>
      <c r="V104" s="2">
        <f>IFERROR(__xludf.DUMMYFUNCTION("""COMPUTED_VALUE"""),93.0)</f>
        <v>93</v>
      </c>
      <c r="W104" s="2">
        <f>IFERROR(__xludf.DUMMYFUNCTION("""COMPUTED_VALUE"""),50.0)</f>
        <v>50</v>
      </c>
      <c r="X104" s="2">
        <f>IFERROR(__xludf.DUMMYFUNCTION("""COMPUTED_VALUE"""),99.0)</f>
        <v>99</v>
      </c>
      <c r="Y104" s="2">
        <f>IFERROR(__xludf.DUMMYFUNCTION("""COMPUTED_VALUE"""),79.0)</f>
        <v>79</v>
      </c>
      <c r="Z104" s="2">
        <f>IFERROR(__xludf.DUMMYFUNCTION("""COMPUTED_VALUE"""),8.0)</f>
        <v>8</v>
      </c>
      <c r="AA104" s="2">
        <f>IFERROR(__xludf.DUMMYFUNCTION("""COMPUTED_VALUE"""),33.0)</f>
        <v>33</v>
      </c>
      <c r="AB104" s="2">
        <f>IFERROR(__xludf.DUMMYFUNCTION("""COMPUTED_VALUE"""),34.0)</f>
        <v>34</v>
      </c>
      <c r="AC104" s="2">
        <f>IFERROR(__xludf.DUMMYFUNCTION("""COMPUTED_VALUE"""),81.0)</f>
        <v>81</v>
      </c>
      <c r="AD104" s="2">
        <f>IFERROR(__xludf.DUMMYFUNCTION("""COMPUTED_VALUE"""),98.0)</f>
        <v>98</v>
      </c>
      <c r="AE104" s="2">
        <f>IFERROR(__xludf.DUMMYFUNCTION("""COMPUTED_VALUE"""),90.0)</f>
        <v>90</v>
      </c>
      <c r="AF104" s="2">
        <f>IFERROR(__xludf.DUMMYFUNCTION("""COMPUTED_VALUE"""),78.0)</f>
        <v>78</v>
      </c>
      <c r="AG104" s="2">
        <f>IFERROR(__xludf.DUMMYFUNCTION("""COMPUTED_VALUE"""),60.0)</f>
        <v>60</v>
      </c>
      <c r="AH104" s="2">
        <f>IFERROR(__xludf.DUMMYFUNCTION("""COMPUTED_VALUE"""),92.0)</f>
        <v>92</v>
      </c>
      <c r="AI104" s="2">
        <f>IFERROR(__xludf.DUMMYFUNCTION("""COMPUTED_VALUE"""),42.0)</f>
        <v>42</v>
      </c>
      <c r="AJ104" s="2">
        <f>IFERROR(__xludf.DUMMYFUNCTION("""COMPUTED_VALUE"""),80.0)</f>
        <v>80</v>
      </c>
      <c r="AK104" s="2">
        <f>IFERROR(__xludf.DUMMYFUNCTION("""COMPUTED_VALUE"""),28.0)</f>
        <v>28</v>
      </c>
      <c r="AL104" s="2">
        <f>IFERROR(__xludf.DUMMYFUNCTION("""COMPUTED_VALUE"""),89.0)</f>
        <v>89</v>
      </c>
      <c r="AM104" s="2">
        <f>IFERROR(__xludf.DUMMYFUNCTION("""COMPUTED_VALUE"""),22.0)</f>
        <v>22</v>
      </c>
      <c r="AN104" s="2">
        <f>IFERROR(__xludf.DUMMYFUNCTION("""COMPUTED_VALUE"""),16.0)</f>
        <v>16</v>
      </c>
      <c r="AO104" s="2">
        <f>IFERROR(__xludf.DUMMYFUNCTION("""COMPUTED_VALUE"""),74.0)</f>
        <v>74</v>
      </c>
      <c r="AQ104" s="2">
        <f>IFERROR(__xludf.DUMMYFUNCTION("COUNTA( iferror( filter( flatten(F104:O104), match( flatten(F104:O104), flatten(Q104:AO104), 0 ) ) ) )"),10.0)</f>
        <v>10</v>
      </c>
      <c r="AR104" s="2">
        <f t="shared" si="1"/>
        <v>512</v>
      </c>
    </row>
    <row r="105">
      <c r="A105" s="4" t="s">
        <v>109</v>
      </c>
      <c r="B105" s="2" t="str">
        <f>IFERROR(__xludf.DUMMYFUNCTION(" SPLIT(A105,"":"")"),"Card 104")</f>
        <v>Card 104</v>
      </c>
      <c r="C105" s="2" t="str">
        <f>IFERROR(__xludf.DUMMYFUNCTION("""COMPUTED_VALUE""")," 93  3 98 99  1 90 20 70 67 91 | 98 85 78 51 26 71 10 92 90 35 94 66 21  1 70 18 13 93  8 91  5  4 50 33 15")</f>
        <v> 93  3 98 99  1 90 20 70 67 91 | 98 85 78 51 26 71 10 92 90 35 94 66 21  1 70 18 13 93  8 91  5  4 50 33 15</v>
      </c>
      <c r="D105" s="2" t="str">
        <f>IFERROR(__xludf.DUMMYFUNCTION("SPLIT(C105,""|"")")," 93  3 98 99  1 90 20 70 67 91 ")</f>
        <v> 93  3 98 99  1 90 20 70 67 91 </v>
      </c>
      <c r="E105" s="2" t="str">
        <f>IFERROR(__xludf.DUMMYFUNCTION("""COMPUTED_VALUE""")," 98 85 78 51 26 71 10 92 90 35 94 66 21  1 70 18 13 93  8 91  5  4 50 33 15")</f>
        <v> 98 85 78 51 26 71 10 92 90 35 94 66 21  1 70 18 13 93  8 91  5  4 50 33 15</v>
      </c>
      <c r="F105" s="2">
        <f>IFERROR(__xludf.DUMMYFUNCTION("SPLIT(D105,"" "")"),93.0)</f>
        <v>93</v>
      </c>
      <c r="G105" s="2">
        <f>IFERROR(__xludf.DUMMYFUNCTION("""COMPUTED_VALUE"""),3.0)</f>
        <v>3</v>
      </c>
      <c r="H105" s="2">
        <f>IFERROR(__xludf.DUMMYFUNCTION("""COMPUTED_VALUE"""),98.0)</f>
        <v>98</v>
      </c>
      <c r="I105" s="2">
        <f>IFERROR(__xludf.DUMMYFUNCTION("""COMPUTED_VALUE"""),99.0)</f>
        <v>99</v>
      </c>
      <c r="J105" s="2">
        <f>IFERROR(__xludf.DUMMYFUNCTION("""COMPUTED_VALUE"""),1.0)</f>
        <v>1</v>
      </c>
      <c r="K105" s="2">
        <f>IFERROR(__xludf.DUMMYFUNCTION("""COMPUTED_VALUE"""),90.0)</f>
        <v>90</v>
      </c>
      <c r="L105" s="2">
        <f>IFERROR(__xludf.DUMMYFUNCTION("""COMPUTED_VALUE"""),20.0)</f>
        <v>20</v>
      </c>
      <c r="M105" s="2">
        <f>IFERROR(__xludf.DUMMYFUNCTION("""COMPUTED_VALUE"""),70.0)</f>
        <v>70</v>
      </c>
      <c r="N105" s="2">
        <f>IFERROR(__xludf.DUMMYFUNCTION("""COMPUTED_VALUE"""),67.0)</f>
        <v>67</v>
      </c>
      <c r="O105" s="2">
        <f>IFERROR(__xludf.DUMMYFUNCTION("""COMPUTED_VALUE"""),91.0)</f>
        <v>91</v>
      </c>
      <c r="Q105" s="2">
        <f>IFERROR(__xludf.DUMMYFUNCTION("SPLIT(E105,"" "")"),98.0)</f>
        <v>98</v>
      </c>
      <c r="R105" s="2">
        <f>IFERROR(__xludf.DUMMYFUNCTION("""COMPUTED_VALUE"""),85.0)</f>
        <v>85</v>
      </c>
      <c r="S105" s="2">
        <f>IFERROR(__xludf.DUMMYFUNCTION("""COMPUTED_VALUE"""),78.0)</f>
        <v>78</v>
      </c>
      <c r="T105" s="2">
        <f>IFERROR(__xludf.DUMMYFUNCTION("""COMPUTED_VALUE"""),51.0)</f>
        <v>51</v>
      </c>
      <c r="U105" s="2">
        <f>IFERROR(__xludf.DUMMYFUNCTION("""COMPUTED_VALUE"""),26.0)</f>
        <v>26</v>
      </c>
      <c r="V105" s="2">
        <f>IFERROR(__xludf.DUMMYFUNCTION("""COMPUTED_VALUE"""),71.0)</f>
        <v>71</v>
      </c>
      <c r="W105" s="2">
        <f>IFERROR(__xludf.DUMMYFUNCTION("""COMPUTED_VALUE"""),10.0)</f>
        <v>10</v>
      </c>
      <c r="X105" s="2">
        <f>IFERROR(__xludf.DUMMYFUNCTION("""COMPUTED_VALUE"""),92.0)</f>
        <v>92</v>
      </c>
      <c r="Y105" s="2">
        <f>IFERROR(__xludf.DUMMYFUNCTION("""COMPUTED_VALUE"""),90.0)</f>
        <v>90</v>
      </c>
      <c r="Z105" s="2">
        <f>IFERROR(__xludf.DUMMYFUNCTION("""COMPUTED_VALUE"""),35.0)</f>
        <v>35</v>
      </c>
      <c r="AA105" s="2">
        <f>IFERROR(__xludf.DUMMYFUNCTION("""COMPUTED_VALUE"""),94.0)</f>
        <v>94</v>
      </c>
      <c r="AB105" s="2">
        <f>IFERROR(__xludf.DUMMYFUNCTION("""COMPUTED_VALUE"""),66.0)</f>
        <v>66</v>
      </c>
      <c r="AC105" s="2">
        <f>IFERROR(__xludf.DUMMYFUNCTION("""COMPUTED_VALUE"""),21.0)</f>
        <v>21</v>
      </c>
      <c r="AD105" s="2">
        <f>IFERROR(__xludf.DUMMYFUNCTION("""COMPUTED_VALUE"""),1.0)</f>
        <v>1</v>
      </c>
      <c r="AE105" s="2">
        <f>IFERROR(__xludf.DUMMYFUNCTION("""COMPUTED_VALUE"""),70.0)</f>
        <v>70</v>
      </c>
      <c r="AF105" s="2">
        <f>IFERROR(__xludf.DUMMYFUNCTION("""COMPUTED_VALUE"""),18.0)</f>
        <v>18</v>
      </c>
      <c r="AG105" s="2">
        <f>IFERROR(__xludf.DUMMYFUNCTION("""COMPUTED_VALUE"""),13.0)</f>
        <v>13</v>
      </c>
      <c r="AH105" s="2">
        <f>IFERROR(__xludf.DUMMYFUNCTION("""COMPUTED_VALUE"""),93.0)</f>
        <v>93</v>
      </c>
      <c r="AI105" s="2">
        <f>IFERROR(__xludf.DUMMYFUNCTION("""COMPUTED_VALUE"""),8.0)</f>
        <v>8</v>
      </c>
      <c r="AJ105" s="2">
        <f>IFERROR(__xludf.DUMMYFUNCTION("""COMPUTED_VALUE"""),91.0)</f>
        <v>91</v>
      </c>
      <c r="AK105" s="2">
        <f>IFERROR(__xludf.DUMMYFUNCTION("""COMPUTED_VALUE"""),5.0)</f>
        <v>5</v>
      </c>
      <c r="AL105" s="2">
        <f>IFERROR(__xludf.DUMMYFUNCTION("""COMPUTED_VALUE"""),4.0)</f>
        <v>4</v>
      </c>
      <c r="AM105" s="2">
        <f>IFERROR(__xludf.DUMMYFUNCTION("""COMPUTED_VALUE"""),50.0)</f>
        <v>50</v>
      </c>
      <c r="AN105" s="2">
        <f>IFERROR(__xludf.DUMMYFUNCTION("""COMPUTED_VALUE"""),33.0)</f>
        <v>33</v>
      </c>
      <c r="AO105" s="2">
        <f>IFERROR(__xludf.DUMMYFUNCTION("""COMPUTED_VALUE"""),15.0)</f>
        <v>15</v>
      </c>
      <c r="AQ105" s="2">
        <f>IFERROR(__xludf.DUMMYFUNCTION("COUNTA( iferror( filter( flatten(F105:O105), match( flatten(F105:O105), flatten(Q105:AO105), 0 ) ) ) )"),6.0)</f>
        <v>6</v>
      </c>
      <c r="AR105" s="2">
        <f t="shared" si="1"/>
        <v>32</v>
      </c>
    </row>
    <row r="106">
      <c r="A106" s="4" t="s">
        <v>110</v>
      </c>
      <c r="B106" s="2" t="str">
        <f>IFERROR(__xludf.DUMMYFUNCTION(" SPLIT(A106,"":"")"),"Card 105")</f>
        <v>Card 105</v>
      </c>
      <c r="C106" s="2" t="str">
        <f>IFERROR(__xludf.DUMMYFUNCTION("""COMPUTED_VALUE""")," 63 86 21 98 76 18 35  7 23 41 | 88 86 53 89 31 67 55 82  3 35 18 32 76 42 23 98  7 27 79 41 14 71 83  6 93")</f>
        <v> 63 86 21 98 76 18 35  7 23 41 | 88 86 53 89 31 67 55 82  3 35 18 32 76 42 23 98  7 27 79 41 14 71 83  6 93</v>
      </c>
      <c r="D106" s="2" t="str">
        <f>IFERROR(__xludf.DUMMYFUNCTION("SPLIT(C106,""|"")")," 63 86 21 98 76 18 35  7 23 41 ")</f>
        <v> 63 86 21 98 76 18 35  7 23 41 </v>
      </c>
      <c r="E106" s="2" t="str">
        <f>IFERROR(__xludf.DUMMYFUNCTION("""COMPUTED_VALUE""")," 88 86 53 89 31 67 55 82  3 35 18 32 76 42 23 98  7 27 79 41 14 71 83  6 93")</f>
        <v> 88 86 53 89 31 67 55 82  3 35 18 32 76 42 23 98  7 27 79 41 14 71 83  6 93</v>
      </c>
      <c r="F106" s="2">
        <f>IFERROR(__xludf.DUMMYFUNCTION("SPLIT(D106,"" "")"),63.0)</f>
        <v>63</v>
      </c>
      <c r="G106" s="2">
        <f>IFERROR(__xludf.DUMMYFUNCTION("""COMPUTED_VALUE"""),86.0)</f>
        <v>86</v>
      </c>
      <c r="H106" s="2">
        <f>IFERROR(__xludf.DUMMYFUNCTION("""COMPUTED_VALUE"""),21.0)</f>
        <v>21</v>
      </c>
      <c r="I106" s="2">
        <f>IFERROR(__xludf.DUMMYFUNCTION("""COMPUTED_VALUE"""),98.0)</f>
        <v>98</v>
      </c>
      <c r="J106" s="2">
        <f>IFERROR(__xludf.DUMMYFUNCTION("""COMPUTED_VALUE"""),76.0)</f>
        <v>76</v>
      </c>
      <c r="K106" s="2">
        <f>IFERROR(__xludf.DUMMYFUNCTION("""COMPUTED_VALUE"""),18.0)</f>
        <v>18</v>
      </c>
      <c r="L106" s="2">
        <f>IFERROR(__xludf.DUMMYFUNCTION("""COMPUTED_VALUE"""),35.0)</f>
        <v>35</v>
      </c>
      <c r="M106" s="2">
        <f>IFERROR(__xludf.DUMMYFUNCTION("""COMPUTED_VALUE"""),7.0)</f>
        <v>7</v>
      </c>
      <c r="N106" s="2">
        <f>IFERROR(__xludf.DUMMYFUNCTION("""COMPUTED_VALUE"""),23.0)</f>
        <v>23</v>
      </c>
      <c r="O106" s="2">
        <f>IFERROR(__xludf.DUMMYFUNCTION("""COMPUTED_VALUE"""),41.0)</f>
        <v>41</v>
      </c>
      <c r="Q106" s="2">
        <f>IFERROR(__xludf.DUMMYFUNCTION("SPLIT(E106,"" "")"),88.0)</f>
        <v>88</v>
      </c>
      <c r="R106" s="2">
        <f>IFERROR(__xludf.DUMMYFUNCTION("""COMPUTED_VALUE"""),86.0)</f>
        <v>86</v>
      </c>
      <c r="S106" s="2">
        <f>IFERROR(__xludf.DUMMYFUNCTION("""COMPUTED_VALUE"""),53.0)</f>
        <v>53</v>
      </c>
      <c r="T106" s="2">
        <f>IFERROR(__xludf.DUMMYFUNCTION("""COMPUTED_VALUE"""),89.0)</f>
        <v>89</v>
      </c>
      <c r="U106" s="2">
        <f>IFERROR(__xludf.DUMMYFUNCTION("""COMPUTED_VALUE"""),31.0)</f>
        <v>31</v>
      </c>
      <c r="V106" s="2">
        <f>IFERROR(__xludf.DUMMYFUNCTION("""COMPUTED_VALUE"""),67.0)</f>
        <v>67</v>
      </c>
      <c r="W106" s="2">
        <f>IFERROR(__xludf.DUMMYFUNCTION("""COMPUTED_VALUE"""),55.0)</f>
        <v>55</v>
      </c>
      <c r="X106" s="2">
        <f>IFERROR(__xludf.DUMMYFUNCTION("""COMPUTED_VALUE"""),82.0)</f>
        <v>82</v>
      </c>
      <c r="Y106" s="2">
        <f>IFERROR(__xludf.DUMMYFUNCTION("""COMPUTED_VALUE"""),3.0)</f>
        <v>3</v>
      </c>
      <c r="Z106" s="2">
        <f>IFERROR(__xludf.DUMMYFUNCTION("""COMPUTED_VALUE"""),35.0)</f>
        <v>35</v>
      </c>
      <c r="AA106" s="2">
        <f>IFERROR(__xludf.DUMMYFUNCTION("""COMPUTED_VALUE"""),18.0)</f>
        <v>18</v>
      </c>
      <c r="AB106" s="2">
        <f>IFERROR(__xludf.DUMMYFUNCTION("""COMPUTED_VALUE"""),32.0)</f>
        <v>32</v>
      </c>
      <c r="AC106" s="2">
        <f>IFERROR(__xludf.DUMMYFUNCTION("""COMPUTED_VALUE"""),76.0)</f>
        <v>76</v>
      </c>
      <c r="AD106" s="2">
        <f>IFERROR(__xludf.DUMMYFUNCTION("""COMPUTED_VALUE"""),42.0)</f>
        <v>42</v>
      </c>
      <c r="AE106" s="2">
        <f>IFERROR(__xludf.DUMMYFUNCTION("""COMPUTED_VALUE"""),23.0)</f>
        <v>23</v>
      </c>
      <c r="AF106" s="2">
        <f>IFERROR(__xludf.DUMMYFUNCTION("""COMPUTED_VALUE"""),98.0)</f>
        <v>98</v>
      </c>
      <c r="AG106" s="2">
        <f>IFERROR(__xludf.DUMMYFUNCTION("""COMPUTED_VALUE"""),7.0)</f>
        <v>7</v>
      </c>
      <c r="AH106" s="2">
        <f>IFERROR(__xludf.DUMMYFUNCTION("""COMPUTED_VALUE"""),27.0)</f>
        <v>27</v>
      </c>
      <c r="AI106" s="2">
        <f>IFERROR(__xludf.DUMMYFUNCTION("""COMPUTED_VALUE"""),79.0)</f>
        <v>79</v>
      </c>
      <c r="AJ106" s="2">
        <f>IFERROR(__xludf.DUMMYFUNCTION("""COMPUTED_VALUE"""),41.0)</f>
        <v>41</v>
      </c>
      <c r="AK106" s="2">
        <f>IFERROR(__xludf.DUMMYFUNCTION("""COMPUTED_VALUE"""),14.0)</f>
        <v>14</v>
      </c>
      <c r="AL106" s="2">
        <f>IFERROR(__xludf.DUMMYFUNCTION("""COMPUTED_VALUE"""),71.0)</f>
        <v>71</v>
      </c>
      <c r="AM106" s="2">
        <f>IFERROR(__xludf.DUMMYFUNCTION("""COMPUTED_VALUE"""),83.0)</f>
        <v>83</v>
      </c>
      <c r="AN106" s="2">
        <f>IFERROR(__xludf.DUMMYFUNCTION("""COMPUTED_VALUE"""),6.0)</f>
        <v>6</v>
      </c>
      <c r="AO106" s="2">
        <f>IFERROR(__xludf.DUMMYFUNCTION("""COMPUTED_VALUE"""),93.0)</f>
        <v>93</v>
      </c>
      <c r="AQ106" s="2">
        <f>IFERROR(__xludf.DUMMYFUNCTION("COUNTA( iferror( filter( flatten(F106:O106), match( flatten(F106:O106), flatten(Q106:AO106), 0 ) ) ) )"),8.0)</f>
        <v>8</v>
      </c>
      <c r="AR106" s="2">
        <f t="shared" si="1"/>
        <v>128</v>
      </c>
    </row>
    <row r="107">
      <c r="A107" s="4" t="s">
        <v>111</v>
      </c>
      <c r="B107" s="2" t="str">
        <f>IFERROR(__xludf.DUMMYFUNCTION(" SPLIT(A107,"":"")"),"Card 106")</f>
        <v>Card 106</v>
      </c>
      <c r="C107" s="2" t="str">
        <f>IFERROR(__xludf.DUMMYFUNCTION("""COMPUTED_VALUE""")," 71 48  3 34 73 72 85 76 69 66 | 66  7 22 76 65 25 46 69 96 34  3 35 14 45 21 23 36  5 17 60 98 71 33 93 59")</f>
        <v> 71 48  3 34 73 72 85 76 69 66 | 66  7 22 76 65 25 46 69 96 34  3 35 14 45 21 23 36  5 17 60 98 71 33 93 59</v>
      </c>
      <c r="D107" s="2" t="str">
        <f>IFERROR(__xludf.DUMMYFUNCTION("SPLIT(C107,""|"")")," 71 48  3 34 73 72 85 76 69 66 ")</f>
        <v> 71 48  3 34 73 72 85 76 69 66 </v>
      </c>
      <c r="E107" s="2" t="str">
        <f>IFERROR(__xludf.DUMMYFUNCTION("""COMPUTED_VALUE""")," 66  7 22 76 65 25 46 69 96 34  3 35 14 45 21 23 36  5 17 60 98 71 33 93 59")</f>
        <v> 66  7 22 76 65 25 46 69 96 34  3 35 14 45 21 23 36  5 17 60 98 71 33 93 59</v>
      </c>
      <c r="F107" s="2">
        <f>IFERROR(__xludf.DUMMYFUNCTION("SPLIT(D107,"" "")"),71.0)</f>
        <v>71</v>
      </c>
      <c r="G107" s="2">
        <f>IFERROR(__xludf.DUMMYFUNCTION("""COMPUTED_VALUE"""),48.0)</f>
        <v>48</v>
      </c>
      <c r="H107" s="2">
        <f>IFERROR(__xludf.DUMMYFUNCTION("""COMPUTED_VALUE"""),3.0)</f>
        <v>3</v>
      </c>
      <c r="I107" s="2">
        <f>IFERROR(__xludf.DUMMYFUNCTION("""COMPUTED_VALUE"""),34.0)</f>
        <v>34</v>
      </c>
      <c r="J107" s="2">
        <f>IFERROR(__xludf.DUMMYFUNCTION("""COMPUTED_VALUE"""),73.0)</f>
        <v>73</v>
      </c>
      <c r="K107" s="2">
        <f>IFERROR(__xludf.DUMMYFUNCTION("""COMPUTED_VALUE"""),72.0)</f>
        <v>72</v>
      </c>
      <c r="L107" s="2">
        <f>IFERROR(__xludf.DUMMYFUNCTION("""COMPUTED_VALUE"""),85.0)</f>
        <v>85</v>
      </c>
      <c r="M107" s="2">
        <f>IFERROR(__xludf.DUMMYFUNCTION("""COMPUTED_VALUE"""),76.0)</f>
        <v>76</v>
      </c>
      <c r="N107" s="2">
        <f>IFERROR(__xludf.DUMMYFUNCTION("""COMPUTED_VALUE"""),69.0)</f>
        <v>69</v>
      </c>
      <c r="O107" s="2">
        <f>IFERROR(__xludf.DUMMYFUNCTION("""COMPUTED_VALUE"""),66.0)</f>
        <v>66</v>
      </c>
      <c r="Q107" s="2">
        <f>IFERROR(__xludf.DUMMYFUNCTION("SPLIT(E107,"" "")"),66.0)</f>
        <v>66</v>
      </c>
      <c r="R107" s="2">
        <f>IFERROR(__xludf.DUMMYFUNCTION("""COMPUTED_VALUE"""),7.0)</f>
        <v>7</v>
      </c>
      <c r="S107" s="2">
        <f>IFERROR(__xludf.DUMMYFUNCTION("""COMPUTED_VALUE"""),22.0)</f>
        <v>22</v>
      </c>
      <c r="T107" s="2">
        <f>IFERROR(__xludf.DUMMYFUNCTION("""COMPUTED_VALUE"""),76.0)</f>
        <v>76</v>
      </c>
      <c r="U107" s="2">
        <f>IFERROR(__xludf.DUMMYFUNCTION("""COMPUTED_VALUE"""),65.0)</f>
        <v>65</v>
      </c>
      <c r="V107" s="2">
        <f>IFERROR(__xludf.DUMMYFUNCTION("""COMPUTED_VALUE"""),25.0)</f>
        <v>25</v>
      </c>
      <c r="W107" s="2">
        <f>IFERROR(__xludf.DUMMYFUNCTION("""COMPUTED_VALUE"""),46.0)</f>
        <v>46</v>
      </c>
      <c r="X107" s="2">
        <f>IFERROR(__xludf.DUMMYFUNCTION("""COMPUTED_VALUE"""),69.0)</f>
        <v>69</v>
      </c>
      <c r="Y107" s="2">
        <f>IFERROR(__xludf.DUMMYFUNCTION("""COMPUTED_VALUE"""),96.0)</f>
        <v>96</v>
      </c>
      <c r="Z107" s="2">
        <f>IFERROR(__xludf.DUMMYFUNCTION("""COMPUTED_VALUE"""),34.0)</f>
        <v>34</v>
      </c>
      <c r="AA107" s="2">
        <f>IFERROR(__xludf.DUMMYFUNCTION("""COMPUTED_VALUE"""),3.0)</f>
        <v>3</v>
      </c>
      <c r="AB107" s="2">
        <f>IFERROR(__xludf.DUMMYFUNCTION("""COMPUTED_VALUE"""),35.0)</f>
        <v>35</v>
      </c>
      <c r="AC107" s="2">
        <f>IFERROR(__xludf.DUMMYFUNCTION("""COMPUTED_VALUE"""),14.0)</f>
        <v>14</v>
      </c>
      <c r="AD107" s="2">
        <f>IFERROR(__xludf.DUMMYFUNCTION("""COMPUTED_VALUE"""),45.0)</f>
        <v>45</v>
      </c>
      <c r="AE107" s="2">
        <f>IFERROR(__xludf.DUMMYFUNCTION("""COMPUTED_VALUE"""),21.0)</f>
        <v>21</v>
      </c>
      <c r="AF107" s="2">
        <f>IFERROR(__xludf.DUMMYFUNCTION("""COMPUTED_VALUE"""),23.0)</f>
        <v>23</v>
      </c>
      <c r="AG107" s="2">
        <f>IFERROR(__xludf.DUMMYFUNCTION("""COMPUTED_VALUE"""),36.0)</f>
        <v>36</v>
      </c>
      <c r="AH107" s="2">
        <f>IFERROR(__xludf.DUMMYFUNCTION("""COMPUTED_VALUE"""),5.0)</f>
        <v>5</v>
      </c>
      <c r="AI107" s="2">
        <f>IFERROR(__xludf.DUMMYFUNCTION("""COMPUTED_VALUE"""),17.0)</f>
        <v>17</v>
      </c>
      <c r="AJ107" s="2">
        <f>IFERROR(__xludf.DUMMYFUNCTION("""COMPUTED_VALUE"""),60.0)</f>
        <v>60</v>
      </c>
      <c r="AK107" s="2">
        <f>IFERROR(__xludf.DUMMYFUNCTION("""COMPUTED_VALUE"""),98.0)</f>
        <v>98</v>
      </c>
      <c r="AL107" s="2">
        <f>IFERROR(__xludf.DUMMYFUNCTION("""COMPUTED_VALUE"""),71.0)</f>
        <v>71</v>
      </c>
      <c r="AM107" s="2">
        <f>IFERROR(__xludf.DUMMYFUNCTION("""COMPUTED_VALUE"""),33.0)</f>
        <v>33</v>
      </c>
      <c r="AN107" s="2">
        <f>IFERROR(__xludf.DUMMYFUNCTION("""COMPUTED_VALUE"""),93.0)</f>
        <v>93</v>
      </c>
      <c r="AO107" s="2">
        <f>IFERROR(__xludf.DUMMYFUNCTION("""COMPUTED_VALUE"""),59.0)</f>
        <v>59</v>
      </c>
      <c r="AQ107" s="2">
        <f>IFERROR(__xludf.DUMMYFUNCTION("COUNTA( iferror( filter( flatten(F107:O107), match( flatten(F107:O107), flatten(Q107:AO107), 0 ) ) ) )"),6.0)</f>
        <v>6</v>
      </c>
      <c r="AR107" s="2">
        <f t="shared" si="1"/>
        <v>32</v>
      </c>
    </row>
    <row r="108">
      <c r="A108" s="4" t="s">
        <v>112</v>
      </c>
      <c r="B108" s="2" t="str">
        <f>IFERROR(__xludf.DUMMYFUNCTION(" SPLIT(A108,"":"")"),"Card 107")</f>
        <v>Card 107</v>
      </c>
      <c r="C108" s="2" t="str">
        <f>IFERROR(__xludf.DUMMYFUNCTION("""COMPUTED_VALUE""")," 49 42  7 79 31 18 97 45  6 36 |  6 43 18 51  1 39 36 76 92 88 59 26 45  5 73  7 97 55 44 21 31 49 82 42 79")</f>
        <v> 49 42  7 79 31 18 97 45  6 36 |  6 43 18 51  1 39 36 76 92 88 59 26 45  5 73  7 97 55 44 21 31 49 82 42 79</v>
      </c>
      <c r="D108" s="2" t="str">
        <f>IFERROR(__xludf.DUMMYFUNCTION("SPLIT(C108,""|"")")," 49 42  7 79 31 18 97 45  6 36 ")</f>
        <v> 49 42  7 79 31 18 97 45  6 36 </v>
      </c>
      <c r="E108" s="2" t="str">
        <f>IFERROR(__xludf.DUMMYFUNCTION("""COMPUTED_VALUE"""),"  6 43 18 51  1 39 36 76 92 88 59 26 45  5 73  7 97 55 44 21 31 49 82 42 79")</f>
        <v>  6 43 18 51  1 39 36 76 92 88 59 26 45  5 73  7 97 55 44 21 31 49 82 42 79</v>
      </c>
      <c r="F108" s="2">
        <f>IFERROR(__xludf.DUMMYFUNCTION("SPLIT(D108,"" "")"),49.0)</f>
        <v>49</v>
      </c>
      <c r="G108" s="2">
        <f>IFERROR(__xludf.DUMMYFUNCTION("""COMPUTED_VALUE"""),42.0)</f>
        <v>42</v>
      </c>
      <c r="H108" s="2">
        <f>IFERROR(__xludf.DUMMYFUNCTION("""COMPUTED_VALUE"""),7.0)</f>
        <v>7</v>
      </c>
      <c r="I108" s="2">
        <f>IFERROR(__xludf.DUMMYFUNCTION("""COMPUTED_VALUE"""),79.0)</f>
        <v>79</v>
      </c>
      <c r="J108" s="2">
        <f>IFERROR(__xludf.DUMMYFUNCTION("""COMPUTED_VALUE"""),31.0)</f>
        <v>31</v>
      </c>
      <c r="K108" s="2">
        <f>IFERROR(__xludf.DUMMYFUNCTION("""COMPUTED_VALUE"""),18.0)</f>
        <v>18</v>
      </c>
      <c r="L108" s="2">
        <f>IFERROR(__xludf.DUMMYFUNCTION("""COMPUTED_VALUE"""),97.0)</f>
        <v>97</v>
      </c>
      <c r="M108" s="2">
        <f>IFERROR(__xludf.DUMMYFUNCTION("""COMPUTED_VALUE"""),45.0)</f>
        <v>45</v>
      </c>
      <c r="N108" s="2">
        <f>IFERROR(__xludf.DUMMYFUNCTION("""COMPUTED_VALUE"""),6.0)</f>
        <v>6</v>
      </c>
      <c r="O108" s="2">
        <f>IFERROR(__xludf.DUMMYFUNCTION("""COMPUTED_VALUE"""),36.0)</f>
        <v>36</v>
      </c>
      <c r="Q108" s="2">
        <f>IFERROR(__xludf.DUMMYFUNCTION("SPLIT(E108,"" "")"),6.0)</f>
        <v>6</v>
      </c>
      <c r="R108" s="2">
        <f>IFERROR(__xludf.DUMMYFUNCTION("""COMPUTED_VALUE"""),43.0)</f>
        <v>43</v>
      </c>
      <c r="S108" s="2">
        <f>IFERROR(__xludf.DUMMYFUNCTION("""COMPUTED_VALUE"""),18.0)</f>
        <v>18</v>
      </c>
      <c r="T108" s="2">
        <f>IFERROR(__xludf.DUMMYFUNCTION("""COMPUTED_VALUE"""),51.0)</f>
        <v>51</v>
      </c>
      <c r="U108" s="2">
        <f>IFERROR(__xludf.DUMMYFUNCTION("""COMPUTED_VALUE"""),1.0)</f>
        <v>1</v>
      </c>
      <c r="V108" s="2">
        <f>IFERROR(__xludf.DUMMYFUNCTION("""COMPUTED_VALUE"""),39.0)</f>
        <v>39</v>
      </c>
      <c r="W108" s="2">
        <f>IFERROR(__xludf.DUMMYFUNCTION("""COMPUTED_VALUE"""),36.0)</f>
        <v>36</v>
      </c>
      <c r="X108" s="2">
        <f>IFERROR(__xludf.DUMMYFUNCTION("""COMPUTED_VALUE"""),76.0)</f>
        <v>76</v>
      </c>
      <c r="Y108" s="2">
        <f>IFERROR(__xludf.DUMMYFUNCTION("""COMPUTED_VALUE"""),92.0)</f>
        <v>92</v>
      </c>
      <c r="Z108" s="2">
        <f>IFERROR(__xludf.DUMMYFUNCTION("""COMPUTED_VALUE"""),88.0)</f>
        <v>88</v>
      </c>
      <c r="AA108" s="2">
        <f>IFERROR(__xludf.DUMMYFUNCTION("""COMPUTED_VALUE"""),59.0)</f>
        <v>59</v>
      </c>
      <c r="AB108" s="2">
        <f>IFERROR(__xludf.DUMMYFUNCTION("""COMPUTED_VALUE"""),26.0)</f>
        <v>26</v>
      </c>
      <c r="AC108" s="2">
        <f>IFERROR(__xludf.DUMMYFUNCTION("""COMPUTED_VALUE"""),45.0)</f>
        <v>45</v>
      </c>
      <c r="AD108" s="2">
        <f>IFERROR(__xludf.DUMMYFUNCTION("""COMPUTED_VALUE"""),5.0)</f>
        <v>5</v>
      </c>
      <c r="AE108" s="2">
        <f>IFERROR(__xludf.DUMMYFUNCTION("""COMPUTED_VALUE"""),73.0)</f>
        <v>73</v>
      </c>
      <c r="AF108" s="2">
        <f>IFERROR(__xludf.DUMMYFUNCTION("""COMPUTED_VALUE"""),7.0)</f>
        <v>7</v>
      </c>
      <c r="AG108" s="2">
        <f>IFERROR(__xludf.DUMMYFUNCTION("""COMPUTED_VALUE"""),97.0)</f>
        <v>97</v>
      </c>
      <c r="AH108" s="2">
        <f>IFERROR(__xludf.DUMMYFUNCTION("""COMPUTED_VALUE"""),55.0)</f>
        <v>55</v>
      </c>
      <c r="AI108" s="2">
        <f>IFERROR(__xludf.DUMMYFUNCTION("""COMPUTED_VALUE"""),44.0)</f>
        <v>44</v>
      </c>
      <c r="AJ108" s="2">
        <f>IFERROR(__xludf.DUMMYFUNCTION("""COMPUTED_VALUE"""),21.0)</f>
        <v>21</v>
      </c>
      <c r="AK108" s="2">
        <f>IFERROR(__xludf.DUMMYFUNCTION("""COMPUTED_VALUE"""),31.0)</f>
        <v>31</v>
      </c>
      <c r="AL108" s="2">
        <f>IFERROR(__xludf.DUMMYFUNCTION("""COMPUTED_VALUE"""),49.0)</f>
        <v>49</v>
      </c>
      <c r="AM108" s="2">
        <f>IFERROR(__xludf.DUMMYFUNCTION("""COMPUTED_VALUE"""),82.0)</f>
        <v>82</v>
      </c>
      <c r="AN108" s="2">
        <f>IFERROR(__xludf.DUMMYFUNCTION("""COMPUTED_VALUE"""),42.0)</f>
        <v>42</v>
      </c>
      <c r="AO108" s="2">
        <f>IFERROR(__xludf.DUMMYFUNCTION("""COMPUTED_VALUE"""),79.0)</f>
        <v>79</v>
      </c>
      <c r="AQ108" s="2">
        <f>IFERROR(__xludf.DUMMYFUNCTION("COUNTA( iferror( filter( flatten(F108:O108), match( flatten(F108:O108), flatten(Q108:AO108), 0 ) ) ) )"),10.0)</f>
        <v>10</v>
      </c>
      <c r="AR108" s="2">
        <f t="shared" si="1"/>
        <v>512</v>
      </c>
    </row>
    <row r="109">
      <c r="A109" s="4" t="s">
        <v>113</v>
      </c>
      <c r="B109" s="2" t="str">
        <f>IFERROR(__xludf.DUMMYFUNCTION(" SPLIT(A109,"":"")"),"Card 108")</f>
        <v>Card 108</v>
      </c>
      <c r="C109" s="2" t="str">
        <f>IFERROR(__xludf.DUMMYFUNCTION("""COMPUTED_VALUE""")," 48 16 51 41 23 59 65 80 89 26 |  1 75 35  5 80  2 51 23 45 16 30 44 26 89 64 65 91 11 59 48 69 21 77 93 41")</f>
        <v> 48 16 51 41 23 59 65 80 89 26 |  1 75 35  5 80  2 51 23 45 16 30 44 26 89 64 65 91 11 59 48 69 21 77 93 41</v>
      </c>
      <c r="D109" s="2" t="str">
        <f>IFERROR(__xludf.DUMMYFUNCTION("SPLIT(C109,""|"")")," 48 16 51 41 23 59 65 80 89 26 ")</f>
        <v> 48 16 51 41 23 59 65 80 89 26 </v>
      </c>
      <c r="E109" s="2" t="str">
        <f>IFERROR(__xludf.DUMMYFUNCTION("""COMPUTED_VALUE"""),"  1 75 35  5 80  2 51 23 45 16 30 44 26 89 64 65 91 11 59 48 69 21 77 93 41")</f>
        <v>  1 75 35  5 80  2 51 23 45 16 30 44 26 89 64 65 91 11 59 48 69 21 77 93 41</v>
      </c>
      <c r="F109" s="2">
        <f>IFERROR(__xludf.DUMMYFUNCTION("SPLIT(D109,"" "")"),48.0)</f>
        <v>48</v>
      </c>
      <c r="G109" s="2">
        <f>IFERROR(__xludf.DUMMYFUNCTION("""COMPUTED_VALUE"""),16.0)</f>
        <v>16</v>
      </c>
      <c r="H109" s="2">
        <f>IFERROR(__xludf.DUMMYFUNCTION("""COMPUTED_VALUE"""),51.0)</f>
        <v>51</v>
      </c>
      <c r="I109" s="2">
        <f>IFERROR(__xludf.DUMMYFUNCTION("""COMPUTED_VALUE"""),41.0)</f>
        <v>41</v>
      </c>
      <c r="J109" s="2">
        <f>IFERROR(__xludf.DUMMYFUNCTION("""COMPUTED_VALUE"""),23.0)</f>
        <v>23</v>
      </c>
      <c r="K109" s="2">
        <f>IFERROR(__xludf.DUMMYFUNCTION("""COMPUTED_VALUE"""),59.0)</f>
        <v>59</v>
      </c>
      <c r="L109" s="2">
        <f>IFERROR(__xludf.DUMMYFUNCTION("""COMPUTED_VALUE"""),65.0)</f>
        <v>65</v>
      </c>
      <c r="M109" s="2">
        <f>IFERROR(__xludf.DUMMYFUNCTION("""COMPUTED_VALUE"""),80.0)</f>
        <v>80</v>
      </c>
      <c r="N109" s="2">
        <f>IFERROR(__xludf.DUMMYFUNCTION("""COMPUTED_VALUE"""),89.0)</f>
        <v>89</v>
      </c>
      <c r="O109" s="2">
        <f>IFERROR(__xludf.DUMMYFUNCTION("""COMPUTED_VALUE"""),26.0)</f>
        <v>26</v>
      </c>
      <c r="Q109" s="2">
        <f>IFERROR(__xludf.DUMMYFUNCTION("SPLIT(E109,"" "")"),1.0)</f>
        <v>1</v>
      </c>
      <c r="R109" s="2">
        <f>IFERROR(__xludf.DUMMYFUNCTION("""COMPUTED_VALUE"""),75.0)</f>
        <v>75</v>
      </c>
      <c r="S109" s="2">
        <f>IFERROR(__xludf.DUMMYFUNCTION("""COMPUTED_VALUE"""),35.0)</f>
        <v>35</v>
      </c>
      <c r="T109" s="2">
        <f>IFERROR(__xludf.DUMMYFUNCTION("""COMPUTED_VALUE"""),5.0)</f>
        <v>5</v>
      </c>
      <c r="U109" s="2">
        <f>IFERROR(__xludf.DUMMYFUNCTION("""COMPUTED_VALUE"""),80.0)</f>
        <v>80</v>
      </c>
      <c r="V109" s="2">
        <f>IFERROR(__xludf.DUMMYFUNCTION("""COMPUTED_VALUE"""),2.0)</f>
        <v>2</v>
      </c>
      <c r="W109" s="2">
        <f>IFERROR(__xludf.DUMMYFUNCTION("""COMPUTED_VALUE"""),51.0)</f>
        <v>51</v>
      </c>
      <c r="X109" s="2">
        <f>IFERROR(__xludf.DUMMYFUNCTION("""COMPUTED_VALUE"""),23.0)</f>
        <v>23</v>
      </c>
      <c r="Y109" s="2">
        <f>IFERROR(__xludf.DUMMYFUNCTION("""COMPUTED_VALUE"""),45.0)</f>
        <v>45</v>
      </c>
      <c r="Z109" s="2">
        <f>IFERROR(__xludf.DUMMYFUNCTION("""COMPUTED_VALUE"""),16.0)</f>
        <v>16</v>
      </c>
      <c r="AA109" s="2">
        <f>IFERROR(__xludf.DUMMYFUNCTION("""COMPUTED_VALUE"""),30.0)</f>
        <v>30</v>
      </c>
      <c r="AB109" s="2">
        <f>IFERROR(__xludf.DUMMYFUNCTION("""COMPUTED_VALUE"""),44.0)</f>
        <v>44</v>
      </c>
      <c r="AC109" s="2">
        <f>IFERROR(__xludf.DUMMYFUNCTION("""COMPUTED_VALUE"""),26.0)</f>
        <v>26</v>
      </c>
      <c r="AD109" s="2">
        <f>IFERROR(__xludf.DUMMYFUNCTION("""COMPUTED_VALUE"""),89.0)</f>
        <v>89</v>
      </c>
      <c r="AE109" s="2">
        <f>IFERROR(__xludf.DUMMYFUNCTION("""COMPUTED_VALUE"""),64.0)</f>
        <v>64</v>
      </c>
      <c r="AF109" s="2">
        <f>IFERROR(__xludf.DUMMYFUNCTION("""COMPUTED_VALUE"""),65.0)</f>
        <v>65</v>
      </c>
      <c r="AG109" s="2">
        <f>IFERROR(__xludf.DUMMYFUNCTION("""COMPUTED_VALUE"""),91.0)</f>
        <v>91</v>
      </c>
      <c r="AH109" s="2">
        <f>IFERROR(__xludf.DUMMYFUNCTION("""COMPUTED_VALUE"""),11.0)</f>
        <v>11</v>
      </c>
      <c r="AI109" s="2">
        <f>IFERROR(__xludf.DUMMYFUNCTION("""COMPUTED_VALUE"""),59.0)</f>
        <v>59</v>
      </c>
      <c r="AJ109" s="2">
        <f>IFERROR(__xludf.DUMMYFUNCTION("""COMPUTED_VALUE"""),48.0)</f>
        <v>48</v>
      </c>
      <c r="AK109" s="2">
        <f>IFERROR(__xludf.DUMMYFUNCTION("""COMPUTED_VALUE"""),69.0)</f>
        <v>69</v>
      </c>
      <c r="AL109" s="2">
        <f>IFERROR(__xludf.DUMMYFUNCTION("""COMPUTED_VALUE"""),21.0)</f>
        <v>21</v>
      </c>
      <c r="AM109" s="2">
        <f>IFERROR(__xludf.DUMMYFUNCTION("""COMPUTED_VALUE"""),77.0)</f>
        <v>77</v>
      </c>
      <c r="AN109" s="2">
        <f>IFERROR(__xludf.DUMMYFUNCTION("""COMPUTED_VALUE"""),93.0)</f>
        <v>93</v>
      </c>
      <c r="AO109" s="2">
        <f>IFERROR(__xludf.DUMMYFUNCTION("""COMPUTED_VALUE"""),41.0)</f>
        <v>41</v>
      </c>
      <c r="AQ109" s="2">
        <f>IFERROR(__xludf.DUMMYFUNCTION("COUNTA( iferror( filter( flatten(F109:O109), match( flatten(F109:O109), flatten(Q109:AO109), 0 ) ) ) )"),10.0)</f>
        <v>10</v>
      </c>
      <c r="AR109" s="2">
        <f t="shared" si="1"/>
        <v>512</v>
      </c>
    </row>
    <row r="110">
      <c r="A110" s="4" t="s">
        <v>114</v>
      </c>
      <c r="B110" s="2" t="str">
        <f>IFERROR(__xludf.DUMMYFUNCTION(" SPLIT(A110,"":"")"),"Card 109")</f>
        <v>Card 109</v>
      </c>
      <c r="C110" s="2" t="str">
        <f>IFERROR(__xludf.DUMMYFUNCTION("""COMPUTED_VALUE""")," 70 63 17 48 93 67 59 22 16 89 | 28 48 22 16 79 56 21 19 89 62 67  4 17 64 49 63 59 93 60 70  1  7 43 94 81")</f>
        <v> 70 63 17 48 93 67 59 22 16 89 | 28 48 22 16 79 56 21 19 89 62 67  4 17 64 49 63 59 93 60 70  1  7 43 94 81</v>
      </c>
      <c r="D110" s="2" t="str">
        <f>IFERROR(__xludf.DUMMYFUNCTION("SPLIT(C110,""|"")")," 70 63 17 48 93 67 59 22 16 89 ")</f>
        <v> 70 63 17 48 93 67 59 22 16 89 </v>
      </c>
      <c r="E110" s="2" t="str">
        <f>IFERROR(__xludf.DUMMYFUNCTION("""COMPUTED_VALUE""")," 28 48 22 16 79 56 21 19 89 62 67  4 17 64 49 63 59 93 60 70  1  7 43 94 81")</f>
        <v> 28 48 22 16 79 56 21 19 89 62 67  4 17 64 49 63 59 93 60 70  1  7 43 94 81</v>
      </c>
      <c r="F110" s="2">
        <f>IFERROR(__xludf.DUMMYFUNCTION("SPLIT(D110,"" "")"),70.0)</f>
        <v>70</v>
      </c>
      <c r="G110" s="2">
        <f>IFERROR(__xludf.DUMMYFUNCTION("""COMPUTED_VALUE"""),63.0)</f>
        <v>63</v>
      </c>
      <c r="H110" s="2">
        <f>IFERROR(__xludf.DUMMYFUNCTION("""COMPUTED_VALUE"""),17.0)</f>
        <v>17</v>
      </c>
      <c r="I110" s="2">
        <f>IFERROR(__xludf.DUMMYFUNCTION("""COMPUTED_VALUE"""),48.0)</f>
        <v>48</v>
      </c>
      <c r="J110" s="2">
        <f>IFERROR(__xludf.DUMMYFUNCTION("""COMPUTED_VALUE"""),93.0)</f>
        <v>93</v>
      </c>
      <c r="K110" s="2">
        <f>IFERROR(__xludf.DUMMYFUNCTION("""COMPUTED_VALUE"""),67.0)</f>
        <v>67</v>
      </c>
      <c r="L110" s="2">
        <f>IFERROR(__xludf.DUMMYFUNCTION("""COMPUTED_VALUE"""),59.0)</f>
        <v>59</v>
      </c>
      <c r="M110" s="2">
        <f>IFERROR(__xludf.DUMMYFUNCTION("""COMPUTED_VALUE"""),22.0)</f>
        <v>22</v>
      </c>
      <c r="N110" s="2">
        <f>IFERROR(__xludf.DUMMYFUNCTION("""COMPUTED_VALUE"""),16.0)</f>
        <v>16</v>
      </c>
      <c r="O110" s="2">
        <f>IFERROR(__xludf.DUMMYFUNCTION("""COMPUTED_VALUE"""),89.0)</f>
        <v>89</v>
      </c>
      <c r="Q110" s="2">
        <f>IFERROR(__xludf.DUMMYFUNCTION("SPLIT(E110,"" "")"),28.0)</f>
        <v>28</v>
      </c>
      <c r="R110" s="2">
        <f>IFERROR(__xludf.DUMMYFUNCTION("""COMPUTED_VALUE"""),48.0)</f>
        <v>48</v>
      </c>
      <c r="S110" s="2">
        <f>IFERROR(__xludf.DUMMYFUNCTION("""COMPUTED_VALUE"""),22.0)</f>
        <v>22</v>
      </c>
      <c r="T110" s="2">
        <f>IFERROR(__xludf.DUMMYFUNCTION("""COMPUTED_VALUE"""),16.0)</f>
        <v>16</v>
      </c>
      <c r="U110" s="2">
        <f>IFERROR(__xludf.DUMMYFUNCTION("""COMPUTED_VALUE"""),79.0)</f>
        <v>79</v>
      </c>
      <c r="V110" s="2">
        <f>IFERROR(__xludf.DUMMYFUNCTION("""COMPUTED_VALUE"""),56.0)</f>
        <v>56</v>
      </c>
      <c r="W110" s="2">
        <f>IFERROR(__xludf.DUMMYFUNCTION("""COMPUTED_VALUE"""),21.0)</f>
        <v>21</v>
      </c>
      <c r="X110" s="2">
        <f>IFERROR(__xludf.DUMMYFUNCTION("""COMPUTED_VALUE"""),19.0)</f>
        <v>19</v>
      </c>
      <c r="Y110" s="2">
        <f>IFERROR(__xludf.DUMMYFUNCTION("""COMPUTED_VALUE"""),89.0)</f>
        <v>89</v>
      </c>
      <c r="Z110" s="2">
        <f>IFERROR(__xludf.DUMMYFUNCTION("""COMPUTED_VALUE"""),62.0)</f>
        <v>62</v>
      </c>
      <c r="AA110" s="2">
        <f>IFERROR(__xludf.DUMMYFUNCTION("""COMPUTED_VALUE"""),67.0)</f>
        <v>67</v>
      </c>
      <c r="AB110" s="2">
        <f>IFERROR(__xludf.DUMMYFUNCTION("""COMPUTED_VALUE"""),4.0)</f>
        <v>4</v>
      </c>
      <c r="AC110" s="2">
        <f>IFERROR(__xludf.DUMMYFUNCTION("""COMPUTED_VALUE"""),17.0)</f>
        <v>17</v>
      </c>
      <c r="AD110" s="2">
        <f>IFERROR(__xludf.DUMMYFUNCTION("""COMPUTED_VALUE"""),64.0)</f>
        <v>64</v>
      </c>
      <c r="AE110" s="2">
        <f>IFERROR(__xludf.DUMMYFUNCTION("""COMPUTED_VALUE"""),49.0)</f>
        <v>49</v>
      </c>
      <c r="AF110" s="2">
        <f>IFERROR(__xludf.DUMMYFUNCTION("""COMPUTED_VALUE"""),63.0)</f>
        <v>63</v>
      </c>
      <c r="AG110" s="2">
        <f>IFERROR(__xludf.DUMMYFUNCTION("""COMPUTED_VALUE"""),59.0)</f>
        <v>59</v>
      </c>
      <c r="AH110" s="2">
        <f>IFERROR(__xludf.DUMMYFUNCTION("""COMPUTED_VALUE"""),93.0)</f>
        <v>93</v>
      </c>
      <c r="AI110" s="2">
        <f>IFERROR(__xludf.DUMMYFUNCTION("""COMPUTED_VALUE"""),60.0)</f>
        <v>60</v>
      </c>
      <c r="AJ110" s="2">
        <f>IFERROR(__xludf.DUMMYFUNCTION("""COMPUTED_VALUE"""),70.0)</f>
        <v>70</v>
      </c>
      <c r="AK110" s="2">
        <f>IFERROR(__xludf.DUMMYFUNCTION("""COMPUTED_VALUE"""),1.0)</f>
        <v>1</v>
      </c>
      <c r="AL110" s="2">
        <f>IFERROR(__xludf.DUMMYFUNCTION("""COMPUTED_VALUE"""),7.0)</f>
        <v>7</v>
      </c>
      <c r="AM110" s="2">
        <f>IFERROR(__xludf.DUMMYFUNCTION("""COMPUTED_VALUE"""),43.0)</f>
        <v>43</v>
      </c>
      <c r="AN110" s="2">
        <f>IFERROR(__xludf.DUMMYFUNCTION("""COMPUTED_VALUE"""),94.0)</f>
        <v>94</v>
      </c>
      <c r="AO110" s="2">
        <f>IFERROR(__xludf.DUMMYFUNCTION("""COMPUTED_VALUE"""),81.0)</f>
        <v>81</v>
      </c>
      <c r="AQ110" s="2">
        <f>IFERROR(__xludf.DUMMYFUNCTION("COUNTA( iferror( filter( flatten(F110:O110), match( flatten(F110:O110), flatten(Q110:AO110), 0 ) ) ) )"),10.0)</f>
        <v>10</v>
      </c>
      <c r="AR110" s="2">
        <f t="shared" si="1"/>
        <v>512</v>
      </c>
    </row>
    <row r="111">
      <c r="A111" s="4" t="s">
        <v>115</v>
      </c>
      <c r="B111" s="2" t="str">
        <f>IFERROR(__xludf.DUMMYFUNCTION(" SPLIT(A111,"":"")"),"Card 110")</f>
        <v>Card 110</v>
      </c>
      <c r="C111" s="2" t="str">
        <f>IFERROR(__xludf.DUMMYFUNCTION("""COMPUTED_VALUE""")," 89 87 31 97 33  7 66 96 24 37 |  5  8 53 71 99 96 88 74 39 20 62 67 11 64 70 47 37 95 77 86 27 61 97 89 60")</f>
        <v> 89 87 31 97 33  7 66 96 24 37 |  5  8 53 71 99 96 88 74 39 20 62 67 11 64 70 47 37 95 77 86 27 61 97 89 60</v>
      </c>
      <c r="D111" s="2" t="str">
        <f>IFERROR(__xludf.DUMMYFUNCTION("SPLIT(C111,""|"")")," 89 87 31 97 33  7 66 96 24 37 ")</f>
        <v> 89 87 31 97 33  7 66 96 24 37 </v>
      </c>
      <c r="E111" s="2" t="str">
        <f>IFERROR(__xludf.DUMMYFUNCTION("""COMPUTED_VALUE"""),"  5  8 53 71 99 96 88 74 39 20 62 67 11 64 70 47 37 95 77 86 27 61 97 89 60")</f>
        <v>  5  8 53 71 99 96 88 74 39 20 62 67 11 64 70 47 37 95 77 86 27 61 97 89 60</v>
      </c>
      <c r="F111" s="2">
        <f>IFERROR(__xludf.DUMMYFUNCTION("SPLIT(D111,"" "")"),89.0)</f>
        <v>89</v>
      </c>
      <c r="G111" s="2">
        <f>IFERROR(__xludf.DUMMYFUNCTION("""COMPUTED_VALUE"""),87.0)</f>
        <v>87</v>
      </c>
      <c r="H111" s="2">
        <f>IFERROR(__xludf.DUMMYFUNCTION("""COMPUTED_VALUE"""),31.0)</f>
        <v>31</v>
      </c>
      <c r="I111" s="2">
        <f>IFERROR(__xludf.DUMMYFUNCTION("""COMPUTED_VALUE"""),97.0)</f>
        <v>97</v>
      </c>
      <c r="J111" s="2">
        <f>IFERROR(__xludf.DUMMYFUNCTION("""COMPUTED_VALUE"""),33.0)</f>
        <v>33</v>
      </c>
      <c r="K111" s="2">
        <f>IFERROR(__xludf.DUMMYFUNCTION("""COMPUTED_VALUE"""),7.0)</f>
        <v>7</v>
      </c>
      <c r="L111" s="2">
        <f>IFERROR(__xludf.DUMMYFUNCTION("""COMPUTED_VALUE"""),66.0)</f>
        <v>66</v>
      </c>
      <c r="M111" s="2">
        <f>IFERROR(__xludf.DUMMYFUNCTION("""COMPUTED_VALUE"""),96.0)</f>
        <v>96</v>
      </c>
      <c r="N111" s="2">
        <f>IFERROR(__xludf.DUMMYFUNCTION("""COMPUTED_VALUE"""),24.0)</f>
        <v>24</v>
      </c>
      <c r="O111" s="2">
        <f>IFERROR(__xludf.DUMMYFUNCTION("""COMPUTED_VALUE"""),37.0)</f>
        <v>37</v>
      </c>
      <c r="Q111" s="2">
        <f>IFERROR(__xludf.DUMMYFUNCTION("SPLIT(E111,"" "")"),5.0)</f>
        <v>5</v>
      </c>
      <c r="R111" s="2">
        <f>IFERROR(__xludf.DUMMYFUNCTION("""COMPUTED_VALUE"""),8.0)</f>
        <v>8</v>
      </c>
      <c r="S111" s="2">
        <f>IFERROR(__xludf.DUMMYFUNCTION("""COMPUTED_VALUE"""),53.0)</f>
        <v>53</v>
      </c>
      <c r="T111" s="2">
        <f>IFERROR(__xludf.DUMMYFUNCTION("""COMPUTED_VALUE"""),71.0)</f>
        <v>71</v>
      </c>
      <c r="U111" s="2">
        <f>IFERROR(__xludf.DUMMYFUNCTION("""COMPUTED_VALUE"""),99.0)</f>
        <v>99</v>
      </c>
      <c r="V111" s="2">
        <f>IFERROR(__xludf.DUMMYFUNCTION("""COMPUTED_VALUE"""),96.0)</f>
        <v>96</v>
      </c>
      <c r="W111" s="2">
        <f>IFERROR(__xludf.DUMMYFUNCTION("""COMPUTED_VALUE"""),88.0)</f>
        <v>88</v>
      </c>
      <c r="X111" s="2">
        <f>IFERROR(__xludf.DUMMYFUNCTION("""COMPUTED_VALUE"""),74.0)</f>
        <v>74</v>
      </c>
      <c r="Y111" s="2">
        <f>IFERROR(__xludf.DUMMYFUNCTION("""COMPUTED_VALUE"""),39.0)</f>
        <v>39</v>
      </c>
      <c r="Z111" s="2">
        <f>IFERROR(__xludf.DUMMYFUNCTION("""COMPUTED_VALUE"""),20.0)</f>
        <v>20</v>
      </c>
      <c r="AA111" s="2">
        <f>IFERROR(__xludf.DUMMYFUNCTION("""COMPUTED_VALUE"""),62.0)</f>
        <v>62</v>
      </c>
      <c r="AB111" s="2">
        <f>IFERROR(__xludf.DUMMYFUNCTION("""COMPUTED_VALUE"""),67.0)</f>
        <v>67</v>
      </c>
      <c r="AC111" s="2">
        <f>IFERROR(__xludf.DUMMYFUNCTION("""COMPUTED_VALUE"""),11.0)</f>
        <v>11</v>
      </c>
      <c r="AD111" s="2">
        <f>IFERROR(__xludf.DUMMYFUNCTION("""COMPUTED_VALUE"""),64.0)</f>
        <v>64</v>
      </c>
      <c r="AE111" s="2">
        <f>IFERROR(__xludf.DUMMYFUNCTION("""COMPUTED_VALUE"""),70.0)</f>
        <v>70</v>
      </c>
      <c r="AF111" s="2">
        <f>IFERROR(__xludf.DUMMYFUNCTION("""COMPUTED_VALUE"""),47.0)</f>
        <v>47</v>
      </c>
      <c r="AG111" s="2">
        <f>IFERROR(__xludf.DUMMYFUNCTION("""COMPUTED_VALUE"""),37.0)</f>
        <v>37</v>
      </c>
      <c r="AH111" s="2">
        <f>IFERROR(__xludf.DUMMYFUNCTION("""COMPUTED_VALUE"""),95.0)</f>
        <v>95</v>
      </c>
      <c r="AI111" s="2">
        <f>IFERROR(__xludf.DUMMYFUNCTION("""COMPUTED_VALUE"""),77.0)</f>
        <v>77</v>
      </c>
      <c r="AJ111" s="2">
        <f>IFERROR(__xludf.DUMMYFUNCTION("""COMPUTED_VALUE"""),86.0)</f>
        <v>86</v>
      </c>
      <c r="AK111" s="2">
        <f>IFERROR(__xludf.DUMMYFUNCTION("""COMPUTED_VALUE"""),27.0)</f>
        <v>27</v>
      </c>
      <c r="AL111" s="2">
        <f>IFERROR(__xludf.DUMMYFUNCTION("""COMPUTED_VALUE"""),61.0)</f>
        <v>61</v>
      </c>
      <c r="AM111" s="2">
        <f>IFERROR(__xludf.DUMMYFUNCTION("""COMPUTED_VALUE"""),97.0)</f>
        <v>97</v>
      </c>
      <c r="AN111" s="2">
        <f>IFERROR(__xludf.DUMMYFUNCTION("""COMPUTED_VALUE"""),89.0)</f>
        <v>89</v>
      </c>
      <c r="AO111" s="2">
        <f>IFERROR(__xludf.DUMMYFUNCTION("""COMPUTED_VALUE"""),60.0)</f>
        <v>60</v>
      </c>
      <c r="AQ111" s="2">
        <f>IFERROR(__xludf.DUMMYFUNCTION("COUNTA( iferror( filter( flatten(F111:O111), match( flatten(F111:O111), flatten(Q111:AO111), 0 ) ) ) )"),4.0)</f>
        <v>4</v>
      </c>
      <c r="AR111" s="2">
        <f t="shared" si="1"/>
        <v>8</v>
      </c>
    </row>
    <row r="112">
      <c r="A112" s="4" t="s">
        <v>116</v>
      </c>
      <c r="B112" s="2" t="str">
        <f>IFERROR(__xludf.DUMMYFUNCTION(" SPLIT(A112,"":"")"),"Card 111")</f>
        <v>Card 111</v>
      </c>
      <c r="C112" s="2" t="str">
        <f>IFERROR(__xludf.DUMMYFUNCTION("""COMPUTED_VALUE""")," 27 48 31 61 39 80 81 36 87 12 | 80 43  5 12 84 67 70 91  8 39 10 48 61 27 86 16 54 22 40 90  9 36 87 44 81")</f>
        <v> 27 48 31 61 39 80 81 36 87 12 | 80 43  5 12 84 67 70 91  8 39 10 48 61 27 86 16 54 22 40 90  9 36 87 44 81</v>
      </c>
      <c r="D112" s="2" t="str">
        <f>IFERROR(__xludf.DUMMYFUNCTION("SPLIT(C112,""|"")")," 27 48 31 61 39 80 81 36 87 12 ")</f>
        <v> 27 48 31 61 39 80 81 36 87 12 </v>
      </c>
      <c r="E112" s="2" t="str">
        <f>IFERROR(__xludf.DUMMYFUNCTION("""COMPUTED_VALUE""")," 80 43  5 12 84 67 70 91  8 39 10 48 61 27 86 16 54 22 40 90  9 36 87 44 81")</f>
        <v> 80 43  5 12 84 67 70 91  8 39 10 48 61 27 86 16 54 22 40 90  9 36 87 44 81</v>
      </c>
      <c r="F112" s="2">
        <f>IFERROR(__xludf.DUMMYFUNCTION("SPLIT(D112,"" "")"),27.0)</f>
        <v>27</v>
      </c>
      <c r="G112" s="2">
        <f>IFERROR(__xludf.DUMMYFUNCTION("""COMPUTED_VALUE"""),48.0)</f>
        <v>48</v>
      </c>
      <c r="H112" s="2">
        <f>IFERROR(__xludf.DUMMYFUNCTION("""COMPUTED_VALUE"""),31.0)</f>
        <v>31</v>
      </c>
      <c r="I112" s="2">
        <f>IFERROR(__xludf.DUMMYFUNCTION("""COMPUTED_VALUE"""),61.0)</f>
        <v>61</v>
      </c>
      <c r="J112" s="2">
        <f>IFERROR(__xludf.DUMMYFUNCTION("""COMPUTED_VALUE"""),39.0)</f>
        <v>39</v>
      </c>
      <c r="K112" s="2">
        <f>IFERROR(__xludf.DUMMYFUNCTION("""COMPUTED_VALUE"""),80.0)</f>
        <v>80</v>
      </c>
      <c r="L112" s="2">
        <f>IFERROR(__xludf.DUMMYFUNCTION("""COMPUTED_VALUE"""),81.0)</f>
        <v>81</v>
      </c>
      <c r="M112" s="2">
        <f>IFERROR(__xludf.DUMMYFUNCTION("""COMPUTED_VALUE"""),36.0)</f>
        <v>36</v>
      </c>
      <c r="N112" s="2">
        <f>IFERROR(__xludf.DUMMYFUNCTION("""COMPUTED_VALUE"""),87.0)</f>
        <v>87</v>
      </c>
      <c r="O112" s="2">
        <f>IFERROR(__xludf.DUMMYFUNCTION("""COMPUTED_VALUE"""),12.0)</f>
        <v>12</v>
      </c>
      <c r="Q112" s="2">
        <f>IFERROR(__xludf.DUMMYFUNCTION("SPLIT(E112,"" "")"),80.0)</f>
        <v>80</v>
      </c>
      <c r="R112" s="2">
        <f>IFERROR(__xludf.DUMMYFUNCTION("""COMPUTED_VALUE"""),43.0)</f>
        <v>43</v>
      </c>
      <c r="S112" s="2">
        <f>IFERROR(__xludf.DUMMYFUNCTION("""COMPUTED_VALUE"""),5.0)</f>
        <v>5</v>
      </c>
      <c r="T112" s="2">
        <f>IFERROR(__xludf.DUMMYFUNCTION("""COMPUTED_VALUE"""),12.0)</f>
        <v>12</v>
      </c>
      <c r="U112" s="2">
        <f>IFERROR(__xludf.DUMMYFUNCTION("""COMPUTED_VALUE"""),84.0)</f>
        <v>84</v>
      </c>
      <c r="V112" s="2">
        <f>IFERROR(__xludf.DUMMYFUNCTION("""COMPUTED_VALUE"""),67.0)</f>
        <v>67</v>
      </c>
      <c r="W112" s="2">
        <f>IFERROR(__xludf.DUMMYFUNCTION("""COMPUTED_VALUE"""),70.0)</f>
        <v>70</v>
      </c>
      <c r="X112" s="2">
        <f>IFERROR(__xludf.DUMMYFUNCTION("""COMPUTED_VALUE"""),91.0)</f>
        <v>91</v>
      </c>
      <c r="Y112" s="2">
        <f>IFERROR(__xludf.DUMMYFUNCTION("""COMPUTED_VALUE"""),8.0)</f>
        <v>8</v>
      </c>
      <c r="Z112" s="2">
        <f>IFERROR(__xludf.DUMMYFUNCTION("""COMPUTED_VALUE"""),39.0)</f>
        <v>39</v>
      </c>
      <c r="AA112" s="2">
        <f>IFERROR(__xludf.DUMMYFUNCTION("""COMPUTED_VALUE"""),10.0)</f>
        <v>10</v>
      </c>
      <c r="AB112" s="2">
        <f>IFERROR(__xludf.DUMMYFUNCTION("""COMPUTED_VALUE"""),48.0)</f>
        <v>48</v>
      </c>
      <c r="AC112" s="2">
        <f>IFERROR(__xludf.DUMMYFUNCTION("""COMPUTED_VALUE"""),61.0)</f>
        <v>61</v>
      </c>
      <c r="AD112" s="2">
        <f>IFERROR(__xludf.DUMMYFUNCTION("""COMPUTED_VALUE"""),27.0)</f>
        <v>27</v>
      </c>
      <c r="AE112" s="2">
        <f>IFERROR(__xludf.DUMMYFUNCTION("""COMPUTED_VALUE"""),86.0)</f>
        <v>86</v>
      </c>
      <c r="AF112" s="2">
        <f>IFERROR(__xludf.DUMMYFUNCTION("""COMPUTED_VALUE"""),16.0)</f>
        <v>16</v>
      </c>
      <c r="AG112" s="2">
        <f>IFERROR(__xludf.DUMMYFUNCTION("""COMPUTED_VALUE"""),54.0)</f>
        <v>54</v>
      </c>
      <c r="AH112" s="2">
        <f>IFERROR(__xludf.DUMMYFUNCTION("""COMPUTED_VALUE"""),22.0)</f>
        <v>22</v>
      </c>
      <c r="AI112" s="2">
        <f>IFERROR(__xludf.DUMMYFUNCTION("""COMPUTED_VALUE"""),40.0)</f>
        <v>40</v>
      </c>
      <c r="AJ112" s="2">
        <f>IFERROR(__xludf.DUMMYFUNCTION("""COMPUTED_VALUE"""),90.0)</f>
        <v>90</v>
      </c>
      <c r="AK112" s="2">
        <f>IFERROR(__xludf.DUMMYFUNCTION("""COMPUTED_VALUE"""),9.0)</f>
        <v>9</v>
      </c>
      <c r="AL112" s="2">
        <f>IFERROR(__xludf.DUMMYFUNCTION("""COMPUTED_VALUE"""),36.0)</f>
        <v>36</v>
      </c>
      <c r="AM112" s="2">
        <f>IFERROR(__xludf.DUMMYFUNCTION("""COMPUTED_VALUE"""),87.0)</f>
        <v>87</v>
      </c>
      <c r="AN112" s="2">
        <f>IFERROR(__xludf.DUMMYFUNCTION("""COMPUTED_VALUE"""),44.0)</f>
        <v>44</v>
      </c>
      <c r="AO112" s="2">
        <f>IFERROR(__xludf.DUMMYFUNCTION("""COMPUTED_VALUE"""),81.0)</f>
        <v>81</v>
      </c>
      <c r="AQ112" s="2">
        <f>IFERROR(__xludf.DUMMYFUNCTION("COUNTA( iferror( filter( flatten(F112:O112), match( flatten(F112:O112), flatten(Q112:AO112), 0 ) ) ) )"),9.0)</f>
        <v>9</v>
      </c>
      <c r="AR112" s="2">
        <f t="shared" si="1"/>
        <v>256</v>
      </c>
    </row>
    <row r="113">
      <c r="A113" s="4" t="s">
        <v>117</v>
      </c>
      <c r="B113" s="2" t="str">
        <f>IFERROR(__xludf.DUMMYFUNCTION(" SPLIT(A113,"":"")"),"Card 112")</f>
        <v>Card 112</v>
      </c>
      <c r="C113" s="2" t="str">
        <f>IFERROR(__xludf.DUMMYFUNCTION("""COMPUTED_VALUE""")," 20 22 17 89 26 55 43 49 75 30 | 51 58 71 28 29 15 26  8 99 48 61  4 54 75 13 46 78 68 86 22 56 20 33 69 65")</f>
        <v> 20 22 17 89 26 55 43 49 75 30 | 51 58 71 28 29 15 26  8 99 48 61  4 54 75 13 46 78 68 86 22 56 20 33 69 65</v>
      </c>
      <c r="D113" s="2" t="str">
        <f>IFERROR(__xludf.DUMMYFUNCTION("SPLIT(C113,""|"")")," 20 22 17 89 26 55 43 49 75 30 ")</f>
        <v> 20 22 17 89 26 55 43 49 75 30 </v>
      </c>
      <c r="E113" s="2" t="str">
        <f>IFERROR(__xludf.DUMMYFUNCTION("""COMPUTED_VALUE""")," 51 58 71 28 29 15 26  8 99 48 61  4 54 75 13 46 78 68 86 22 56 20 33 69 65")</f>
        <v> 51 58 71 28 29 15 26  8 99 48 61  4 54 75 13 46 78 68 86 22 56 20 33 69 65</v>
      </c>
      <c r="F113" s="2">
        <f>IFERROR(__xludf.DUMMYFUNCTION("SPLIT(D113,"" "")"),20.0)</f>
        <v>20</v>
      </c>
      <c r="G113" s="2">
        <f>IFERROR(__xludf.DUMMYFUNCTION("""COMPUTED_VALUE"""),22.0)</f>
        <v>22</v>
      </c>
      <c r="H113" s="2">
        <f>IFERROR(__xludf.DUMMYFUNCTION("""COMPUTED_VALUE"""),17.0)</f>
        <v>17</v>
      </c>
      <c r="I113" s="2">
        <f>IFERROR(__xludf.DUMMYFUNCTION("""COMPUTED_VALUE"""),89.0)</f>
        <v>89</v>
      </c>
      <c r="J113" s="2">
        <f>IFERROR(__xludf.DUMMYFUNCTION("""COMPUTED_VALUE"""),26.0)</f>
        <v>26</v>
      </c>
      <c r="K113" s="2">
        <f>IFERROR(__xludf.DUMMYFUNCTION("""COMPUTED_VALUE"""),55.0)</f>
        <v>55</v>
      </c>
      <c r="L113" s="2">
        <f>IFERROR(__xludf.DUMMYFUNCTION("""COMPUTED_VALUE"""),43.0)</f>
        <v>43</v>
      </c>
      <c r="M113" s="2">
        <f>IFERROR(__xludf.DUMMYFUNCTION("""COMPUTED_VALUE"""),49.0)</f>
        <v>49</v>
      </c>
      <c r="N113" s="2">
        <f>IFERROR(__xludf.DUMMYFUNCTION("""COMPUTED_VALUE"""),75.0)</f>
        <v>75</v>
      </c>
      <c r="O113" s="2">
        <f>IFERROR(__xludf.DUMMYFUNCTION("""COMPUTED_VALUE"""),30.0)</f>
        <v>30</v>
      </c>
      <c r="Q113" s="2">
        <f>IFERROR(__xludf.DUMMYFUNCTION("SPLIT(E113,"" "")"),51.0)</f>
        <v>51</v>
      </c>
      <c r="R113" s="2">
        <f>IFERROR(__xludf.DUMMYFUNCTION("""COMPUTED_VALUE"""),58.0)</f>
        <v>58</v>
      </c>
      <c r="S113" s="2">
        <f>IFERROR(__xludf.DUMMYFUNCTION("""COMPUTED_VALUE"""),71.0)</f>
        <v>71</v>
      </c>
      <c r="T113" s="2">
        <f>IFERROR(__xludf.DUMMYFUNCTION("""COMPUTED_VALUE"""),28.0)</f>
        <v>28</v>
      </c>
      <c r="U113" s="2">
        <f>IFERROR(__xludf.DUMMYFUNCTION("""COMPUTED_VALUE"""),29.0)</f>
        <v>29</v>
      </c>
      <c r="V113" s="2">
        <f>IFERROR(__xludf.DUMMYFUNCTION("""COMPUTED_VALUE"""),15.0)</f>
        <v>15</v>
      </c>
      <c r="W113" s="2">
        <f>IFERROR(__xludf.DUMMYFUNCTION("""COMPUTED_VALUE"""),26.0)</f>
        <v>26</v>
      </c>
      <c r="X113" s="2">
        <f>IFERROR(__xludf.DUMMYFUNCTION("""COMPUTED_VALUE"""),8.0)</f>
        <v>8</v>
      </c>
      <c r="Y113" s="2">
        <f>IFERROR(__xludf.DUMMYFUNCTION("""COMPUTED_VALUE"""),99.0)</f>
        <v>99</v>
      </c>
      <c r="Z113" s="2">
        <f>IFERROR(__xludf.DUMMYFUNCTION("""COMPUTED_VALUE"""),48.0)</f>
        <v>48</v>
      </c>
      <c r="AA113" s="2">
        <f>IFERROR(__xludf.DUMMYFUNCTION("""COMPUTED_VALUE"""),61.0)</f>
        <v>61</v>
      </c>
      <c r="AB113" s="2">
        <f>IFERROR(__xludf.DUMMYFUNCTION("""COMPUTED_VALUE"""),4.0)</f>
        <v>4</v>
      </c>
      <c r="AC113" s="2">
        <f>IFERROR(__xludf.DUMMYFUNCTION("""COMPUTED_VALUE"""),54.0)</f>
        <v>54</v>
      </c>
      <c r="AD113" s="2">
        <f>IFERROR(__xludf.DUMMYFUNCTION("""COMPUTED_VALUE"""),75.0)</f>
        <v>75</v>
      </c>
      <c r="AE113" s="2">
        <f>IFERROR(__xludf.DUMMYFUNCTION("""COMPUTED_VALUE"""),13.0)</f>
        <v>13</v>
      </c>
      <c r="AF113" s="2">
        <f>IFERROR(__xludf.DUMMYFUNCTION("""COMPUTED_VALUE"""),46.0)</f>
        <v>46</v>
      </c>
      <c r="AG113" s="2">
        <f>IFERROR(__xludf.DUMMYFUNCTION("""COMPUTED_VALUE"""),78.0)</f>
        <v>78</v>
      </c>
      <c r="AH113" s="2">
        <f>IFERROR(__xludf.DUMMYFUNCTION("""COMPUTED_VALUE"""),68.0)</f>
        <v>68</v>
      </c>
      <c r="AI113" s="2">
        <f>IFERROR(__xludf.DUMMYFUNCTION("""COMPUTED_VALUE"""),86.0)</f>
        <v>86</v>
      </c>
      <c r="AJ113" s="2">
        <f>IFERROR(__xludf.DUMMYFUNCTION("""COMPUTED_VALUE"""),22.0)</f>
        <v>22</v>
      </c>
      <c r="AK113" s="2">
        <f>IFERROR(__xludf.DUMMYFUNCTION("""COMPUTED_VALUE"""),56.0)</f>
        <v>56</v>
      </c>
      <c r="AL113" s="2">
        <f>IFERROR(__xludf.DUMMYFUNCTION("""COMPUTED_VALUE"""),20.0)</f>
        <v>20</v>
      </c>
      <c r="AM113" s="2">
        <f>IFERROR(__xludf.DUMMYFUNCTION("""COMPUTED_VALUE"""),33.0)</f>
        <v>33</v>
      </c>
      <c r="AN113" s="2">
        <f>IFERROR(__xludf.DUMMYFUNCTION("""COMPUTED_VALUE"""),69.0)</f>
        <v>69</v>
      </c>
      <c r="AO113" s="2">
        <f>IFERROR(__xludf.DUMMYFUNCTION("""COMPUTED_VALUE"""),65.0)</f>
        <v>65</v>
      </c>
      <c r="AQ113" s="2">
        <f>IFERROR(__xludf.DUMMYFUNCTION("COUNTA( iferror( filter( flatten(F113:O113), match( flatten(F113:O113), flatten(Q113:AO113), 0 ) ) ) )"),4.0)</f>
        <v>4</v>
      </c>
      <c r="AR113" s="2">
        <f t="shared" si="1"/>
        <v>8</v>
      </c>
    </row>
    <row r="114">
      <c r="A114" s="4" t="s">
        <v>118</v>
      </c>
      <c r="B114" s="2" t="str">
        <f>IFERROR(__xludf.DUMMYFUNCTION(" SPLIT(A114,"":"")"),"Card 113")</f>
        <v>Card 113</v>
      </c>
      <c r="C114" s="2" t="str">
        <f>IFERROR(__xludf.DUMMYFUNCTION("""COMPUTED_VALUE""")," 18 40 34 27 32 15 65 19 60 87 | 32 34 60 90 24 92 51  2 91 35 27 14 15 93 88 75 48 58 65 97 87 63 94 55 56")</f>
        <v> 18 40 34 27 32 15 65 19 60 87 | 32 34 60 90 24 92 51  2 91 35 27 14 15 93 88 75 48 58 65 97 87 63 94 55 56</v>
      </c>
      <c r="D114" s="2" t="str">
        <f>IFERROR(__xludf.DUMMYFUNCTION("SPLIT(C114,""|"")")," 18 40 34 27 32 15 65 19 60 87 ")</f>
        <v> 18 40 34 27 32 15 65 19 60 87 </v>
      </c>
      <c r="E114" s="2" t="str">
        <f>IFERROR(__xludf.DUMMYFUNCTION("""COMPUTED_VALUE""")," 32 34 60 90 24 92 51  2 91 35 27 14 15 93 88 75 48 58 65 97 87 63 94 55 56")</f>
        <v> 32 34 60 90 24 92 51  2 91 35 27 14 15 93 88 75 48 58 65 97 87 63 94 55 56</v>
      </c>
      <c r="F114" s="2">
        <f>IFERROR(__xludf.DUMMYFUNCTION("SPLIT(D114,"" "")"),18.0)</f>
        <v>18</v>
      </c>
      <c r="G114" s="2">
        <f>IFERROR(__xludf.DUMMYFUNCTION("""COMPUTED_VALUE"""),40.0)</f>
        <v>40</v>
      </c>
      <c r="H114" s="2">
        <f>IFERROR(__xludf.DUMMYFUNCTION("""COMPUTED_VALUE"""),34.0)</f>
        <v>34</v>
      </c>
      <c r="I114" s="2">
        <f>IFERROR(__xludf.DUMMYFUNCTION("""COMPUTED_VALUE"""),27.0)</f>
        <v>27</v>
      </c>
      <c r="J114" s="2">
        <f>IFERROR(__xludf.DUMMYFUNCTION("""COMPUTED_VALUE"""),32.0)</f>
        <v>32</v>
      </c>
      <c r="K114" s="2">
        <f>IFERROR(__xludf.DUMMYFUNCTION("""COMPUTED_VALUE"""),15.0)</f>
        <v>15</v>
      </c>
      <c r="L114" s="2">
        <f>IFERROR(__xludf.DUMMYFUNCTION("""COMPUTED_VALUE"""),65.0)</f>
        <v>65</v>
      </c>
      <c r="M114" s="2">
        <f>IFERROR(__xludf.DUMMYFUNCTION("""COMPUTED_VALUE"""),19.0)</f>
        <v>19</v>
      </c>
      <c r="N114" s="2">
        <f>IFERROR(__xludf.DUMMYFUNCTION("""COMPUTED_VALUE"""),60.0)</f>
        <v>60</v>
      </c>
      <c r="O114" s="2">
        <f>IFERROR(__xludf.DUMMYFUNCTION("""COMPUTED_VALUE"""),87.0)</f>
        <v>87</v>
      </c>
      <c r="Q114" s="2">
        <f>IFERROR(__xludf.DUMMYFUNCTION("SPLIT(E114,"" "")"),32.0)</f>
        <v>32</v>
      </c>
      <c r="R114" s="2">
        <f>IFERROR(__xludf.DUMMYFUNCTION("""COMPUTED_VALUE"""),34.0)</f>
        <v>34</v>
      </c>
      <c r="S114" s="2">
        <f>IFERROR(__xludf.DUMMYFUNCTION("""COMPUTED_VALUE"""),60.0)</f>
        <v>60</v>
      </c>
      <c r="T114" s="2">
        <f>IFERROR(__xludf.DUMMYFUNCTION("""COMPUTED_VALUE"""),90.0)</f>
        <v>90</v>
      </c>
      <c r="U114" s="2">
        <f>IFERROR(__xludf.DUMMYFUNCTION("""COMPUTED_VALUE"""),24.0)</f>
        <v>24</v>
      </c>
      <c r="V114" s="2">
        <f>IFERROR(__xludf.DUMMYFUNCTION("""COMPUTED_VALUE"""),92.0)</f>
        <v>92</v>
      </c>
      <c r="W114" s="2">
        <f>IFERROR(__xludf.DUMMYFUNCTION("""COMPUTED_VALUE"""),51.0)</f>
        <v>51</v>
      </c>
      <c r="X114" s="2">
        <f>IFERROR(__xludf.DUMMYFUNCTION("""COMPUTED_VALUE"""),2.0)</f>
        <v>2</v>
      </c>
      <c r="Y114" s="2">
        <f>IFERROR(__xludf.DUMMYFUNCTION("""COMPUTED_VALUE"""),91.0)</f>
        <v>91</v>
      </c>
      <c r="Z114" s="2">
        <f>IFERROR(__xludf.DUMMYFUNCTION("""COMPUTED_VALUE"""),35.0)</f>
        <v>35</v>
      </c>
      <c r="AA114" s="2">
        <f>IFERROR(__xludf.DUMMYFUNCTION("""COMPUTED_VALUE"""),27.0)</f>
        <v>27</v>
      </c>
      <c r="AB114" s="2">
        <f>IFERROR(__xludf.DUMMYFUNCTION("""COMPUTED_VALUE"""),14.0)</f>
        <v>14</v>
      </c>
      <c r="AC114" s="2">
        <f>IFERROR(__xludf.DUMMYFUNCTION("""COMPUTED_VALUE"""),15.0)</f>
        <v>15</v>
      </c>
      <c r="AD114" s="2">
        <f>IFERROR(__xludf.DUMMYFUNCTION("""COMPUTED_VALUE"""),93.0)</f>
        <v>93</v>
      </c>
      <c r="AE114" s="2">
        <f>IFERROR(__xludf.DUMMYFUNCTION("""COMPUTED_VALUE"""),88.0)</f>
        <v>88</v>
      </c>
      <c r="AF114" s="2">
        <f>IFERROR(__xludf.DUMMYFUNCTION("""COMPUTED_VALUE"""),75.0)</f>
        <v>75</v>
      </c>
      <c r="AG114" s="2">
        <f>IFERROR(__xludf.DUMMYFUNCTION("""COMPUTED_VALUE"""),48.0)</f>
        <v>48</v>
      </c>
      <c r="AH114" s="2">
        <f>IFERROR(__xludf.DUMMYFUNCTION("""COMPUTED_VALUE"""),58.0)</f>
        <v>58</v>
      </c>
      <c r="AI114" s="2">
        <f>IFERROR(__xludf.DUMMYFUNCTION("""COMPUTED_VALUE"""),65.0)</f>
        <v>65</v>
      </c>
      <c r="AJ114" s="2">
        <f>IFERROR(__xludf.DUMMYFUNCTION("""COMPUTED_VALUE"""),97.0)</f>
        <v>97</v>
      </c>
      <c r="AK114" s="2">
        <f>IFERROR(__xludf.DUMMYFUNCTION("""COMPUTED_VALUE"""),87.0)</f>
        <v>87</v>
      </c>
      <c r="AL114" s="2">
        <f>IFERROR(__xludf.DUMMYFUNCTION("""COMPUTED_VALUE"""),63.0)</f>
        <v>63</v>
      </c>
      <c r="AM114" s="2">
        <f>IFERROR(__xludf.DUMMYFUNCTION("""COMPUTED_VALUE"""),94.0)</f>
        <v>94</v>
      </c>
      <c r="AN114" s="2">
        <f>IFERROR(__xludf.DUMMYFUNCTION("""COMPUTED_VALUE"""),55.0)</f>
        <v>55</v>
      </c>
      <c r="AO114" s="2">
        <f>IFERROR(__xludf.DUMMYFUNCTION("""COMPUTED_VALUE"""),56.0)</f>
        <v>56</v>
      </c>
      <c r="AQ114" s="2">
        <f>IFERROR(__xludf.DUMMYFUNCTION("COUNTA( iferror( filter( flatten(F114:O114), match( flatten(F114:O114), flatten(Q114:AO114), 0 ) ) ) )"),7.0)</f>
        <v>7</v>
      </c>
      <c r="AR114" s="2">
        <f t="shared" si="1"/>
        <v>64</v>
      </c>
    </row>
    <row r="115">
      <c r="A115" s="4" t="s">
        <v>119</v>
      </c>
      <c r="B115" s="2" t="str">
        <f>IFERROR(__xludf.DUMMYFUNCTION(" SPLIT(A115,"":"")"),"Card 114")</f>
        <v>Card 114</v>
      </c>
      <c r="C115" s="2" t="str">
        <f>IFERROR(__xludf.DUMMYFUNCTION("""COMPUTED_VALUE""")," 46 19 51  7 25 85 30 73 31 27 | 40 25 90 58  2 12 59 68  8  9 88 21 63 46 37 51 52 75 84 89 93  3 20 87 80")</f>
        <v> 46 19 51  7 25 85 30 73 31 27 | 40 25 90 58  2 12 59 68  8  9 88 21 63 46 37 51 52 75 84 89 93  3 20 87 80</v>
      </c>
      <c r="D115" s="2" t="str">
        <f>IFERROR(__xludf.DUMMYFUNCTION("SPLIT(C115,""|"")")," 46 19 51  7 25 85 30 73 31 27 ")</f>
        <v> 46 19 51  7 25 85 30 73 31 27 </v>
      </c>
      <c r="E115" s="2" t="str">
        <f>IFERROR(__xludf.DUMMYFUNCTION("""COMPUTED_VALUE""")," 40 25 90 58  2 12 59 68  8  9 88 21 63 46 37 51 52 75 84 89 93  3 20 87 80")</f>
        <v> 40 25 90 58  2 12 59 68  8  9 88 21 63 46 37 51 52 75 84 89 93  3 20 87 80</v>
      </c>
      <c r="F115" s="2">
        <f>IFERROR(__xludf.DUMMYFUNCTION("SPLIT(D115,"" "")"),46.0)</f>
        <v>46</v>
      </c>
      <c r="G115" s="2">
        <f>IFERROR(__xludf.DUMMYFUNCTION("""COMPUTED_VALUE"""),19.0)</f>
        <v>19</v>
      </c>
      <c r="H115" s="2">
        <f>IFERROR(__xludf.DUMMYFUNCTION("""COMPUTED_VALUE"""),51.0)</f>
        <v>51</v>
      </c>
      <c r="I115" s="2">
        <f>IFERROR(__xludf.DUMMYFUNCTION("""COMPUTED_VALUE"""),7.0)</f>
        <v>7</v>
      </c>
      <c r="J115" s="2">
        <f>IFERROR(__xludf.DUMMYFUNCTION("""COMPUTED_VALUE"""),25.0)</f>
        <v>25</v>
      </c>
      <c r="K115" s="2">
        <f>IFERROR(__xludf.DUMMYFUNCTION("""COMPUTED_VALUE"""),85.0)</f>
        <v>85</v>
      </c>
      <c r="L115" s="2">
        <f>IFERROR(__xludf.DUMMYFUNCTION("""COMPUTED_VALUE"""),30.0)</f>
        <v>30</v>
      </c>
      <c r="M115" s="2">
        <f>IFERROR(__xludf.DUMMYFUNCTION("""COMPUTED_VALUE"""),73.0)</f>
        <v>73</v>
      </c>
      <c r="N115" s="2">
        <f>IFERROR(__xludf.DUMMYFUNCTION("""COMPUTED_VALUE"""),31.0)</f>
        <v>31</v>
      </c>
      <c r="O115" s="2">
        <f>IFERROR(__xludf.DUMMYFUNCTION("""COMPUTED_VALUE"""),27.0)</f>
        <v>27</v>
      </c>
      <c r="Q115" s="2">
        <f>IFERROR(__xludf.DUMMYFUNCTION("SPLIT(E115,"" "")"),40.0)</f>
        <v>40</v>
      </c>
      <c r="R115" s="2">
        <f>IFERROR(__xludf.DUMMYFUNCTION("""COMPUTED_VALUE"""),25.0)</f>
        <v>25</v>
      </c>
      <c r="S115" s="2">
        <f>IFERROR(__xludf.DUMMYFUNCTION("""COMPUTED_VALUE"""),90.0)</f>
        <v>90</v>
      </c>
      <c r="T115" s="2">
        <f>IFERROR(__xludf.DUMMYFUNCTION("""COMPUTED_VALUE"""),58.0)</f>
        <v>58</v>
      </c>
      <c r="U115" s="2">
        <f>IFERROR(__xludf.DUMMYFUNCTION("""COMPUTED_VALUE"""),2.0)</f>
        <v>2</v>
      </c>
      <c r="V115" s="2">
        <f>IFERROR(__xludf.DUMMYFUNCTION("""COMPUTED_VALUE"""),12.0)</f>
        <v>12</v>
      </c>
      <c r="W115" s="2">
        <f>IFERROR(__xludf.DUMMYFUNCTION("""COMPUTED_VALUE"""),59.0)</f>
        <v>59</v>
      </c>
      <c r="X115" s="2">
        <f>IFERROR(__xludf.DUMMYFUNCTION("""COMPUTED_VALUE"""),68.0)</f>
        <v>68</v>
      </c>
      <c r="Y115" s="2">
        <f>IFERROR(__xludf.DUMMYFUNCTION("""COMPUTED_VALUE"""),8.0)</f>
        <v>8</v>
      </c>
      <c r="Z115" s="2">
        <f>IFERROR(__xludf.DUMMYFUNCTION("""COMPUTED_VALUE"""),9.0)</f>
        <v>9</v>
      </c>
      <c r="AA115" s="2">
        <f>IFERROR(__xludf.DUMMYFUNCTION("""COMPUTED_VALUE"""),88.0)</f>
        <v>88</v>
      </c>
      <c r="AB115" s="2">
        <f>IFERROR(__xludf.DUMMYFUNCTION("""COMPUTED_VALUE"""),21.0)</f>
        <v>21</v>
      </c>
      <c r="AC115" s="2">
        <f>IFERROR(__xludf.DUMMYFUNCTION("""COMPUTED_VALUE"""),63.0)</f>
        <v>63</v>
      </c>
      <c r="AD115" s="2">
        <f>IFERROR(__xludf.DUMMYFUNCTION("""COMPUTED_VALUE"""),46.0)</f>
        <v>46</v>
      </c>
      <c r="AE115" s="2">
        <f>IFERROR(__xludf.DUMMYFUNCTION("""COMPUTED_VALUE"""),37.0)</f>
        <v>37</v>
      </c>
      <c r="AF115" s="2">
        <f>IFERROR(__xludf.DUMMYFUNCTION("""COMPUTED_VALUE"""),51.0)</f>
        <v>51</v>
      </c>
      <c r="AG115" s="2">
        <f>IFERROR(__xludf.DUMMYFUNCTION("""COMPUTED_VALUE"""),52.0)</f>
        <v>52</v>
      </c>
      <c r="AH115" s="2">
        <f>IFERROR(__xludf.DUMMYFUNCTION("""COMPUTED_VALUE"""),75.0)</f>
        <v>75</v>
      </c>
      <c r="AI115" s="2">
        <f>IFERROR(__xludf.DUMMYFUNCTION("""COMPUTED_VALUE"""),84.0)</f>
        <v>84</v>
      </c>
      <c r="AJ115" s="2">
        <f>IFERROR(__xludf.DUMMYFUNCTION("""COMPUTED_VALUE"""),89.0)</f>
        <v>89</v>
      </c>
      <c r="AK115" s="2">
        <f>IFERROR(__xludf.DUMMYFUNCTION("""COMPUTED_VALUE"""),93.0)</f>
        <v>93</v>
      </c>
      <c r="AL115" s="2">
        <f>IFERROR(__xludf.DUMMYFUNCTION("""COMPUTED_VALUE"""),3.0)</f>
        <v>3</v>
      </c>
      <c r="AM115" s="2">
        <f>IFERROR(__xludf.DUMMYFUNCTION("""COMPUTED_VALUE"""),20.0)</f>
        <v>20</v>
      </c>
      <c r="AN115" s="2">
        <f>IFERROR(__xludf.DUMMYFUNCTION("""COMPUTED_VALUE"""),87.0)</f>
        <v>87</v>
      </c>
      <c r="AO115" s="2">
        <f>IFERROR(__xludf.DUMMYFUNCTION("""COMPUTED_VALUE"""),80.0)</f>
        <v>80</v>
      </c>
      <c r="AQ115" s="2">
        <f>IFERROR(__xludf.DUMMYFUNCTION("COUNTA( iferror( filter( flatten(F115:O115), match( flatten(F115:O115), flatten(Q115:AO115), 0 ) ) ) )"),3.0)</f>
        <v>3</v>
      </c>
      <c r="AR115" s="2">
        <f t="shared" si="1"/>
        <v>4</v>
      </c>
    </row>
    <row r="116">
      <c r="A116" s="4" t="s">
        <v>120</v>
      </c>
      <c r="B116" s="2" t="str">
        <f>IFERROR(__xludf.DUMMYFUNCTION(" SPLIT(A116,"":"")"),"Card 115")</f>
        <v>Card 115</v>
      </c>
      <c r="C116" s="2" t="str">
        <f>IFERROR(__xludf.DUMMYFUNCTION("""COMPUTED_VALUE""")," 70 81 83 98 66 69 72 44  1 45 | 30 40 13 80 55 77  7 85 97 18 78 53 59 31  9 45  6 21 16 63 65 27 33 49 90")</f>
        <v> 70 81 83 98 66 69 72 44  1 45 | 30 40 13 80 55 77  7 85 97 18 78 53 59 31  9 45  6 21 16 63 65 27 33 49 90</v>
      </c>
      <c r="D116" s="2" t="str">
        <f>IFERROR(__xludf.DUMMYFUNCTION("SPLIT(C116,""|"")")," 70 81 83 98 66 69 72 44  1 45 ")</f>
        <v> 70 81 83 98 66 69 72 44  1 45 </v>
      </c>
      <c r="E116" s="2" t="str">
        <f>IFERROR(__xludf.DUMMYFUNCTION("""COMPUTED_VALUE""")," 30 40 13 80 55 77  7 85 97 18 78 53 59 31  9 45  6 21 16 63 65 27 33 49 90")</f>
        <v> 30 40 13 80 55 77  7 85 97 18 78 53 59 31  9 45  6 21 16 63 65 27 33 49 90</v>
      </c>
      <c r="F116" s="2">
        <f>IFERROR(__xludf.DUMMYFUNCTION("SPLIT(D116,"" "")"),70.0)</f>
        <v>70</v>
      </c>
      <c r="G116" s="2">
        <f>IFERROR(__xludf.DUMMYFUNCTION("""COMPUTED_VALUE"""),81.0)</f>
        <v>81</v>
      </c>
      <c r="H116" s="2">
        <f>IFERROR(__xludf.DUMMYFUNCTION("""COMPUTED_VALUE"""),83.0)</f>
        <v>83</v>
      </c>
      <c r="I116" s="2">
        <f>IFERROR(__xludf.DUMMYFUNCTION("""COMPUTED_VALUE"""),98.0)</f>
        <v>98</v>
      </c>
      <c r="J116" s="2">
        <f>IFERROR(__xludf.DUMMYFUNCTION("""COMPUTED_VALUE"""),66.0)</f>
        <v>66</v>
      </c>
      <c r="K116" s="2">
        <f>IFERROR(__xludf.DUMMYFUNCTION("""COMPUTED_VALUE"""),69.0)</f>
        <v>69</v>
      </c>
      <c r="L116" s="2">
        <f>IFERROR(__xludf.DUMMYFUNCTION("""COMPUTED_VALUE"""),72.0)</f>
        <v>72</v>
      </c>
      <c r="M116" s="2">
        <f>IFERROR(__xludf.DUMMYFUNCTION("""COMPUTED_VALUE"""),44.0)</f>
        <v>44</v>
      </c>
      <c r="N116" s="2">
        <f>IFERROR(__xludf.DUMMYFUNCTION("""COMPUTED_VALUE"""),1.0)</f>
        <v>1</v>
      </c>
      <c r="O116" s="2">
        <f>IFERROR(__xludf.DUMMYFUNCTION("""COMPUTED_VALUE"""),45.0)</f>
        <v>45</v>
      </c>
      <c r="Q116" s="2">
        <f>IFERROR(__xludf.DUMMYFUNCTION("SPLIT(E116,"" "")"),30.0)</f>
        <v>30</v>
      </c>
      <c r="R116" s="2">
        <f>IFERROR(__xludf.DUMMYFUNCTION("""COMPUTED_VALUE"""),40.0)</f>
        <v>40</v>
      </c>
      <c r="S116" s="2">
        <f>IFERROR(__xludf.DUMMYFUNCTION("""COMPUTED_VALUE"""),13.0)</f>
        <v>13</v>
      </c>
      <c r="T116" s="2">
        <f>IFERROR(__xludf.DUMMYFUNCTION("""COMPUTED_VALUE"""),80.0)</f>
        <v>80</v>
      </c>
      <c r="U116" s="2">
        <f>IFERROR(__xludf.DUMMYFUNCTION("""COMPUTED_VALUE"""),55.0)</f>
        <v>55</v>
      </c>
      <c r="V116" s="2">
        <f>IFERROR(__xludf.DUMMYFUNCTION("""COMPUTED_VALUE"""),77.0)</f>
        <v>77</v>
      </c>
      <c r="W116" s="2">
        <f>IFERROR(__xludf.DUMMYFUNCTION("""COMPUTED_VALUE"""),7.0)</f>
        <v>7</v>
      </c>
      <c r="X116" s="2">
        <f>IFERROR(__xludf.DUMMYFUNCTION("""COMPUTED_VALUE"""),85.0)</f>
        <v>85</v>
      </c>
      <c r="Y116" s="2">
        <f>IFERROR(__xludf.DUMMYFUNCTION("""COMPUTED_VALUE"""),97.0)</f>
        <v>97</v>
      </c>
      <c r="Z116" s="2">
        <f>IFERROR(__xludf.DUMMYFUNCTION("""COMPUTED_VALUE"""),18.0)</f>
        <v>18</v>
      </c>
      <c r="AA116" s="2">
        <f>IFERROR(__xludf.DUMMYFUNCTION("""COMPUTED_VALUE"""),78.0)</f>
        <v>78</v>
      </c>
      <c r="AB116" s="2">
        <f>IFERROR(__xludf.DUMMYFUNCTION("""COMPUTED_VALUE"""),53.0)</f>
        <v>53</v>
      </c>
      <c r="AC116" s="2">
        <f>IFERROR(__xludf.DUMMYFUNCTION("""COMPUTED_VALUE"""),59.0)</f>
        <v>59</v>
      </c>
      <c r="AD116" s="2">
        <f>IFERROR(__xludf.DUMMYFUNCTION("""COMPUTED_VALUE"""),31.0)</f>
        <v>31</v>
      </c>
      <c r="AE116" s="2">
        <f>IFERROR(__xludf.DUMMYFUNCTION("""COMPUTED_VALUE"""),9.0)</f>
        <v>9</v>
      </c>
      <c r="AF116" s="2">
        <f>IFERROR(__xludf.DUMMYFUNCTION("""COMPUTED_VALUE"""),45.0)</f>
        <v>45</v>
      </c>
      <c r="AG116" s="2">
        <f>IFERROR(__xludf.DUMMYFUNCTION("""COMPUTED_VALUE"""),6.0)</f>
        <v>6</v>
      </c>
      <c r="AH116" s="2">
        <f>IFERROR(__xludf.DUMMYFUNCTION("""COMPUTED_VALUE"""),21.0)</f>
        <v>21</v>
      </c>
      <c r="AI116" s="2">
        <f>IFERROR(__xludf.DUMMYFUNCTION("""COMPUTED_VALUE"""),16.0)</f>
        <v>16</v>
      </c>
      <c r="AJ116" s="2">
        <f>IFERROR(__xludf.DUMMYFUNCTION("""COMPUTED_VALUE"""),63.0)</f>
        <v>63</v>
      </c>
      <c r="AK116" s="2">
        <f>IFERROR(__xludf.DUMMYFUNCTION("""COMPUTED_VALUE"""),65.0)</f>
        <v>65</v>
      </c>
      <c r="AL116" s="2">
        <f>IFERROR(__xludf.DUMMYFUNCTION("""COMPUTED_VALUE"""),27.0)</f>
        <v>27</v>
      </c>
      <c r="AM116" s="2">
        <f>IFERROR(__xludf.DUMMYFUNCTION("""COMPUTED_VALUE"""),33.0)</f>
        <v>33</v>
      </c>
      <c r="AN116" s="2">
        <f>IFERROR(__xludf.DUMMYFUNCTION("""COMPUTED_VALUE"""),49.0)</f>
        <v>49</v>
      </c>
      <c r="AO116" s="2">
        <f>IFERROR(__xludf.DUMMYFUNCTION("""COMPUTED_VALUE"""),90.0)</f>
        <v>90</v>
      </c>
      <c r="AQ116" s="2">
        <f>IFERROR(__xludf.DUMMYFUNCTION("COUNTA( iferror( filter( flatten(F116:O116), match( flatten(F116:O116), flatten(Q116:AO116), 0 ) ) ) )"),1.0)</f>
        <v>1</v>
      </c>
      <c r="AR116" s="2">
        <f t="shared" si="1"/>
        <v>1</v>
      </c>
    </row>
    <row r="117">
      <c r="A117" s="4" t="s">
        <v>121</v>
      </c>
      <c r="B117" s="2" t="str">
        <f>IFERROR(__xludf.DUMMYFUNCTION(" SPLIT(A117,"":"")"),"Card 116")</f>
        <v>Card 116</v>
      </c>
      <c r="C117" s="2" t="str">
        <f>IFERROR(__xludf.DUMMYFUNCTION("""COMPUTED_VALUE""")," 89 46 58 68 38 59 13 85 28 92 | 59 81 23 86 18  6 73 78 11 74 48 40 13 97 27 52 38  9 16 47 26 29 54 60 14")</f>
        <v> 89 46 58 68 38 59 13 85 28 92 | 59 81 23 86 18  6 73 78 11 74 48 40 13 97 27 52 38  9 16 47 26 29 54 60 14</v>
      </c>
      <c r="D117" s="2" t="str">
        <f>IFERROR(__xludf.DUMMYFUNCTION("SPLIT(C117,""|"")")," 89 46 58 68 38 59 13 85 28 92 ")</f>
        <v> 89 46 58 68 38 59 13 85 28 92 </v>
      </c>
      <c r="E117" s="2" t="str">
        <f>IFERROR(__xludf.DUMMYFUNCTION("""COMPUTED_VALUE""")," 59 81 23 86 18  6 73 78 11 74 48 40 13 97 27 52 38  9 16 47 26 29 54 60 14")</f>
        <v> 59 81 23 86 18  6 73 78 11 74 48 40 13 97 27 52 38  9 16 47 26 29 54 60 14</v>
      </c>
      <c r="F117" s="2">
        <f>IFERROR(__xludf.DUMMYFUNCTION("SPLIT(D117,"" "")"),89.0)</f>
        <v>89</v>
      </c>
      <c r="G117" s="2">
        <f>IFERROR(__xludf.DUMMYFUNCTION("""COMPUTED_VALUE"""),46.0)</f>
        <v>46</v>
      </c>
      <c r="H117" s="2">
        <f>IFERROR(__xludf.DUMMYFUNCTION("""COMPUTED_VALUE"""),58.0)</f>
        <v>58</v>
      </c>
      <c r="I117" s="2">
        <f>IFERROR(__xludf.DUMMYFUNCTION("""COMPUTED_VALUE"""),68.0)</f>
        <v>68</v>
      </c>
      <c r="J117" s="2">
        <f>IFERROR(__xludf.DUMMYFUNCTION("""COMPUTED_VALUE"""),38.0)</f>
        <v>38</v>
      </c>
      <c r="K117" s="2">
        <f>IFERROR(__xludf.DUMMYFUNCTION("""COMPUTED_VALUE"""),59.0)</f>
        <v>59</v>
      </c>
      <c r="L117" s="2">
        <f>IFERROR(__xludf.DUMMYFUNCTION("""COMPUTED_VALUE"""),13.0)</f>
        <v>13</v>
      </c>
      <c r="M117" s="2">
        <f>IFERROR(__xludf.DUMMYFUNCTION("""COMPUTED_VALUE"""),85.0)</f>
        <v>85</v>
      </c>
      <c r="N117" s="2">
        <f>IFERROR(__xludf.DUMMYFUNCTION("""COMPUTED_VALUE"""),28.0)</f>
        <v>28</v>
      </c>
      <c r="O117" s="2">
        <f>IFERROR(__xludf.DUMMYFUNCTION("""COMPUTED_VALUE"""),92.0)</f>
        <v>92</v>
      </c>
      <c r="Q117" s="2">
        <f>IFERROR(__xludf.DUMMYFUNCTION("SPLIT(E117,"" "")"),59.0)</f>
        <v>59</v>
      </c>
      <c r="R117" s="2">
        <f>IFERROR(__xludf.DUMMYFUNCTION("""COMPUTED_VALUE"""),81.0)</f>
        <v>81</v>
      </c>
      <c r="S117" s="2">
        <f>IFERROR(__xludf.DUMMYFUNCTION("""COMPUTED_VALUE"""),23.0)</f>
        <v>23</v>
      </c>
      <c r="T117" s="2">
        <f>IFERROR(__xludf.DUMMYFUNCTION("""COMPUTED_VALUE"""),86.0)</f>
        <v>86</v>
      </c>
      <c r="U117" s="2">
        <f>IFERROR(__xludf.DUMMYFUNCTION("""COMPUTED_VALUE"""),18.0)</f>
        <v>18</v>
      </c>
      <c r="V117" s="2">
        <f>IFERROR(__xludf.DUMMYFUNCTION("""COMPUTED_VALUE"""),6.0)</f>
        <v>6</v>
      </c>
      <c r="W117" s="2">
        <f>IFERROR(__xludf.DUMMYFUNCTION("""COMPUTED_VALUE"""),73.0)</f>
        <v>73</v>
      </c>
      <c r="X117" s="2">
        <f>IFERROR(__xludf.DUMMYFUNCTION("""COMPUTED_VALUE"""),78.0)</f>
        <v>78</v>
      </c>
      <c r="Y117" s="2">
        <f>IFERROR(__xludf.DUMMYFUNCTION("""COMPUTED_VALUE"""),11.0)</f>
        <v>11</v>
      </c>
      <c r="Z117" s="2">
        <f>IFERROR(__xludf.DUMMYFUNCTION("""COMPUTED_VALUE"""),74.0)</f>
        <v>74</v>
      </c>
      <c r="AA117" s="2">
        <f>IFERROR(__xludf.DUMMYFUNCTION("""COMPUTED_VALUE"""),48.0)</f>
        <v>48</v>
      </c>
      <c r="AB117" s="2">
        <f>IFERROR(__xludf.DUMMYFUNCTION("""COMPUTED_VALUE"""),40.0)</f>
        <v>40</v>
      </c>
      <c r="AC117" s="2">
        <f>IFERROR(__xludf.DUMMYFUNCTION("""COMPUTED_VALUE"""),13.0)</f>
        <v>13</v>
      </c>
      <c r="AD117" s="2">
        <f>IFERROR(__xludf.DUMMYFUNCTION("""COMPUTED_VALUE"""),97.0)</f>
        <v>97</v>
      </c>
      <c r="AE117" s="2">
        <f>IFERROR(__xludf.DUMMYFUNCTION("""COMPUTED_VALUE"""),27.0)</f>
        <v>27</v>
      </c>
      <c r="AF117" s="2">
        <f>IFERROR(__xludf.DUMMYFUNCTION("""COMPUTED_VALUE"""),52.0)</f>
        <v>52</v>
      </c>
      <c r="AG117" s="2">
        <f>IFERROR(__xludf.DUMMYFUNCTION("""COMPUTED_VALUE"""),38.0)</f>
        <v>38</v>
      </c>
      <c r="AH117" s="2">
        <f>IFERROR(__xludf.DUMMYFUNCTION("""COMPUTED_VALUE"""),9.0)</f>
        <v>9</v>
      </c>
      <c r="AI117" s="2">
        <f>IFERROR(__xludf.DUMMYFUNCTION("""COMPUTED_VALUE"""),16.0)</f>
        <v>16</v>
      </c>
      <c r="AJ117" s="2">
        <f>IFERROR(__xludf.DUMMYFUNCTION("""COMPUTED_VALUE"""),47.0)</f>
        <v>47</v>
      </c>
      <c r="AK117" s="2">
        <f>IFERROR(__xludf.DUMMYFUNCTION("""COMPUTED_VALUE"""),26.0)</f>
        <v>26</v>
      </c>
      <c r="AL117" s="2">
        <f>IFERROR(__xludf.DUMMYFUNCTION("""COMPUTED_VALUE"""),29.0)</f>
        <v>29</v>
      </c>
      <c r="AM117" s="2">
        <f>IFERROR(__xludf.DUMMYFUNCTION("""COMPUTED_VALUE"""),54.0)</f>
        <v>54</v>
      </c>
      <c r="AN117" s="2">
        <f>IFERROR(__xludf.DUMMYFUNCTION("""COMPUTED_VALUE"""),60.0)</f>
        <v>60</v>
      </c>
      <c r="AO117" s="2">
        <f>IFERROR(__xludf.DUMMYFUNCTION("""COMPUTED_VALUE"""),14.0)</f>
        <v>14</v>
      </c>
      <c r="AQ117" s="2">
        <f>IFERROR(__xludf.DUMMYFUNCTION("COUNTA( iferror( filter( flatten(F117:O117), match( flatten(F117:O117), flatten(Q117:AO117), 0 ) ) ) )"),3.0)</f>
        <v>3</v>
      </c>
      <c r="AR117" s="2">
        <f t="shared" si="1"/>
        <v>4</v>
      </c>
    </row>
    <row r="118">
      <c r="A118" s="4" t="s">
        <v>122</v>
      </c>
      <c r="B118" s="2" t="str">
        <f>IFERROR(__xludf.DUMMYFUNCTION(" SPLIT(A118,"":"")"),"Card 117")</f>
        <v>Card 117</v>
      </c>
      <c r="C118" s="2" t="str">
        <f>IFERROR(__xludf.DUMMYFUNCTION("""COMPUTED_VALUE""")," 43 38 54 63 44 95  4 64 25 57 | 43 44 94 58 54 51 56 21  6 89 30 31  8 11 46 53  5 79 16 72 90 76 67 49 34")</f>
        <v> 43 38 54 63 44 95  4 64 25 57 | 43 44 94 58 54 51 56 21  6 89 30 31  8 11 46 53  5 79 16 72 90 76 67 49 34</v>
      </c>
      <c r="D118" s="2" t="str">
        <f>IFERROR(__xludf.DUMMYFUNCTION("SPLIT(C118,""|"")")," 43 38 54 63 44 95  4 64 25 57 ")</f>
        <v> 43 38 54 63 44 95  4 64 25 57 </v>
      </c>
      <c r="E118" s="2" t="str">
        <f>IFERROR(__xludf.DUMMYFUNCTION("""COMPUTED_VALUE""")," 43 44 94 58 54 51 56 21  6 89 30 31  8 11 46 53  5 79 16 72 90 76 67 49 34")</f>
        <v> 43 44 94 58 54 51 56 21  6 89 30 31  8 11 46 53  5 79 16 72 90 76 67 49 34</v>
      </c>
      <c r="F118" s="2">
        <f>IFERROR(__xludf.DUMMYFUNCTION("SPLIT(D118,"" "")"),43.0)</f>
        <v>43</v>
      </c>
      <c r="G118" s="2">
        <f>IFERROR(__xludf.DUMMYFUNCTION("""COMPUTED_VALUE"""),38.0)</f>
        <v>38</v>
      </c>
      <c r="H118" s="2">
        <f>IFERROR(__xludf.DUMMYFUNCTION("""COMPUTED_VALUE"""),54.0)</f>
        <v>54</v>
      </c>
      <c r="I118" s="2">
        <f>IFERROR(__xludf.DUMMYFUNCTION("""COMPUTED_VALUE"""),63.0)</f>
        <v>63</v>
      </c>
      <c r="J118" s="2">
        <f>IFERROR(__xludf.DUMMYFUNCTION("""COMPUTED_VALUE"""),44.0)</f>
        <v>44</v>
      </c>
      <c r="K118" s="2">
        <f>IFERROR(__xludf.DUMMYFUNCTION("""COMPUTED_VALUE"""),95.0)</f>
        <v>95</v>
      </c>
      <c r="L118" s="2">
        <f>IFERROR(__xludf.DUMMYFUNCTION("""COMPUTED_VALUE"""),4.0)</f>
        <v>4</v>
      </c>
      <c r="M118" s="2">
        <f>IFERROR(__xludf.DUMMYFUNCTION("""COMPUTED_VALUE"""),64.0)</f>
        <v>64</v>
      </c>
      <c r="N118" s="2">
        <f>IFERROR(__xludf.DUMMYFUNCTION("""COMPUTED_VALUE"""),25.0)</f>
        <v>25</v>
      </c>
      <c r="O118" s="2">
        <f>IFERROR(__xludf.DUMMYFUNCTION("""COMPUTED_VALUE"""),57.0)</f>
        <v>57</v>
      </c>
      <c r="Q118" s="2">
        <f>IFERROR(__xludf.DUMMYFUNCTION("SPLIT(E118,"" "")"),43.0)</f>
        <v>43</v>
      </c>
      <c r="R118" s="2">
        <f>IFERROR(__xludf.DUMMYFUNCTION("""COMPUTED_VALUE"""),44.0)</f>
        <v>44</v>
      </c>
      <c r="S118" s="2">
        <f>IFERROR(__xludf.DUMMYFUNCTION("""COMPUTED_VALUE"""),94.0)</f>
        <v>94</v>
      </c>
      <c r="T118" s="2">
        <f>IFERROR(__xludf.DUMMYFUNCTION("""COMPUTED_VALUE"""),58.0)</f>
        <v>58</v>
      </c>
      <c r="U118" s="2">
        <f>IFERROR(__xludf.DUMMYFUNCTION("""COMPUTED_VALUE"""),54.0)</f>
        <v>54</v>
      </c>
      <c r="V118" s="2">
        <f>IFERROR(__xludf.DUMMYFUNCTION("""COMPUTED_VALUE"""),51.0)</f>
        <v>51</v>
      </c>
      <c r="W118" s="2">
        <f>IFERROR(__xludf.DUMMYFUNCTION("""COMPUTED_VALUE"""),56.0)</f>
        <v>56</v>
      </c>
      <c r="X118" s="2">
        <f>IFERROR(__xludf.DUMMYFUNCTION("""COMPUTED_VALUE"""),21.0)</f>
        <v>21</v>
      </c>
      <c r="Y118" s="2">
        <f>IFERROR(__xludf.DUMMYFUNCTION("""COMPUTED_VALUE"""),6.0)</f>
        <v>6</v>
      </c>
      <c r="Z118" s="2">
        <f>IFERROR(__xludf.DUMMYFUNCTION("""COMPUTED_VALUE"""),89.0)</f>
        <v>89</v>
      </c>
      <c r="AA118" s="2">
        <f>IFERROR(__xludf.DUMMYFUNCTION("""COMPUTED_VALUE"""),30.0)</f>
        <v>30</v>
      </c>
      <c r="AB118" s="2">
        <f>IFERROR(__xludf.DUMMYFUNCTION("""COMPUTED_VALUE"""),31.0)</f>
        <v>31</v>
      </c>
      <c r="AC118" s="2">
        <f>IFERROR(__xludf.DUMMYFUNCTION("""COMPUTED_VALUE"""),8.0)</f>
        <v>8</v>
      </c>
      <c r="AD118" s="2">
        <f>IFERROR(__xludf.DUMMYFUNCTION("""COMPUTED_VALUE"""),11.0)</f>
        <v>11</v>
      </c>
      <c r="AE118" s="2">
        <f>IFERROR(__xludf.DUMMYFUNCTION("""COMPUTED_VALUE"""),46.0)</f>
        <v>46</v>
      </c>
      <c r="AF118" s="2">
        <f>IFERROR(__xludf.DUMMYFUNCTION("""COMPUTED_VALUE"""),53.0)</f>
        <v>53</v>
      </c>
      <c r="AG118" s="2">
        <f>IFERROR(__xludf.DUMMYFUNCTION("""COMPUTED_VALUE"""),5.0)</f>
        <v>5</v>
      </c>
      <c r="AH118" s="2">
        <f>IFERROR(__xludf.DUMMYFUNCTION("""COMPUTED_VALUE"""),79.0)</f>
        <v>79</v>
      </c>
      <c r="AI118" s="2">
        <f>IFERROR(__xludf.DUMMYFUNCTION("""COMPUTED_VALUE"""),16.0)</f>
        <v>16</v>
      </c>
      <c r="AJ118" s="2">
        <f>IFERROR(__xludf.DUMMYFUNCTION("""COMPUTED_VALUE"""),72.0)</f>
        <v>72</v>
      </c>
      <c r="AK118" s="2">
        <f>IFERROR(__xludf.DUMMYFUNCTION("""COMPUTED_VALUE"""),90.0)</f>
        <v>90</v>
      </c>
      <c r="AL118" s="2">
        <f>IFERROR(__xludf.DUMMYFUNCTION("""COMPUTED_VALUE"""),76.0)</f>
        <v>76</v>
      </c>
      <c r="AM118" s="2">
        <f>IFERROR(__xludf.DUMMYFUNCTION("""COMPUTED_VALUE"""),67.0)</f>
        <v>67</v>
      </c>
      <c r="AN118" s="2">
        <f>IFERROR(__xludf.DUMMYFUNCTION("""COMPUTED_VALUE"""),49.0)</f>
        <v>49</v>
      </c>
      <c r="AO118" s="2">
        <f>IFERROR(__xludf.DUMMYFUNCTION("""COMPUTED_VALUE"""),34.0)</f>
        <v>34</v>
      </c>
      <c r="AQ118" s="2">
        <f>IFERROR(__xludf.DUMMYFUNCTION("COUNTA( iferror( filter( flatten(F118:O118), match( flatten(F118:O118), flatten(Q118:AO118), 0 ) ) ) )"),3.0)</f>
        <v>3</v>
      </c>
      <c r="AR118" s="2">
        <f t="shared" si="1"/>
        <v>4</v>
      </c>
    </row>
    <row r="119">
      <c r="A119" s="4" t="s">
        <v>123</v>
      </c>
      <c r="B119" s="2" t="str">
        <f>IFERROR(__xludf.DUMMYFUNCTION(" SPLIT(A119,"":"")"),"Card 118")</f>
        <v>Card 118</v>
      </c>
      <c r="C119" s="2" t="str">
        <f>IFERROR(__xludf.DUMMYFUNCTION("""COMPUTED_VALUE""")," 47 72 23 74 29 37 45 69 89 40 | 27 79 36 40 10 87 92 41 22  1 90 21 57 28 38 53 82 32 43 70 19 96 97  4 47")</f>
        <v> 47 72 23 74 29 37 45 69 89 40 | 27 79 36 40 10 87 92 41 22  1 90 21 57 28 38 53 82 32 43 70 19 96 97  4 47</v>
      </c>
      <c r="D119" s="2" t="str">
        <f>IFERROR(__xludf.DUMMYFUNCTION("SPLIT(C119,""|"")")," 47 72 23 74 29 37 45 69 89 40 ")</f>
        <v> 47 72 23 74 29 37 45 69 89 40 </v>
      </c>
      <c r="E119" s="2" t="str">
        <f>IFERROR(__xludf.DUMMYFUNCTION("""COMPUTED_VALUE""")," 27 79 36 40 10 87 92 41 22  1 90 21 57 28 38 53 82 32 43 70 19 96 97  4 47")</f>
        <v> 27 79 36 40 10 87 92 41 22  1 90 21 57 28 38 53 82 32 43 70 19 96 97  4 47</v>
      </c>
      <c r="F119" s="2">
        <f>IFERROR(__xludf.DUMMYFUNCTION("SPLIT(D119,"" "")"),47.0)</f>
        <v>47</v>
      </c>
      <c r="G119" s="2">
        <f>IFERROR(__xludf.DUMMYFUNCTION("""COMPUTED_VALUE"""),72.0)</f>
        <v>72</v>
      </c>
      <c r="H119" s="2">
        <f>IFERROR(__xludf.DUMMYFUNCTION("""COMPUTED_VALUE"""),23.0)</f>
        <v>23</v>
      </c>
      <c r="I119" s="2">
        <f>IFERROR(__xludf.DUMMYFUNCTION("""COMPUTED_VALUE"""),74.0)</f>
        <v>74</v>
      </c>
      <c r="J119" s="2">
        <f>IFERROR(__xludf.DUMMYFUNCTION("""COMPUTED_VALUE"""),29.0)</f>
        <v>29</v>
      </c>
      <c r="K119" s="2">
        <f>IFERROR(__xludf.DUMMYFUNCTION("""COMPUTED_VALUE"""),37.0)</f>
        <v>37</v>
      </c>
      <c r="L119" s="2">
        <f>IFERROR(__xludf.DUMMYFUNCTION("""COMPUTED_VALUE"""),45.0)</f>
        <v>45</v>
      </c>
      <c r="M119" s="2">
        <f>IFERROR(__xludf.DUMMYFUNCTION("""COMPUTED_VALUE"""),69.0)</f>
        <v>69</v>
      </c>
      <c r="N119" s="2">
        <f>IFERROR(__xludf.DUMMYFUNCTION("""COMPUTED_VALUE"""),89.0)</f>
        <v>89</v>
      </c>
      <c r="O119" s="2">
        <f>IFERROR(__xludf.DUMMYFUNCTION("""COMPUTED_VALUE"""),40.0)</f>
        <v>40</v>
      </c>
      <c r="Q119" s="2">
        <f>IFERROR(__xludf.DUMMYFUNCTION("SPLIT(E119,"" "")"),27.0)</f>
        <v>27</v>
      </c>
      <c r="R119" s="2">
        <f>IFERROR(__xludf.DUMMYFUNCTION("""COMPUTED_VALUE"""),79.0)</f>
        <v>79</v>
      </c>
      <c r="S119" s="2">
        <f>IFERROR(__xludf.DUMMYFUNCTION("""COMPUTED_VALUE"""),36.0)</f>
        <v>36</v>
      </c>
      <c r="T119" s="2">
        <f>IFERROR(__xludf.DUMMYFUNCTION("""COMPUTED_VALUE"""),40.0)</f>
        <v>40</v>
      </c>
      <c r="U119" s="2">
        <f>IFERROR(__xludf.DUMMYFUNCTION("""COMPUTED_VALUE"""),10.0)</f>
        <v>10</v>
      </c>
      <c r="V119" s="2">
        <f>IFERROR(__xludf.DUMMYFUNCTION("""COMPUTED_VALUE"""),87.0)</f>
        <v>87</v>
      </c>
      <c r="W119" s="2">
        <f>IFERROR(__xludf.DUMMYFUNCTION("""COMPUTED_VALUE"""),92.0)</f>
        <v>92</v>
      </c>
      <c r="X119" s="2">
        <f>IFERROR(__xludf.DUMMYFUNCTION("""COMPUTED_VALUE"""),41.0)</f>
        <v>41</v>
      </c>
      <c r="Y119" s="2">
        <f>IFERROR(__xludf.DUMMYFUNCTION("""COMPUTED_VALUE"""),22.0)</f>
        <v>22</v>
      </c>
      <c r="Z119" s="2">
        <f>IFERROR(__xludf.DUMMYFUNCTION("""COMPUTED_VALUE"""),1.0)</f>
        <v>1</v>
      </c>
      <c r="AA119" s="2">
        <f>IFERROR(__xludf.DUMMYFUNCTION("""COMPUTED_VALUE"""),90.0)</f>
        <v>90</v>
      </c>
      <c r="AB119" s="2">
        <f>IFERROR(__xludf.DUMMYFUNCTION("""COMPUTED_VALUE"""),21.0)</f>
        <v>21</v>
      </c>
      <c r="AC119" s="2">
        <f>IFERROR(__xludf.DUMMYFUNCTION("""COMPUTED_VALUE"""),57.0)</f>
        <v>57</v>
      </c>
      <c r="AD119" s="2">
        <f>IFERROR(__xludf.DUMMYFUNCTION("""COMPUTED_VALUE"""),28.0)</f>
        <v>28</v>
      </c>
      <c r="AE119" s="2">
        <f>IFERROR(__xludf.DUMMYFUNCTION("""COMPUTED_VALUE"""),38.0)</f>
        <v>38</v>
      </c>
      <c r="AF119" s="2">
        <f>IFERROR(__xludf.DUMMYFUNCTION("""COMPUTED_VALUE"""),53.0)</f>
        <v>53</v>
      </c>
      <c r="AG119" s="2">
        <f>IFERROR(__xludf.DUMMYFUNCTION("""COMPUTED_VALUE"""),82.0)</f>
        <v>82</v>
      </c>
      <c r="AH119" s="2">
        <f>IFERROR(__xludf.DUMMYFUNCTION("""COMPUTED_VALUE"""),32.0)</f>
        <v>32</v>
      </c>
      <c r="AI119" s="2">
        <f>IFERROR(__xludf.DUMMYFUNCTION("""COMPUTED_VALUE"""),43.0)</f>
        <v>43</v>
      </c>
      <c r="AJ119" s="2">
        <f>IFERROR(__xludf.DUMMYFUNCTION("""COMPUTED_VALUE"""),70.0)</f>
        <v>70</v>
      </c>
      <c r="AK119" s="2">
        <f>IFERROR(__xludf.DUMMYFUNCTION("""COMPUTED_VALUE"""),19.0)</f>
        <v>19</v>
      </c>
      <c r="AL119" s="2">
        <f>IFERROR(__xludf.DUMMYFUNCTION("""COMPUTED_VALUE"""),96.0)</f>
        <v>96</v>
      </c>
      <c r="AM119" s="2">
        <f>IFERROR(__xludf.DUMMYFUNCTION("""COMPUTED_VALUE"""),97.0)</f>
        <v>97</v>
      </c>
      <c r="AN119" s="2">
        <f>IFERROR(__xludf.DUMMYFUNCTION("""COMPUTED_VALUE"""),4.0)</f>
        <v>4</v>
      </c>
      <c r="AO119" s="2">
        <f>IFERROR(__xludf.DUMMYFUNCTION("""COMPUTED_VALUE"""),47.0)</f>
        <v>47</v>
      </c>
      <c r="AQ119" s="2">
        <f>IFERROR(__xludf.DUMMYFUNCTION("COUNTA( iferror( filter( flatten(F119:O119), match( flatten(F119:O119), flatten(Q119:AO119), 0 ) ) ) )"),2.0)</f>
        <v>2</v>
      </c>
      <c r="AR119" s="2">
        <f t="shared" si="1"/>
        <v>2</v>
      </c>
    </row>
    <row r="120">
      <c r="A120" s="4" t="s">
        <v>124</v>
      </c>
      <c r="B120" s="2" t="str">
        <f>IFERROR(__xludf.DUMMYFUNCTION(" SPLIT(A120,"":"")"),"Card 119")</f>
        <v>Card 119</v>
      </c>
      <c r="C120" s="2" t="str">
        <f>IFERROR(__xludf.DUMMYFUNCTION("""COMPUTED_VALUE""")," 11 81 28 95 53 51 90 33  8 68 | 88 74 49 27 58 57 97  4 34  2 18 22 29 99 66 28 55  7 94 41 24 60  5 14  1")</f>
        <v> 11 81 28 95 53 51 90 33  8 68 | 88 74 49 27 58 57 97  4 34  2 18 22 29 99 66 28 55  7 94 41 24 60  5 14  1</v>
      </c>
      <c r="D120" s="2" t="str">
        <f>IFERROR(__xludf.DUMMYFUNCTION("SPLIT(C120,""|"")")," 11 81 28 95 53 51 90 33  8 68 ")</f>
        <v> 11 81 28 95 53 51 90 33  8 68 </v>
      </c>
      <c r="E120" s="2" t="str">
        <f>IFERROR(__xludf.DUMMYFUNCTION("""COMPUTED_VALUE""")," 88 74 49 27 58 57 97  4 34  2 18 22 29 99 66 28 55  7 94 41 24 60  5 14  1")</f>
        <v> 88 74 49 27 58 57 97  4 34  2 18 22 29 99 66 28 55  7 94 41 24 60  5 14  1</v>
      </c>
      <c r="F120" s="2">
        <f>IFERROR(__xludf.DUMMYFUNCTION("SPLIT(D120,"" "")"),11.0)</f>
        <v>11</v>
      </c>
      <c r="G120" s="2">
        <f>IFERROR(__xludf.DUMMYFUNCTION("""COMPUTED_VALUE"""),81.0)</f>
        <v>81</v>
      </c>
      <c r="H120" s="2">
        <f>IFERROR(__xludf.DUMMYFUNCTION("""COMPUTED_VALUE"""),28.0)</f>
        <v>28</v>
      </c>
      <c r="I120" s="2">
        <f>IFERROR(__xludf.DUMMYFUNCTION("""COMPUTED_VALUE"""),95.0)</f>
        <v>95</v>
      </c>
      <c r="J120" s="2">
        <f>IFERROR(__xludf.DUMMYFUNCTION("""COMPUTED_VALUE"""),53.0)</f>
        <v>53</v>
      </c>
      <c r="K120" s="2">
        <f>IFERROR(__xludf.DUMMYFUNCTION("""COMPUTED_VALUE"""),51.0)</f>
        <v>51</v>
      </c>
      <c r="L120" s="2">
        <f>IFERROR(__xludf.DUMMYFUNCTION("""COMPUTED_VALUE"""),90.0)</f>
        <v>90</v>
      </c>
      <c r="M120" s="2">
        <f>IFERROR(__xludf.DUMMYFUNCTION("""COMPUTED_VALUE"""),33.0)</f>
        <v>33</v>
      </c>
      <c r="N120" s="2">
        <f>IFERROR(__xludf.DUMMYFUNCTION("""COMPUTED_VALUE"""),8.0)</f>
        <v>8</v>
      </c>
      <c r="O120" s="2">
        <f>IFERROR(__xludf.DUMMYFUNCTION("""COMPUTED_VALUE"""),68.0)</f>
        <v>68</v>
      </c>
      <c r="Q120" s="2">
        <f>IFERROR(__xludf.DUMMYFUNCTION("SPLIT(E120,"" "")"),88.0)</f>
        <v>88</v>
      </c>
      <c r="R120" s="2">
        <f>IFERROR(__xludf.DUMMYFUNCTION("""COMPUTED_VALUE"""),74.0)</f>
        <v>74</v>
      </c>
      <c r="S120" s="2">
        <f>IFERROR(__xludf.DUMMYFUNCTION("""COMPUTED_VALUE"""),49.0)</f>
        <v>49</v>
      </c>
      <c r="T120" s="2">
        <f>IFERROR(__xludf.DUMMYFUNCTION("""COMPUTED_VALUE"""),27.0)</f>
        <v>27</v>
      </c>
      <c r="U120" s="2">
        <f>IFERROR(__xludf.DUMMYFUNCTION("""COMPUTED_VALUE"""),58.0)</f>
        <v>58</v>
      </c>
      <c r="V120" s="2">
        <f>IFERROR(__xludf.DUMMYFUNCTION("""COMPUTED_VALUE"""),57.0)</f>
        <v>57</v>
      </c>
      <c r="W120" s="2">
        <f>IFERROR(__xludf.DUMMYFUNCTION("""COMPUTED_VALUE"""),97.0)</f>
        <v>97</v>
      </c>
      <c r="X120" s="2">
        <f>IFERROR(__xludf.DUMMYFUNCTION("""COMPUTED_VALUE"""),4.0)</f>
        <v>4</v>
      </c>
      <c r="Y120" s="2">
        <f>IFERROR(__xludf.DUMMYFUNCTION("""COMPUTED_VALUE"""),34.0)</f>
        <v>34</v>
      </c>
      <c r="Z120" s="2">
        <f>IFERROR(__xludf.DUMMYFUNCTION("""COMPUTED_VALUE"""),2.0)</f>
        <v>2</v>
      </c>
      <c r="AA120" s="2">
        <f>IFERROR(__xludf.DUMMYFUNCTION("""COMPUTED_VALUE"""),18.0)</f>
        <v>18</v>
      </c>
      <c r="AB120" s="2">
        <f>IFERROR(__xludf.DUMMYFUNCTION("""COMPUTED_VALUE"""),22.0)</f>
        <v>22</v>
      </c>
      <c r="AC120" s="2">
        <f>IFERROR(__xludf.DUMMYFUNCTION("""COMPUTED_VALUE"""),29.0)</f>
        <v>29</v>
      </c>
      <c r="AD120" s="2">
        <f>IFERROR(__xludf.DUMMYFUNCTION("""COMPUTED_VALUE"""),99.0)</f>
        <v>99</v>
      </c>
      <c r="AE120" s="2">
        <f>IFERROR(__xludf.DUMMYFUNCTION("""COMPUTED_VALUE"""),66.0)</f>
        <v>66</v>
      </c>
      <c r="AF120" s="2">
        <f>IFERROR(__xludf.DUMMYFUNCTION("""COMPUTED_VALUE"""),28.0)</f>
        <v>28</v>
      </c>
      <c r="AG120" s="2">
        <f>IFERROR(__xludf.DUMMYFUNCTION("""COMPUTED_VALUE"""),55.0)</f>
        <v>55</v>
      </c>
      <c r="AH120" s="2">
        <f>IFERROR(__xludf.DUMMYFUNCTION("""COMPUTED_VALUE"""),7.0)</f>
        <v>7</v>
      </c>
      <c r="AI120" s="2">
        <f>IFERROR(__xludf.DUMMYFUNCTION("""COMPUTED_VALUE"""),94.0)</f>
        <v>94</v>
      </c>
      <c r="AJ120" s="2">
        <f>IFERROR(__xludf.DUMMYFUNCTION("""COMPUTED_VALUE"""),41.0)</f>
        <v>41</v>
      </c>
      <c r="AK120" s="2">
        <f>IFERROR(__xludf.DUMMYFUNCTION("""COMPUTED_VALUE"""),24.0)</f>
        <v>24</v>
      </c>
      <c r="AL120" s="2">
        <f>IFERROR(__xludf.DUMMYFUNCTION("""COMPUTED_VALUE"""),60.0)</f>
        <v>60</v>
      </c>
      <c r="AM120" s="2">
        <f>IFERROR(__xludf.DUMMYFUNCTION("""COMPUTED_VALUE"""),5.0)</f>
        <v>5</v>
      </c>
      <c r="AN120" s="2">
        <f>IFERROR(__xludf.DUMMYFUNCTION("""COMPUTED_VALUE"""),14.0)</f>
        <v>14</v>
      </c>
      <c r="AO120" s="2">
        <f>IFERROR(__xludf.DUMMYFUNCTION("""COMPUTED_VALUE"""),1.0)</f>
        <v>1</v>
      </c>
      <c r="AQ120" s="2">
        <f>IFERROR(__xludf.DUMMYFUNCTION("COUNTA( iferror( filter( flatten(F120:O120), match( flatten(F120:O120), flatten(Q120:AO120), 0 ) ) ) )"),1.0)</f>
        <v>1</v>
      </c>
      <c r="AR120" s="2">
        <f t="shared" si="1"/>
        <v>1</v>
      </c>
    </row>
    <row r="121">
      <c r="A121" s="4" t="s">
        <v>125</v>
      </c>
      <c r="B121" s="2" t="str">
        <f>IFERROR(__xludf.DUMMYFUNCTION(" SPLIT(A121,"":"")"),"Card 120")</f>
        <v>Card 120</v>
      </c>
      <c r="C121" s="2" t="str">
        <f>IFERROR(__xludf.DUMMYFUNCTION("""COMPUTED_VALUE"""),"  9 67 89 55 59 96 15 90 37 54 | 70 98 77 71  6 95 34 60 48 18 69 72 36 35 22 27 76 83 30 99 80 63 12 47 82")</f>
        <v>  9 67 89 55 59 96 15 90 37 54 | 70 98 77 71  6 95 34 60 48 18 69 72 36 35 22 27 76 83 30 99 80 63 12 47 82</v>
      </c>
      <c r="D121" s="2" t="str">
        <f>IFERROR(__xludf.DUMMYFUNCTION("SPLIT(C121,""|"")"),"  9 67 89 55 59 96 15 90 37 54 ")</f>
        <v>  9 67 89 55 59 96 15 90 37 54 </v>
      </c>
      <c r="E121" s="2" t="str">
        <f>IFERROR(__xludf.DUMMYFUNCTION("""COMPUTED_VALUE""")," 70 98 77 71  6 95 34 60 48 18 69 72 36 35 22 27 76 83 30 99 80 63 12 47 82")</f>
        <v> 70 98 77 71  6 95 34 60 48 18 69 72 36 35 22 27 76 83 30 99 80 63 12 47 82</v>
      </c>
      <c r="F121" s="2">
        <f>IFERROR(__xludf.DUMMYFUNCTION("SPLIT(D121,"" "")"),9.0)</f>
        <v>9</v>
      </c>
      <c r="G121" s="2">
        <f>IFERROR(__xludf.DUMMYFUNCTION("""COMPUTED_VALUE"""),67.0)</f>
        <v>67</v>
      </c>
      <c r="H121" s="2">
        <f>IFERROR(__xludf.DUMMYFUNCTION("""COMPUTED_VALUE"""),89.0)</f>
        <v>89</v>
      </c>
      <c r="I121" s="2">
        <f>IFERROR(__xludf.DUMMYFUNCTION("""COMPUTED_VALUE"""),55.0)</f>
        <v>55</v>
      </c>
      <c r="J121" s="2">
        <f>IFERROR(__xludf.DUMMYFUNCTION("""COMPUTED_VALUE"""),59.0)</f>
        <v>59</v>
      </c>
      <c r="K121" s="2">
        <f>IFERROR(__xludf.DUMMYFUNCTION("""COMPUTED_VALUE"""),96.0)</f>
        <v>96</v>
      </c>
      <c r="L121" s="2">
        <f>IFERROR(__xludf.DUMMYFUNCTION("""COMPUTED_VALUE"""),15.0)</f>
        <v>15</v>
      </c>
      <c r="M121" s="2">
        <f>IFERROR(__xludf.DUMMYFUNCTION("""COMPUTED_VALUE"""),90.0)</f>
        <v>90</v>
      </c>
      <c r="N121" s="2">
        <f>IFERROR(__xludf.DUMMYFUNCTION("""COMPUTED_VALUE"""),37.0)</f>
        <v>37</v>
      </c>
      <c r="O121" s="2">
        <f>IFERROR(__xludf.DUMMYFUNCTION("""COMPUTED_VALUE"""),54.0)</f>
        <v>54</v>
      </c>
      <c r="Q121" s="2">
        <f>IFERROR(__xludf.DUMMYFUNCTION("SPLIT(E121,"" "")"),70.0)</f>
        <v>70</v>
      </c>
      <c r="R121" s="2">
        <f>IFERROR(__xludf.DUMMYFUNCTION("""COMPUTED_VALUE"""),98.0)</f>
        <v>98</v>
      </c>
      <c r="S121" s="2">
        <f>IFERROR(__xludf.DUMMYFUNCTION("""COMPUTED_VALUE"""),77.0)</f>
        <v>77</v>
      </c>
      <c r="T121" s="2">
        <f>IFERROR(__xludf.DUMMYFUNCTION("""COMPUTED_VALUE"""),71.0)</f>
        <v>71</v>
      </c>
      <c r="U121" s="2">
        <f>IFERROR(__xludf.DUMMYFUNCTION("""COMPUTED_VALUE"""),6.0)</f>
        <v>6</v>
      </c>
      <c r="V121" s="2">
        <f>IFERROR(__xludf.DUMMYFUNCTION("""COMPUTED_VALUE"""),95.0)</f>
        <v>95</v>
      </c>
      <c r="W121" s="2">
        <f>IFERROR(__xludf.DUMMYFUNCTION("""COMPUTED_VALUE"""),34.0)</f>
        <v>34</v>
      </c>
      <c r="X121" s="2">
        <f>IFERROR(__xludf.DUMMYFUNCTION("""COMPUTED_VALUE"""),60.0)</f>
        <v>60</v>
      </c>
      <c r="Y121" s="2">
        <f>IFERROR(__xludf.DUMMYFUNCTION("""COMPUTED_VALUE"""),48.0)</f>
        <v>48</v>
      </c>
      <c r="Z121" s="2">
        <f>IFERROR(__xludf.DUMMYFUNCTION("""COMPUTED_VALUE"""),18.0)</f>
        <v>18</v>
      </c>
      <c r="AA121" s="2">
        <f>IFERROR(__xludf.DUMMYFUNCTION("""COMPUTED_VALUE"""),69.0)</f>
        <v>69</v>
      </c>
      <c r="AB121" s="2">
        <f>IFERROR(__xludf.DUMMYFUNCTION("""COMPUTED_VALUE"""),72.0)</f>
        <v>72</v>
      </c>
      <c r="AC121" s="2">
        <f>IFERROR(__xludf.DUMMYFUNCTION("""COMPUTED_VALUE"""),36.0)</f>
        <v>36</v>
      </c>
      <c r="AD121" s="2">
        <f>IFERROR(__xludf.DUMMYFUNCTION("""COMPUTED_VALUE"""),35.0)</f>
        <v>35</v>
      </c>
      <c r="AE121" s="2">
        <f>IFERROR(__xludf.DUMMYFUNCTION("""COMPUTED_VALUE"""),22.0)</f>
        <v>22</v>
      </c>
      <c r="AF121" s="2">
        <f>IFERROR(__xludf.DUMMYFUNCTION("""COMPUTED_VALUE"""),27.0)</f>
        <v>27</v>
      </c>
      <c r="AG121" s="2">
        <f>IFERROR(__xludf.DUMMYFUNCTION("""COMPUTED_VALUE"""),76.0)</f>
        <v>76</v>
      </c>
      <c r="AH121" s="2">
        <f>IFERROR(__xludf.DUMMYFUNCTION("""COMPUTED_VALUE"""),83.0)</f>
        <v>83</v>
      </c>
      <c r="AI121" s="2">
        <f>IFERROR(__xludf.DUMMYFUNCTION("""COMPUTED_VALUE"""),30.0)</f>
        <v>30</v>
      </c>
      <c r="AJ121" s="2">
        <f>IFERROR(__xludf.DUMMYFUNCTION("""COMPUTED_VALUE"""),99.0)</f>
        <v>99</v>
      </c>
      <c r="AK121" s="2">
        <f>IFERROR(__xludf.DUMMYFUNCTION("""COMPUTED_VALUE"""),80.0)</f>
        <v>80</v>
      </c>
      <c r="AL121" s="2">
        <f>IFERROR(__xludf.DUMMYFUNCTION("""COMPUTED_VALUE"""),63.0)</f>
        <v>63</v>
      </c>
      <c r="AM121" s="2">
        <f>IFERROR(__xludf.DUMMYFUNCTION("""COMPUTED_VALUE"""),12.0)</f>
        <v>12</v>
      </c>
      <c r="AN121" s="2">
        <f>IFERROR(__xludf.DUMMYFUNCTION("""COMPUTED_VALUE"""),47.0)</f>
        <v>47</v>
      </c>
      <c r="AO121" s="2">
        <f>IFERROR(__xludf.DUMMYFUNCTION("""COMPUTED_VALUE"""),82.0)</f>
        <v>82</v>
      </c>
      <c r="AQ121" s="2">
        <f>IFERROR(__xludf.DUMMYFUNCTION("COUNTA( iferror( filter( flatten(F121:O121), match( flatten(F121:O121), flatten(Q121:AO121), 0 ) ) ) )"),0.0)</f>
        <v>0</v>
      </c>
      <c r="AR121" s="2">
        <f t="shared" si="1"/>
        <v>0</v>
      </c>
    </row>
    <row r="122">
      <c r="A122" s="4" t="s">
        <v>126</v>
      </c>
      <c r="B122" s="2" t="str">
        <f>IFERROR(__xludf.DUMMYFUNCTION(" SPLIT(A122,"":"")"),"Card 121")</f>
        <v>Card 121</v>
      </c>
      <c r="C122" s="2" t="str">
        <f>IFERROR(__xludf.DUMMYFUNCTION("""COMPUTED_VALUE""")," 63 50 70 62 14 22 97 65  5 53 | 24 99 55 58 47 87 77 37  5 19 83 33 42 40 45 54 46 62 28 81 95 85 23 57 49")</f>
        <v> 63 50 70 62 14 22 97 65  5 53 | 24 99 55 58 47 87 77 37  5 19 83 33 42 40 45 54 46 62 28 81 95 85 23 57 49</v>
      </c>
      <c r="D122" s="2" t="str">
        <f>IFERROR(__xludf.DUMMYFUNCTION("SPLIT(C122,""|"")")," 63 50 70 62 14 22 97 65  5 53 ")</f>
        <v> 63 50 70 62 14 22 97 65  5 53 </v>
      </c>
      <c r="E122" s="2" t="str">
        <f>IFERROR(__xludf.DUMMYFUNCTION("""COMPUTED_VALUE""")," 24 99 55 58 47 87 77 37  5 19 83 33 42 40 45 54 46 62 28 81 95 85 23 57 49")</f>
        <v> 24 99 55 58 47 87 77 37  5 19 83 33 42 40 45 54 46 62 28 81 95 85 23 57 49</v>
      </c>
      <c r="F122" s="2">
        <f>IFERROR(__xludf.DUMMYFUNCTION("SPLIT(D122,"" "")"),63.0)</f>
        <v>63</v>
      </c>
      <c r="G122" s="2">
        <f>IFERROR(__xludf.DUMMYFUNCTION("""COMPUTED_VALUE"""),50.0)</f>
        <v>50</v>
      </c>
      <c r="H122" s="2">
        <f>IFERROR(__xludf.DUMMYFUNCTION("""COMPUTED_VALUE"""),70.0)</f>
        <v>70</v>
      </c>
      <c r="I122" s="2">
        <f>IFERROR(__xludf.DUMMYFUNCTION("""COMPUTED_VALUE"""),62.0)</f>
        <v>62</v>
      </c>
      <c r="J122" s="2">
        <f>IFERROR(__xludf.DUMMYFUNCTION("""COMPUTED_VALUE"""),14.0)</f>
        <v>14</v>
      </c>
      <c r="K122" s="2">
        <f>IFERROR(__xludf.DUMMYFUNCTION("""COMPUTED_VALUE"""),22.0)</f>
        <v>22</v>
      </c>
      <c r="L122" s="2">
        <f>IFERROR(__xludf.DUMMYFUNCTION("""COMPUTED_VALUE"""),97.0)</f>
        <v>97</v>
      </c>
      <c r="M122" s="2">
        <f>IFERROR(__xludf.DUMMYFUNCTION("""COMPUTED_VALUE"""),65.0)</f>
        <v>65</v>
      </c>
      <c r="N122" s="2">
        <f>IFERROR(__xludf.DUMMYFUNCTION("""COMPUTED_VALUE"""),5.0)</f>
        <v>5</v>
      </c>
      <c r="O122" s="2">
        <f>IFERROR(__xludf.DUMMYFUNCTION("""COMPUTED_VALUE"""),53.0)</f>
        <v>53</v>
      </c>
      <c r="Q122" s="2">
        <f>IFERROR(__xludf.DUMMYFUNCTION("SPLIT(E122,"" "")"),24.0)</f>
        <v>24</v>
      </c>
      <c r="R122" s="2">
        <f>IFERROR(__xludf.DUMMYFUNCTION("""COMPUTED_VALUE"""),99.0)</f>
        <v>99</v>
      </c>
      <c r="S122" s="2">
        <f>IFERROR(__xludf.DUMMYFUNCTION("""COMPUTED_VALUE"""),55.0)</f>
        <v>55</v>
      </c>
      <c r="T122" s="2">
        <f>IFERROR(__xludf.DUMMYFUNCTION("""COMPUTED_VALUE"""),58.0)</f>
        <v>58</v>
      </c>
      <c r="U122" s="2">
        <f>IFERROR(__xludf.DUMMYFUNCTION("""COMPUTED_VALUE"""),47.0)</f>
        <v>47</v>
      </c>
      <c r="V122" s="2">
        <f>IFERROR(__xludf.DUMMYFUNCTION("""COMPUTED_VALUE"""),87.0)</f>
        <v>87</v>
      </c>
      <c r="W122" s="2">
        <f>IFERROR(__xludf.DUMMYFUNCTION("""COMPUTED_VALUE"""),77.0)</f>
        <v>77</v>
      </c>
      <c r="X122" s="2">
        <f>IFERROR(__xludf.DUMMYFUNCTION("""COMPUTED_VALUE"""),37.0)</f>
        <v>37</v>
      </c>
      <c r="Y122" s="2">
        <f>IFERROR(__xludf.DUMMYFUNCTION("""COMPUTED_VALUE"""),5.0)</f>
        <v>5</v>
      </c>
      <c r="Z122" s="2">
        <f>IFERROR(__xludf.DUMMYFUNCTION("""COMPUTED_VALUE"""),19.0)</f>
        <v>19</v>
      </c>
      <c r="AA122" s="2">
        <f>IFERROR(__xludf.DUMMYFUNCTION("""COMPUTED_VALUE"""),83.0)</f>
        <v>83</v>
      </c>
      <c r="AB122" s="2">
        <f>IFERROR(__xludf.DUMMYFUNCTION("""COMPUTED_VALUE"""),33.0)</f>
        <v>33</v>
      </c>
      <c r="AC122" s="2">
        <f>IFERROR(__xludf.DUMMYFUNCTION("""COMPUTED_VALUE"""),42.0)</f>
        <v>42</v>
      </c>
      <c r="AD122" s="2">
        <f>IFERROR(__xludf.DUMMYFUNCTION("""COMPUTED_VALUE"""),40.0)</f>
        <v>40</v>
      </c>
      <c r="AE122" s="2">
        <f>IFERROR(__xludf.DUMMYFUNCTION("""COMPUTED_VALUE"""),45.0)</f>
        <v>45</v>
      </c>
      <c r="AF122" s="2">
        <f>IFERROR(__xludf.DUMMYFUNCTION("""COMPUTED_VALUE"""),54.0)</f>
        <v>54</v>
      </c>
      <c r="AG122" s="2">
        <f>IFERROR(__xludf.DUMMYFUNCTION("""COMPUTED_VALUE"""),46.0)</f>
        <v>46</v>
      </c>
      <c r="AH122" s="2">
        <f>IFERROR(__xludf.DUMMYFUNCTION("""COMPUTED_VALUE"""),62.0)</f>
        <v>62</v>
      </c>
      <c r="AI122" s="2">
        <f>IFERROR(__xludf.DUMMYFUNCTION("""COMPUTED_VALUE"""),28.0)</f>
        <v>28</v>
      </c>
      <c r="AJ122" s="2">
        <f>IFERROR(__xludf.DUMMYFUNCTION("""COMPUTED_VALUE"""),81.0)</f>
        <v>81</v>
      </c>
      <c r="AK122" s="2">
        <f>IFERROR(__xludf.DUMMYFUNCTION("""COMPUTED_VALUE"""),95.0)</f>
        <v>95</v>
      </c>
      <c r="AL122" s="2">
        <f>IFERROR(__xludf.DUMMYFUNCTION("""COMPUTED_VALUE"""),85.0)</f>
        <v>85</v>
      </c>
      <c r="AM122" s="2">
        <f>IFERROR(__xludf.DUMMYFUNCTION("""COMPUTED_VALUE"""),23.0)</f>
        <v>23</v>
      </c>
      <c r="AN122" s="2">
        <f>IFERROR(__xludf.DUMMYFUNCTION("""COMPUTED_VALUE"""),57.0)</f>
        <v>57</v>
      </c>
      <c r="AO122" s="2">
        <f>IFERROR(__xludf.DUMMYFUNCTION("""COMPUTED_VALUE"""),49.0)</f>
        <v>49</v>
      </c>
      <c r="AQ122" s="2">
        <f>IFERROR(__xludf.DUMMYFUNCTION("COUNTA( iferror( filter( flatten(F122:O122), match( flatten(F122:O122), flatten(Q122:AO122), 0 ) ) ) )"),2.0)</f>
        <v>2</v>
      </c>
      <c r="AR122" s="2">
        <f t="shared" si="1"/>
        <v>2</v>
      </c>
    </row>
    <row r="123">
      <c r="A123" s="4" t="s">
        <v>127</v>
      </c>
      <c r="B123" s="2" t="str">
        <f>IFERROR(__xludf.DUMMYFUNCTION(" SPLIT(A123,"":"")"),"Card 122")</f>
        <v>Card 122</v>
      </c>
      <c r="C123" s="2" t="str">
        <f>IFERROR(__xludf.DUMMYFUNCTION("""COMPUTED_VALUE""")," 40 80 69 62 14 73 47 87 91 37 | 16 47 37 93 40 91 34 17 36 98 69 60 15 49 90 92 80 87 14 62 82  4 25 56 73")</f>
        <v> 40 80 69 62 14 73 47 87 91 37 | 16 47 37 93 40 91 34 17 36 98 69 60 15 49 90 92 80 87 14 62 82  4 25 56 73</v>
      </c>
      <c r="D123" s="2" t="str">
        <f>IFERROR(__xludf.DUMMYFUNCTION("SPLIT(C123,""|"")")," 40 80 69 62 14 73 47 87 91 37 ")</f>
        <v> 40 80 69 62 14 73 47 87 91 37 </v>
      </c>
      <c r="E123" s="2" t="str">
        <f>IFERROR(__xludf.DUMMYFUNCTION("""COMPUTED_VALUE""")," 16 47 37 93 40 91 34 17 36 98 69 60 15 49 90 92 80 87 14 62 82  4 25 56 73")</f>
        <v> 16 47 37 93 40 91 34 17 36 98 69 60 15 49 90 92 80 87 14 62 82  4 25 56 73</v>
      </c>
      <c r="F123" s="2">
        <f>IFERROR(__xludf.DUMMYFUNCTION("SPLIT(D123,"" "")"),40.0)</f>
        <v>40</v>
      </c>
      <c r="G123" s="2">
        <f>IFERROR(__xludf.DUMMYFUNCTION("""COMPUTED_VALUE"""),80.0)</f>
        <v>80</v>
      </c>
      <c r="H123" s="2">
        <f>IFERROR(__xludf.DUMMYFUNCTION("""COMPUTED_VALUE"""),69.0)</f>
        <v>69</v>
      </c>
      <c r="I123" s="2">
        <f>IFERROR(__xludf.DUMMYFUNCTION("""COMPUTED_VALUE"""),62.0)</f>
        <v>62</v>
      </c>
      <c r="J123" s="2">
        <f>IFERROR(__xludf.DUMMYFUNCTION("""COMPUTED_VALUE"""),14.0)</f>
        <v>14</v>
      </c>
      <c r="K123" s="2">
        <f>IFERROR(__xludf.DUMMYFUNCTION("""COMPUTED_VALUE"""),73.0)</f>
        <v>73</v>
      </c>
      <c r="L123" s="2">
        <f>IFERROR(__xludf.DUMMYFUNCTION("""COMPUTED_VALUE"""),47.0)</f>
        <v>47</v>
      </c>
      <c r="M123" s="2">
        <f>IFERROR(__xludf.DUMMYFUNCTION("""COMPUTED_VALUE"""),87.0)</f>
        <v>87</v>
      </c>
      <c r="N123" s="2">
        <f>IFERROR(__xludf.DUMMYFUNCTION("""COMPUTED_VALUE"""),91.0)</f>
        <v>91</v>
      </c>
      <c r="O123" s="2">
        <f>IFERROR(__xludf.DUMMYFUNCTION("""COMPUTED_VALUE"""),37.0)</f>
        <v>37</v>
      </c>
      <c r="Q123" s="2">
        <f>IFERROR(__xludf.DUMMYFUNCTION("SPLIT(E123,"" "")"),16.0)</f>
        <v>16</v>
      </c>
      <c r="R123" s="2">
        <f>IFERROR(__xludf.DUMMYFUNCTION("""COMPUTED_VALUE"""),47.0)</f>
        <v>47</v>
      </c>
      <c r="S123" s="2">
        <f>IFERROR(__xludf.DUMMYFUNCTION("""COMPUTED_VALUE"""),37.0)</f>
        <v>37</v>
      </c>
      <c r="T123" s="2">
        <f>IFERROR(__xludf.DUMMYFUNCTION("""COMPUTED_VALUE"""),93.0)</f>
        <v>93</v>
      </c>
      <c r="U123" s="2">
        <f>IFERROR(__xludf.DUMMYFUNCTION("""COMPUTED_VALUE"""),40.0)</f>
        <v>40</v>
      </c>
      <c r="V123" s="2">
        <f>IFERROR(__xludf.DUMMYFUNCTION("""COMPUTED_VALUE"""),91.0)</f>
        <v>91</v>
      </c>
      <c r="W123" s="2">
        <f>IFERROR(__xludf.DUMMYFUNCTION("""COMPUTED_VALUE"""),34.0)</f>
        <v>34</v>
      </c>
      <c r="X123" s="2">
        <f>IFERROR(__xludf.DUMMYFUNCTION("""COMPUTED_VALUE"""),17.0)</f>
        <v>17</v>
      </c>
      <c r="Y123" s="2">
        <f>IFERROR(__xludf.DUMMYFUNCTION("""COMPUTED_VALUE"""),36.0)</f>
        <v>36</v>
      </c>
      <c r="Z123" s="2">
        <f>IFERROR(__xludf.DUMMYFUNCTION("""COMPUTED_VALUE"""),98.0)</f>
        <v>98</v>
      </c>
      <c r="AA123" s="2">
        <f>IFERROR(__xludf.DUMMYFUNCTION("""COMPUTED_VALUE"""),69.0)</f>
        <v>69</v>
      </c>
      <c r="AB123" s="2">
        <f>IFERROR(__xludf.DUMMYFUNCTION("""COMPUTED_VALUE"""),60.0)</f>
        <v>60</v>
      </c>
      <c r="AC123" s="2">
        <f>IFERROR(__xludf.DUMMYFUNCTION("""COMPUTED_VALUE"""),15.0)</f>
        <v>15</v>
      </c>
      <c r="AD123" s="2">
        <f>IFERROR(__xludf.DUMMYFUNCTION("""COMPUTED_VALUE"""),49.0)</f>
        <v>49</v>
      </c>
      <c r="AE123" s="2">
        <f>IFERROR(__xludf.DUMMYFUNCTION("""COMPUTED_VALUE"""),90.0)</f>
        <v>90</v>
      </c>
      <c r="AF123" s="2">
        <f>IFERROR(__xludf.DUMMYFUNCTION("""COMPUTED_VALUE"""),92.0)</f>
        <v>92</v>
      </c>
      <c r="AG123" s="2">
        <f>IFERROR(__xludf.DUMMYFUNCTION("""COMPUTED_VALUE"""),80.0)</f>
        <v>80</v>
      </c>
      <c r="AH123" s="2">
        <f>IFERROR(__xludf.DUMMYFUNCTION("""COMPUTED_VALUE"""),87.0)</f>
        <v>87</v>
      </c>
      <c r="AI123" s="2">
        <f>IFERROR(__xludf.DUMMYFUNCTION("""COMPUTED_VALUE"""),14.0)</f>
        <v>14</v>
      </c>
      <c r="AJ123" s="2">
        <f>IFERROR(__xludf.DUMMYFUNCTION("""COMPUTED_VALUE"""),62.0)</f>
        <v>62</v>
      </c>
      <c r="AK123" s="2">
        <f>IFERROR(__xludf.DUMMYFUNCTION("""COMPUTED_VALUE"""),82.0)</f>
        <v>82</v>
      </c>
      <c r="AL123" s="2">
        <f>IFERROR(__xludf.DUMMYFUNCTION("""COMPUTED_VALUE"""),4.0)</f>
        <v>4</v>
      </c>
      <c r="AM123" s="2">
        <f>IFERROR(__xludf.DUMMYFUNCTION("""COMPUTED_VALUE"""),25.0)</f>
        <v>25</v>
      </c>
      <c r="AN123" s="2">
        <f>IFERROR(__xludf.DUMMYFUNCTION("""COMPUTED_VALUE"""),56.0)</f>
        <v>56</v>
      </c>
      <c r="AO123" s="2">
        <f>IFERROR(__xludf.DUMMYFUNCTION("""COMPUTED_VALUE"""),73.0)</f>
        <v>73</v>
      </c>
      <c r="AQ123" s="2">
        <f>IFERROR(__xludf.DUMMYFUNCTION("COUNTA( iferror( filter( flatten(F123:O123), match( flatten(F123:O123), flatten(Q123:AO123), 0 ) ) ) )"),10.0)</f>
        <v>10</v>
      </c>
      <c r="AR123" s="2">
        <f t="shared" si="1"/>
        <v>512</v>
      </c>
    </row>
    <row r="124">
      <c r="A124" s="4" t="s">
        <v>128</v>
      </c>
      <c r="B124" s="2" t="str">
        <f>IFERROR(__xludf.DUMMYFUNCTION(" SPLIT(A124,"":"")"),"Card 123")</f>
        <v>Card 123</v>
      </c>
      <c r="C124" s="2" t="str">
        <f>IFERROR(__xludf.DUMMYFUNCTION("""COMPUTED_VALUE""")," 51 36 72 40 53 99 69  8 96 24 | 93 74 54  8 52 59  3 57 69 85 31 72 44 89 23  9  2 27 71 48 35 17 19 96 28")</f>
        <v> 51 36 72 40 53 99 69  8 96 24 | 93 74 54  8 52 59  3 57 69 85 31 72 44 89 23  9  2 27 71 48 35 17 19 96 28</v>
      </c>
      <c r="D124" s="2" t="str">
        <f>IFERROR(__xludf.DUMMYFUNCTION("SPLIT(C124,""|"")")," 51 36 72 40 53 99 69  8 96 24 ")</f>
        <v> 51 36 72 40 53 99 69  8 96 24 </v>
      </c>
      <c r="E124" s="2" t="str">
        <f>IFERROR(__xludf.DUMMYFUNCTION("""COMPUTED_VALUE""")," 93 74 54  8 52 59  3 57 69 85 31 72 44 89 23  9  2 27 71 48 35 17 19 96 28")</f>
        <v> 93 74 54  8 52 59  3 57 69 85 31 72 44 89 23  9  2 27 71 48 35 17 19 96 28</v>
      </c>
      <c r="F124" s="2">
        <f>IFERROR(__xludf.DUMMYFUNCTION("SPLIT(D124,"" "")"),51.0)</f>
        <v>51</v>
      </c>
      <c r="G124" s="2">
        <f>IFERROR(__xludf.DUMMYFUNCTION("""COMPUTED_VALUE"""),36.0)</f>
        <v>36</v>
      </c>
      <c r="H124" s="2">
        <f>IFERROR(__xludf.DUMMYFUNCTION("""COMPUTED_VALUE"""),72.0)</f>
        <v>72</v>
      </c>
      <c r="I124" s="2">
        <f>IFERROR(__xludf.DUMMYFUNCTION("""COMPUTED_VALUE"""),40.0)</f>
        <v>40</v>
      </c>
      <c r="J124" s="2">
        <f>IFERROR(__xludf.DUMMYFUNCTION("""COMPUTED_VALUE"""),53.0)</f>
        <v>53</v>
      </c>
      <c r="K124" s="2">
        <f>IFERROR(__xludf.DUMMYFUNCTION("""COMPUTED_VALUE"""),99.0)</f>
        <v>99</v>
      </c>
      <c r="L124" s="2">
        <f>IFERROR(__xludf.DUMMYFUNCTION("""COMPUTED_VALUE"""),69.0)</f>
        <v>69</v>
      </c>
      <c r="M124" s="2">
        <f>IFERROR(__xludf.DUMMYFUNCTION("""COMPUTED_VALUE"""),8.0)</f>
        <v>8</v>
      </c>
      <c r="N124" s="2">
        <f>IFERROR(__xludf.DUMMYFUNCTION("""COMPUTED_VALUE"""),96.0)</f>
        <v>96</v>
      </c>
      <c r="O124" s="2">
        <f>IFERROR(__xludf.DUMMYFUNCTION("""COMPUTED_VALUE"""),24.0)</f>
        <v>24</v>
      </c>
      <c r="Q124" s="2">
        <f>IFERROR(__xludf.DUMMYFUNCTION("SPLIT(E124,"" "")"),93.0)</f>
        <v>93</v>
      </c>
      <c r="R124" s="2">
        <f>IFERROR(__xludf.DUMMYFUNCTION("""COMPUTED_VALUE"""),74.0)</f>
        <v>74</v>
      </c>
      <c r="S124" s="2">
        <f>IFERROR(__xludf.DUMMYFUNCTION("""COMPUTED_VALUE"""),54.0)</f>
        <v>54</v>
      </c>
      <c r="T124" s="2">
        <f>IFERROR(__xludf.DUMMYFUNCTION("""COMPUTED_VALUE"""),8.0)</f>
        <v>8</v>
      </c>
      <c r="U124" s="2">
        <f>IFERROR(__xludf.DUMMYFUNCTION("""COMPUTED_VALUE"""),52.0)</f>
        <v>52</v>
      </c>
      <c r="V124" s="2">
        <f>IFERROR(__xludf.DUMMYFUNCTION("""COMPUTED_VALUE"""),59.0)</f>
        <v>59</v>
      </c>
      <c r="W124" s="2">
        <f>IFERROR(__xludf.DUMMYFUNCTION("""COMPUTED_VALUE"""),3.0)</f>
        <v>3</v>
      </c>
      <c r="X124" s="2">
        <f>IFERROR(__xludf.DUMMYFUNCTION("""COMPUTED_VALUE"""),57.0)</f>
        <v>57</v>
      </c>
      <c r="Y124" s="2">
        <f>IFERROR(__xludf.DUMMYFUNCTION("""COMPUTED_VALUE"""),69.0)</f>
        <v>69</v>
      </c>
      <c r="Z124" s="2">
        <f>IFERROR(__xludf.DUMMYFUNCTION("""COMPUTED_VALUE"""),85.0)</f>
        <v>85</v>
      </c>
      <c r="AA124" s="2">
        <f>IFERROR(__xludf.DUMMYFUNCTION("""COMPUTED_VALUE"""),31.0)</f>
        <v>31</v>
      </c>
      <c r="AB124" s="2">
        <f>IFERROR(__xludf.DUMMYFUNCTION("""COMPUTED_VALUE"""),72.0)</f>
        <v>72</v>
      </c>
      <c r="AC124" s="2">
        <f>IFERROR(__xludf.DUMMYFUNCTION("""COMPUTED_VALUE"""),44.0)</f>
        <v>44</v>
      </c>
      <c r="AD124" s="2">
        <f>IFERROR(__xludf.DUMMYFUNCTION("""COMPUTED_VALUE"""),89.0)</f>
        <v>89</v>
      </c>
      <c r="AE124" s="2">
        <f>IFERROR(__xludf.DUMMYFUNCTION("""COMPUTED_VALUE"""),23.0)</f>
        <v>23</v>
      </c>
      <c r="AF124" s="2">
        <f>IFERROR(__xludf.DUMMYFUNCTION("""COMPUTED_VALUE"""),9.0)</f>
        <v>9</v>
      </c>
      <c r="AG124" s="2">
        <f>IFERROR(__xludf.DUMMYFUNCTION("""COMPUTED_VALUE"""),2.0)</f>
        <v>2</v>
      </c>
      <c r="AH124" s="2">
        <f>IFERROR(__xludf.DUMMYFUNCTION("""COMPUTED_VALUE"""),27.0)</f>
        <v>27</v>
      </c>
      <c r="AI124" s="2">
        <f>IFERROR(__xludf.DUMMYFUNCTION("""COMPUTED_VALUE"""),71.0)</f>
        <v>71</v>
      </c>
      <c r="AJ124" s="2">
        <f>IFERROR(__xludf.DUMMYFUNCTION("""COMPUTED_VALUE"""),48.0)</f>
        <v>48</v>
      </c>
      <c r="AK124" s="2">
        <f>IFERROR(__xludf.DUMMYFUNCTION("""COMPUTED_VALUE"""),35.0)</f>
        <v>35</v>
      </c>
      <c r="AL124" s="2">
        <f>IFERROR(__xludf.DUMMYFUNCTION("""COMPUTED_VALUE"""),17.0)</f>
        <v>17</v>
      </c>
      <c r="AM124" s="2">
        <f>IFERROR(__xludf.DUMMYFUNCTION("""COMPUTED_VALUE"""),19.0)</f>
        <v>19</v>
      </c>
      <c r="AN124" s="2">
        <f>IFERROR(__xludf.DUMMYFUNCTION("""COMPUTED_VALUE"""),96.0)</f>
        <v>96</v>
      </c>
      <c r="AO124" s="2">
        <f>IFERROR(__xludf.DUMMYFUNCTION("""COMPUTED_VALUE"""),28.0)</f>
        <v>28</v>
      </c>
      <c r="AQ124" s="2">
        <f>IFERROR(__xludf.DUMMYFUNCTION("COUNTA( iferror( filter( flatten(F124:O124), match( flatten(F124:O124), flatten(Q124:AO124), 0 ) ) ) )"),4.0)</f>
        <v>4</v>
      </c>
      <c r="AR124" s="2">
        <f t="shared" si="1"/>
        <v>8</v>
      </c>
    </row>
    <row r="125">
      <c r="A125" s="4" t="s">
        <v>129</v>
      </c>
      <c r="B125" s="2" t="str">
        <f>IFERROR(__xludf.DUMMYFUNCTION(" SPLIT(A125,"":"")"),"Card 124")</f>
        <v>Card 124</v>
      </c>
      <c r="C125" s="2" t="str">
        <f>IFERROR(__xludf.DUMMYFUNCTION("""COMPUTED_VALUE""")," 14 75 17 70 48 82 93 39 99 98 | 66 55  6 33 34 32 25 65 20 86 90 87 93 46 42 89 24 43 23 30 64 94 62 61  5")</f>
        <v> 14 75 17 70 48 82 93 39 99 98 | 66 55  6 33 34 32 25 65 20 86 90 87 93 46 42 89 24 43 23 30 64 94 62 61  5</v>
      </c>
      <c r="D125" s="2" t="str">
        <f>IFERROR(__xludf.DUMMYFUNCTION("SPLIT(C125,""|"")")," 14 75 17 70 48 82 93 39 99 98 ")</f>
        <v> 14 75 17 70 48 82 93 39 99 98 </v>
      </c>
      <c r="E125" s="2" t="str">
        <f>IFERROR(__xludf.DUMMYFUNCTION("""COMPUTED_VALUE""")," 66 55  6 33 34 32 25 65 20 86 90 87 93 46 42 89 24 43 23 30 64 94 62 61  5")</f>
        <v> 66 55  6 33 34 32 25 65 20 86 90 87 93 46 42 89 24 43 23 30 64 94 62 61  5</v>
      </c>
      <c r="F125" s="2">
        <f>IFERROR(__xludf.DUMMYFUNCTION("SPLIT(D125,"" "")"),14.0)</f>
        <v>14</v>
      </c>
      <c r="G125" s="2">
        <f>IFERROR(__xludf.DUMMYFUNCTION("""COMPUTED_VALUE"""),75.0)</f>
        <v>75</v>
      </c>
      <c r="H125" s="2">
        <f>IFERROR(__xludf.DUMMYFUNCTION("""COMPUTED_VALUE"""),17.0)</f>
        <v>17</v>
      </c>
      <c r="I125" s="2">
        <f>IFERROR(__xludf.DUMMYFUNCTION("""COMPUTED_VALUE"""),70.0)</f>
        <v>70</v>
      </c>
      <c r="J125" s="2">
        <f>IFERROR(__xludf.DUMMYFUNCTION("""COMPUTED_VALUE"""),48.0)</f>
        <v>48</v>
      </c>
      <c r="K125" s="2">
        <f>IFERROR(__xludf.DUMMYFUNCTION("""COMPUTED_VALUE"""),82.0)</f>
        <v>82</v>
      </c>
      <c r="L125" s="2">
        <f>IFERROR(__xludf.DUMMYFUNCTION("""COMPUTED_VALUE"""),93.0)</f>
        <v>93</v>
      </c>
      <c r="M125" s="2">
        <f>IFERROR(__xludf.DUMMYFUNCTION("""COMPUTED_VALUE"""),39.0)</f>
        <v>39</v>
      </c>
      <c r="N125" s="2">
        <f>IFERROR(__xludf.DUMMYFUNCTION("""COMPUTED_VALUE"""),99.0)</f>
        <v>99</v>
      </c>
      <c r="O125" s="2">
        <f>IFERROR(__xludf.DUMMYFUNCTION("""COMPUTED_VALUE"""),98.0)</f>
        <v>98</v>
      </c>
      <c r="Q125" s="2">
        <f>IFERROR(__xludf.DUMMYFUNCTION("SPLIT(E125,"" "")"),66.0)</f>
        <v>66</v>
      </c>
      <c r="R125" s="2">
        <f>IFERROR(__xludf.DUMMYFUNCTION("""COMPUTED_VALUE"""),55.0)</f>
        <v>55</v>
      </c>
      <c r="S125" s="2">
        <f>IFERROR(__xludf.DUMMYFUNCTION("""COMPUTED_VALUE"""),6.0)</f>
        <v>6</v>
      </c>
      <c r="T125" s="2">
        <f>IFERROR(__xludf.DUMMYFUNCTION("""COMPUTED_VALUE"""),33.0)</f>
        <v>33</v>
      </c>
      <c r="U125" s="2">
        <f>IFERROR(__xludf.DUMMYFUNCTION("""COMPUTED_VALUE"""),34.0)</f>
        <v>34</v>
      </c>
      <c r="V125" s="2">
        <f>IFERROR(__xludf.DUMMYFUNCTION("""COMPUTED_VALUE"""),32.0)</f>
        <v>32</v>
      </c>
      <c r="W125" s="2">
        <f>IFERROR(__xludf.DUMMYFUNCTION("""COMPUTED_VALUE"""),25.0)</f>
        <v>25</v>
      </c>
      <c r="X125" s="2">
        <f>IFERROR(__xludf.DUMMYFUNCTION("""COMPUTED_VALUE"""),65.0)</f>
        <v>65</v>
      </c>
      <c r="Y125" s="2">
        <f>IFERROR(__xludf.DUMMYFUNCTION("""COMPUTED_VALUE"""),20.0)</f>
        <v>20</v>
      </c>
      <c r="Z125" s="2">
        <f>IFERROR(__xludf.DUMMYFUNCTION("""COMPUTED_VALUE"""),86.0)</f>
        <v>86</v>
      </c>
      <c r="AA125" s="2">
        <f>IFERROR(__xludf.DUMMYFUNCTION("""COMPUTED_VALUE"""),90.0)</f>
        <v>90</v>
      </c>
      <c r="AB125" s="2">
        <f>IFERROR(__xludf.DUMMYFUNCTION("""COMPUTED_VALUE"""),87.0)</f>
        <v>87</v>
      </c>
      <c r="AC125" s="2">
        <f>IFERROR(__xludf.DUMMYFUNCTION("""COMPUTED_VALUE"""),93.0)</f>
        <v>93</v>
      </c>
      <c r="AD125" s="2">
        <f>IFERROR(__xludf.DUMMYFUNCTION("""COMPUTED_VALUE"""),46.0)</f>
        <v>46</v>
      </c>
      <c r="AE125" s="2">
        <f>IFERROR(__xludf.DUMMYFUNCTION("""COMPUTED_VALUE"""),42.0)</f>
        <v>42</v>
      </c>
      <c r="AF125" s="2">
        <f>IFERROR(__xludf.DUMMYFUNCTION("""COMPUTED_VALUE"""),89.0)</f>
        <v>89</v>
      </c>
      <c r="AG125" s="2">
        <f>IFERROR(__xludf.DUMMYFUNCTION("""COMPUTED_VALUE"""),24.0)</f>
        <v>24</v>
      </c>
      <c r="AH125" s="2">
        <f>IFERROR(__xludf.DUMMYFUNCTION("""COMPUTED_VALUE"""),43.0)</f>
        <v>43</v>
      </c>
      <c r="AI125" s="2">
        <f>IFERROR(__xludf.DUMMYFUNCTION("""COMPUTED_VALUE"""),23.0)</f>
        <v>23</v>
      </c>
      <c r="AJ125" s="2">
        <f>IFERROR(__xludf.DUMMYFUNCTION("""COMPUTED_VALUE"""),30.0)</f>
        <v>30</v>
      </c>
      <c r="AK125" s="2">
        <f>IFERROR(__xludf.DUMMYFUNCTION("""COMPUTED_VALUE"""),64.0)</f>
        <v>64</v>
      </c>
      <c r="AL125" s="2">
        <f>IFERROR(__xludf.DUMMYFUNCTION("""COMPUTED_VALUE"""),94.0)</f>
        <v>94</v>
      </c>
      <c r="AM125" s="2">
        <f>IFERROR(__xludf.DUMMYFUNCTION("""COMPUTED_VALUE"""),62.0)</f>
        <v>62</v>
      </c>
      <c r="AN125" s="2">
        <f>IFERROR(__xludf.DUMMYFUNCTION("""COMPUTED_VALUE"""),61.0)</f>
        <v>61</v>
      </c>
      <c r="AO125" s="2">
        <f>IFERROR(__xludf.DUMMYFUNCTION("""COMPUTED_VALUE"""),5.0)</f>
        <v>5</v>
      </c>
      <c r="AQ125" s="2">
        <f>IFERROR(__xludf.DUMMYFUNCTION("COUNTA( iferror( filter( flatten(F125:O125), match( flatten(F125:O125), flatten(Q125:AO125), 0 ) ) ) )"),1.0)</f>
        <v>1</v>
      </c>
      <c r="AR125" s="2">
        <f t="shared" si="1"/>
        <v>1</v>
      </c>
    </row>
    <row r="126">
      <c r="A126" s="4" t="s">
        <v>130</v>
      </c>
      <c r="B126" s="2" t="str">
        <f>IFERROR(__xludf.DUMMYFUNCTION(" SPLIT(A126,"":"")"),"Card 125")</f>
        <v>Card 125</v>
      </c>
      <c r="C126" s="2" t="str">
        <f>IFERROR(__xludf.DUMMYFUNCTION("""COMPUTED_VALUE""")," 36 96 78 58 75 87 25 28 76 52 |  7 47 46 13  3 90 35 18 53 60 30 78 74 77 33 58 22 57 80 63 92 87 76 93 70")</f>
        <v> 36 96 78 58 75 87 25 28 76 52 |  7 47 46 13  3 90 35 18 53 60 30 78 74 77 33 58 22 57 80 63 92 87 76 93 70</v>
      </c>
      <c r="D126" s="2" t="str">
        <f>IFERROR(__xludf.DUMMYFUNCTION("SPLIT(C126,""|"")")," 36 96 78 58 75 87 25 28 76 52 ")</f>
        <v> 36 96 78 58 75 87 25 28 76 52 </v>
      </c>
      <c r="E126" s="2" t="str">
        <f>IFERROR(__xludf.DUMMYFUNCTION("""COMPUTED_VALUE"""),"  7 47 46 13  3 90 35 18 53 60 30 78 74 77 33 58 22 57 80 63 92 87 76 93 70")</f>
        <v>  7 47 46 13  3 90 35 18 53 60 30 78 74 77 33 58 22 57 80 63 92 87 76 93 70</v>
      </c>
      <c r="F126" s="2">
        <f>IFERROR(__xludf.DUMMYFUNCTION("SPLIT(D126,"" "")"),36.0)</f>
        <v>36</v>
      </c>
      <c r="G126" s="2">
        <f>IFERROR(__xludf.DUMMYFUNCTION("""COMPUTED_VALUE"""),96.0)</f>
        <v>96</v>
      </c>
      <c r="H126" s="2">
        <f>IFERROR(__xludf.DUMMYFUNCTION("""COMPUTED_VALUE"""),78.0)</f>
        <v>78</v>
      </c>
      <c r="I126" s="2">
        <f>IFERROR(__xludf.DUMMYFUNCTION("""COMPUTED_VALUE"""),58.0)</f>
        <v>58</v>
      </c>
      <c r="J126" s="2">
        <f>IFERROR(__xludf.DUMMYFUNCTION("""COMPUTED_VALUE"""),75.0)</f>
        <v>75</v>
      </c>
      <c r="K126" s="2">
        <f>IFERROR(__xludf.DUMMYFUNCTION("""COMPUTED_VALUE"""),87.0)</f>
        <v>87</v>
      </c>
      <c r="L126" s="2">
        <f>IFERROR(__xludf.DUMMYFUNCTION("""COMPUTED_VALUE"""),25.0)</f>
        <v>25</v>
      </c>
      <c r="M126" s="2">
        <f>IFERROR(__xludf.DUMMYFUNCTION("""COMPUTED_VALUE"""),28.0)</f>
        <v>28</v>
      </c>
      <c r="N126" s="2">
        <f>IFERROR(__xludf.DUMMYFUNCTION("""COMPUTED_VALUE"""),76.0)</f>
        <v>76</v>
      </c>
      <c r="O126" s="2">
        <f>IFERROR(__xludf.DUMMYFUNCTION("""COMPUTED_VALUE"""),52.0)</f>
        <v>52</v>
      </c>
      <c r="Q126" s="2">
        <f>IFERROR(__xludf.DUMMYFUNCTION("SPLIT(E126,"" "")"),7.0)</f>
        <v>7</v>
      </c>
      <c r="R126" s="2">
        <f>IFERROR(__xludf.DUMMYFUNCTION("""COMPUTED_VALUE"""),47.0)</f>
        <v>47</v>
      </c>
      <c r="S126" s="2">
        <f>IFERROR(__xludf.DUMMYFUNCTION("""COMPUTED_VALUE"""),46.0)</f>
        <v>46</v>
      </c>
      <c r="T126" s="2">
        <f>IFERROR(__xludf.DUMMYFUNCTION("""COMPUTED_VALUE"""),13.0)</f>
        <v>13</v>
      </c>
      <c r="U126" s="2">
        <f>IFERROR(__xludf.DUMMYFUNCTION("""COMPUTED_VALUE"""),3.0)</f>
        <v>3</v>
      </c>
      <c r="V126" s="2">
        <f>IFERROR(__xludf.DUMMYFUNCTION("""COMPUTED_VALUE"""),90.0)</f>
        <v>90</v>
      </c>
      <c r="W126" s="2">
        <f>IFERROR(__xludf.DUMMYFUNCTION("""COMPUTED_VALUE"""),35.0)</f>
        <v>35</v>
      </c>
      <c r="X126" s="2">
        <f>IFERROR(__xludf.DUMMYFUNCTION("""COMPUTED_VALUE"""),18.0)</f>
        <v>18</v>
      </c>
      <c r="Y126" s="2">
        <f>IFERROR(__xludf.DUMMYFUNCTION("""COMPUTED_VALUE"""),53.0)</f>
        <v>53</v>
      </c>
      <c r="Z126" s="2">
        <f>IFERROR(__xludf.DUMMYFUNCTION("""COMPUTED_VALUE"""),60.0)</f>
        <v>60</v>
      </c>
      <c r="AA126" s="2">
        <f>IFERROR(__xludf.DUMMYFUNCTION("""COMPUTED_VALUE"""),30.0)</f>
        <v>30</v>
      </c>
      <c r="AB126" s="2">
        <f>IFERROR(__xludf.DUMMYFUNCTION("""COMPUTED_VALUE"""),78.0)</f>
        <v>78</v>
      </c>
      <c r="AC126" s="2">
        <f>IFERROR(__xludf.DUMMYFUNCTION("""COMPUTED_VALUE"""),74.0)</f>
        <v>74</v>
      </c>
      <c r="AD126" s="2">
        <f>IFERROR(__xludf.DUMMYFUNCTION("""COMPUTED_VALUE"""),77.0)</f>
        <v>77</v>
      </c>
      <c r="AE126" s="2">
        <f>IFERROR(__xludf.DUMMYFUNCTION("""COMPUTED_VALUE"""),33.0)</f>
        <v>33</v>
      </c>
      <c r="AF126" s="2">
        <f>IFERROR(__xludf.DUMMYFUNCTION("""COMPUTED_VALUE"""),58.0)</f>
        <v>58</v>
      </c>
      <c r="AG126" s="2">
        <f>IFERROR(__xludf.DUMMYFUNCTION("""COMPUTED_VALUE"""),22.0)</f>
        <v>22</v>
      </c>
      <c r="AH126" s="2">
        <f>IFERROR(__xludf.DUMMYFUNCTION("""COMPUTED_VALUE"""),57.0)</f>
        <v>57</v>
      </c>
      <c r="AI126" s="2">
        <f>IFERROR(__xludf.DUMMYFUNCTION("""COMPUTED_VALUE"""),80.0)</f>
        <v>80</v>
      </c>
      <c r="AJ126" s="2">
        <f>IFERROR(__xludf.DUMMYFUNCTION("""COMPUTED_VALUE"""),63.0)</f>
        <v>63</v>
      </c>
      <c r="AK126" s="2">
        <f>IFERROR(__xludf.DUMMYFUNCTION("""COMPUTED_VALUE"""),92.0)</f>
        <v>92</v>
      </c>
      <c r="AL126" s="2">
        <f>IFERROR(__xludf.DUMMYFUNCTION("""COMPUTED_VALUE"""),87.0)</f>
        <v>87</v>
      </c>
      <c r="AM126" s="2">
        <f>IFERROR(__xludf.DUMMYFUNCTION("""COMPUTED_VALUE"""),76.0)</f>
        <v>76</v>
      </c>
      <c r="AN126" s="2">
        <f>IFERROR(__xludf.DUMMYFUNCTION("""COMPUTED_VALUE"""),93.0)</f>
        <v>93</v>
      </c>
      <c r="AO126" s="2">
        <f>IFERROR(__xludf.DUMMYFUNCTION("""COMPUTED_VALUE"""),70.0)</f>
        <v>70</v>
      </c>
      <c r="AQ126" s="2">
        <f>IFERROR(__xludf.DUMMYFUNCTION("COUNTA( iferror( filter( flatten(F126:O126), match( flatten(F126:O126), flatten(Q126:AO126), 0 ) ) ) )"),4.0)</f>
        <v>4</v>
      </c>
      <c r="AR126" s="2">
        <f t="shared" si="1"/>
        <v>8</v>
      </c>
    </row>
    <row r="127">
      <c r="A127" s="4" t="s">
        <v>131</v>
      </c>
      <c r="B127" s="2" t="str">
        <f>IFERROR(__xludf.DUMMYFUNCTION(" SPLIT(A127,"":"")"),"Card 126")</f>
        <v>Card 126</v>
      </c>
      <c r="C127" s="2" t="str">
        <f>IFERROR(__xludf.DUMMYFUNCTION("""COMPUTED_VALUE""")," 75 30 35  7 63 65 13 42 78 26 | 30 71 35 26  6 42 90 63 12 36 75  9  7 96 67 93 18  2 25 77 94 47 99 62 60")</f>
        <v> 75 30 35  7 63 65 13 42 78 26 | 30 71 35 26  6 42 90 63 12 36 75  9  7 96 67 93 18  2 25 77 94 47 99 62 60</v>
      </c>
      <c r="D127" s="2" t="str">
        <f>IFERROR(__xludf.DUMMYFUNCTION("SPLIT(C127,""|"")")," 75 30 35  7 63 65 13 42 78 26 ")</f>
        <v> 75 30 35  7 63 65 13 42 78 26 </v>
      </c>
      <c r="E127" s="2" t="str">
        <f>IFERROR(__xludf.DUMMYFUNCTION("""COMPUTED_VALUE""")," 30 71 35 26  6 42 90 63 12 36 75  9  7 96 67 93 18  2 25 77 94 47 99 62 60")</f>
        <v> 30 71 35 26  6 42 90 63 12 36 75  9  7 96 67 93 18  2 25 77 94 47 99 62 60</v>
      </c>
      <c r="F127" s="2">
        <f>IFERROR(__xludf.DUMMYFUNCTION("SPLIT(D127,"" "")"),75.0)</f>
        <v>75</v>
      </c>
      <c r="G127" s="2">
        <f>IFERROR(__xludf.DUMMYFUNCTION("""COMPUTED_VALUE"""),30.0)</f>
        <v>30</v>
      </c>
      <c r="H127" s="2">
        <f>IFERROR(__xludf.DUMMYFUNCTION("""COMPUTED_VALUE"""),35.0)</f>
        <v>35</v>
      </c>
      <c r="I127" s="2">
        <f>IFERROR(__xludf.DUMMYFUNCTION("""COMPUTED_VALUE"""),7.0)</f>
        <v>7</v>
      </c>
      <c r="J127" s="2">
        <f>IFERROR(__xludf.DUMMYFUNCTION("""COMPUTED_VALUE"""),63.0)</f>
        <v>63</v>
      </c>
      <c r="K127" s="2">
        <f>IFERROR(__xludf.DUMMYFUNCTION("""COMPUTED_VALUE"""),65.0)</f>
        <v>65</v>
      </c>
      <c r="L127" s="2">
        <f>IFERROR(__xludf.DUMMYFUNCTION("""COMPUTED_VALUE"""),13.0)</f>
        <v>13</v>
      </c>
      <c r="M127" s="2">
        <f>IFERROR(__xludf.DUMMYFUNCTION("""COMPUTED_VALUE"""),42.0)</f>
        <v>42</v>
      </c>
      <c r="N127" s="2">
        <f>IFERROR(__xludf.DUMMYFUNCTION("""COMPUTED_VALUE"""),78.0)</f>
        <v>78</v>
      </c>
      <c r="O127" s="2">
        <f>IFERROR(__xludf.DUMMYFUNCTION("""COMPUTED_VALUE"""),26.0)</f>
        <v>26</v>
      </c>
      <c r="Q127" s="2">
        <f>IFERROR(__xludf.DUMMYFUNCTION("SPLIT(E127,"" "")"),30.0)</f>
        <v>30</v>
      </c>
      <c r="R127" s="2">
        <f>IFERROR(__xludf.DUMMYFUNCTION("""COMPUTED_VALUE"""),71.0)</f>
        <v>71</v>
      </c>
      <c r="S127" s="2">
        <f>IFERROR(__xludf.DUMMYFUNCTION("""COMPUTED_VALUE"""),35.0)</f>
        <v>35</v>
      </c>
      <c r="T127" s="2">
        <f>IFERROR(__xludf.DUMMYFUNCTION("""COMPUTED_VALUE"""),26.0)</f>
        <v>26</v>
      </c>
      <c r="U127" s="2">
        <f>IFERROR(__xludf.DUMMYFUNCTION("""COMPUTED_VALUE"""),6.0)</f>
        <v>6</v>
      </c>
      <c r="V127" s="2">
        <f>IFERROR(__xludf.DUMMYFUNCTION("""COMPUTED_VALUE"""),42.0)</f>
        <v>42</v>
      </c>
      <c r="W127" s="2">
        <f>IFERROR(__xludf.DUMMYFUNCTION("""COMPUTED_VALUE"""),90.0)</f>
        <v>90</v>
      </c>
      <c r="X127" s="2">
        <f>IFERROR(__xludf.DUMMYFUNCTION("""COMPUTED_VALUE"""),63.0)</f>
        <v>63</v>
      </c>
      <c r="Y127" s="2">
        <f>IFERROR(__xludf.DUMMYFUNCTION("""COMPUTED_VALUE"""),12.0)</f>
        <v>12</v>
      </c>
      <c r="Z127" s="2">
        <f>IFERROR(__xludf.DUMMYFUNCTION("""COMPUTED_VALUE"""),36.0)</f>
        <v>36</v>
      </c>
      <c r="AA127" s="2">
        <f>IFERROR(__xludf.DUMMYFUNCTION("""COMPUTED_VALUE"""),75.0)</f>
        <v>75</v>
      </c>
      <c r="AB127" s="2">
        <f>IFERROR(__xludf.DUMMYFUNCTION("""COMPUTED_VALUE"""),9.0)</f>
        <v>9</v>
      </c>
      <c r="AC127" s="2">
        <f>IFERROR(__xludf.DUMMYFUNCTION("""COMPUTED_VALUE"""),7.0)</f>
        <v>7</v>
      </c>
      <c r="AD127" s="2">
        <f>IFERROR(__xludf.DUMMYFUNCTION("""COMPUTED_VALUE"""),96.0)</f>
        <v>96</v>
      </c>
      <c r="AE127" s="2">
        <f>IFERROR(__xludf.DUMMYFUNCTION("""COMPUTED_VALUE"""),67.0)</f>
        <v>67</v>
      </c>
      <c r="AF127" s="2">
        <f>IFERROR(__xludf.DUMMYFUNCTION("""COMPUTED_VALUE"""),93.0)</f>
        <v>93</v>
      </c>
      <c r="AG127" s="2">
        <f>IFERROR(__xludf.DUMMYFUNCTION("""COMPUTED_VALUE"""),18.0)</f>
        <v>18</v>
      </c>
      <c r="AH127" s="2">
        <f>IFERROR(__xludf.DUMMYFUNCTION("""COMPUTED_VALUE"""),2.0)</f>
        <v>2</v>
      </c>
      <c r="AI127" s="2">
        <f>IFERROR(__xludf.DUMMYFUNCTION("""COMPUTED_VALUE"""),25.0)</f>
        <v>25</v>
      </c>
      <c r="AJ127" s="2">
        <f>IFERROR(__xludf.DUMMYFUNCTION("""COMPUTED_VALUE"""),77.0)</f>
        <v>77</v>
      </c>
      <c r="AK127" s="2">
        <f>IFERROR(__xludf.DUMMYFUNCTION("""COMPUTED_VALUE"""),94.0)</f>
        <v>94</v>
      </c>
      <c r="AL127" s="2">
        <f>IFERROR(__xludf.DUMMYFUNCTION("""COMPUTED_VALUE"""),47.0)</f>
        <v>47</v>
      </c>
      <c r="AM127" s="2">
        <f>IFERROR(__xludf.DUMMYFUNCTION("""COMPUTED_VALUE"""),99.0)</f>
        <v>99</v>
      </c>
      <c r="AN127" s="2">
        <f>IFERROR(__xludf.DUMMYFUNCTION("""COMPUTED_VALUE"""),62.0)</f>
        <v>62</v>
      </c>
      <c r="AO127" s="2">
        <f>IFERROR(__xludf.DUMMYFUNCTION("""COMPUTED_VALUE"""),60.0)</f>
        <v>60</v>
      </c>
      <c r="AQ127" s="2">
        <f>IFERROR(__xludf.DUMMYFUNCTION("COUNTA( iferror( filter( flatten(F127:O127), match( flatten(F127:O127), flatten(Q127:AO127), 0 ) ) ) )"),7.0)</f>
        <v>7</v>
      </c>
      <c r="AR127" s="2">
        <f t="shared" si="1"/>
        <v>64</v>
      </c>
    </row>
    <row r="128">
      <c r="A128" s="4" t="s">
        <v>132</v>
      </c>
      <c r="B128" s="2" t="str">
        <f>IFERROR(__xludf.DUMMYFUNCTION(" SPLIT(A128,"":"")"),"Card 127")</f>
        <v>Card 127</v>
      </c>
      <c r="C128" s="2" t="str">
        <f>IFERROR(__xludf.DUMMYFUNCTION("""COMPUTED_VALUE"""),"  7 40 79 33 52  3 21  1 71  5 | 44 14 19 29 56 25 34 41 64 12 93 70 66 94 54 97 58 59 18 27 77 17 15 38 88")</f>
        <v>  7 40 79 33 52  3 21  1 71  5 | 44 14 19 29 56 25 34 41 64 12 93 70 66 94 54 97 58 59 18 27 77 17 15 38 88</v>
      </c>
      <c r="D128" s="2" t="str">
        <f>IFERROR(__xludf.DUMMYFUNCTION("SPLIT(C128,""|"")"),"  7 40 79 33 52  3 21  1 71  5 ")</f>
        <v>  7 40 79 33 52  3 21  1 71  5 </v>
      </c>
      <c r="E128" s="2" t="str">
        <f>IFERROR(__xludf.DUMMYFUNCTION("""COMPUTED_VALUE""")," 44 14 19 29 56 25 34 41 64 12 93 70 66 94 54 97 58 59 18 27 77 17 15 38 88")</f>
        <v> 44 14 19 29 56 25 34 41 64 12 93 70 66 94 54 97 58 59 18 27 77 17 15 38 88</v>
      </c>
      <c r="F128" s="2">
        <f>IFERROR(__xludf.DUMMYFUNCTION("SPLIT(D128,"" "")"),7.0)</f>
        <v>7</v>
      </c>
      <c r="G128" s="2">
        <f>IFERROR(__xludf.DUMMYFUNCTION("""COMPUTED_VALUE"""),40.0)</f>
        <v>40</v>
      </c>
      <c r="H128" s="2">
        <f>IFERROR(__xludf.DUMMYFUNCTION("""COMPUTED_VALUE"""),79.0)</f>
        <v>79</v>
      </c>
      <c r="I128" s="2">
        <f>IFERROR(__xludf.DUMMYFUNCTION("""COMPUTED_VALUE"""),33.0)</f>
        <v>33</v>
      </c>
      <c r="J128" s="2">
        <f>IFERROR(__xludf.DUMMYFUNCTION("""COMPUTED_VALUE"""),52.0)</f>
        <v>52</v>
      </c>
      <c r="K128" s="2">
        <f>IFERROR(__xludf.DUMMYFUNCTION("""COMPUTED_VALUE"""),3.0)</f>
        <v>3</v>
      </c>
      <c r="L128" s="2">
        <f>IFERROR(__xludf.DUMMYFUNCTION("""COMPUTED_VALUE"""),21.0)</f>
        <v>21</v>
      </c>
      <c r="M128" s="2">
        <f>IFERROR(__xludf.DUMMYFUNCTION("""COMPUTED_VALUE"""),1.0)</f>
        <v>1</v>
      </c>
      <c r="N128" s="2">
        <f>IFERROR(__xludf.DUMMYFUNCTION("""COMPUTED_VALUE"""),71.0)</f>
        <v>71</v>
      </c>
      <c r="O128" s="2">
        <f>IFERROR(__xludf.DUMMYFUNCTION("""COMPUTED_VALUE"""),5.0)</f>
        <v>5</v>
      </c>
      <c r="Q128" s="2">
        <f>IFERROR(__xludf.DUMMYFUNCTION("SPLIT(E128,"" "")"),44.0)</f>
        <v>44</v>
      </c>
      <c r="R128" s="2">
        <f>IFERROR(__xludf.DUMMYFUNCTION("""COMPUTED_VALUE"""),14.0)</f>
        <v>14</v>
      </c>
      <c r="S128" s="2">
        <f>IFERROR(__xludf.DUMMYFUNCTION("""COMPUTED_VALUE"""),19.0)</f>
        <v>19</v>
      </c>
      <c r="T128" s="2">
        <f>IFERROR(__xludf.DUMMYFUNCTION("""COMPUTED_VALUE"""),29.0)</f>
        <v>29</v>
      </c>
      <c r="U128" s="2">
        <f>IFERROR(__xludf.DUMMYFUNCTION("""COMPUTED_VALUE"""),56.0)</f>
        <v>56</v>
      </c>
      <c r="V128" s="2">
        <f>IFERROR(__xludf.DUMMYFUNCTION("""COMPUTED_VALUE"""),25.0)</f>
        <v>25</v>
      </c>
      <c r="W128" s="2">
        <f>IFERROR(__xludf.DUMMYFUNCTION("""COMPUTED_VALUE"""),34.0)</f>
        <v>34</v>
      </c>
      <c r="X128" s="2">
        <f>IFERROR(__xludf.DUMMYFUNCTION("""COMPUTED_VALUE"""),41.0)</f>
        <v>41</v>
      </c>
      <c r="Y128" s="2">
        <f>IFERROR(__xludf.DUMMYFUNCTION("""COMPUTED_VALUE"""),64.0)</f>
        <v>64</v>
      </c>
      <c r="Z128" s="2">
        <f>IFERROR(__xludf.DUMMYFUNCTION("""COMPUTED_VALUE"""),12.0)</f>
        <v>12</v>
      </c>
      <c r="AA128" s="2">
        <f>IFERROR(__xludf.DUMMYFUNCTION("""COMPUTED_VALUE"""),93.0)</f>
        <v>93</v>
      </c>
      <c r="AB128" s="2">
        <f>IFERROR(__xludf.DUMMYFUNCTION("""COMPUTED_VALUE"""),70.0)</f>
        <v>70</v>
      </c>
      <c r="AC128" s="2">
        <f>IFERROR(__xludf.DUMMYFUNCTION("""COMPUTED_VALUE"""),66.0)</f>
        <v>66</v>
      </c>
      <c r="AD128" s="2">
        <f>IFERROR(__xludf.DUMMYFUNCTION("""COMPUTED_VALUE"""),94.0)</f>
        <v>94</v>
      </c>
      <c r="AE128" s="2">
        <f>IFERROR(__xludf.DUMMYFUNCTION("""COMPUTED_VALUE"""),54.0)</f>
        <v>54</v>
      </c>
      <c r="AF128" s="2">
        <f>IFERROR(__xludf.DUMMYFUNCTION("""COMPUTED_VALUE"""),97.0)</f>
        <v>97</v>
      </c>
      <c r="AG128" s="2">
        <f>IFERROR(__xludf.DUMMYFUNCTION("""COMPUTED_VALUE"""),58.0)</f>
        <v>58</v>
      </c>
      <c r="AH128" s="2">
        <f>IFERROR(__xludf.DUMMYFUNCTION("""COMPUTED_VALUE"""),59.0)</f>
        <v>59</v>
      </c>
      <c r="AI128" s="2">
        <f>IFERROR(__xludf.DUMMYFUNCTION("""COMPUTED_VALUE"""),18.0)</f>
        <v>18</v>
      </c>
      <c r="AJ128" s="2">
        <f>IFERROR(__xludf.DUMMYFUNCTION("""COMPUTED_VALUE"""),27.0)</f>
        <v>27</v>
      </c>
      <c r="AK128" s="2">
        <f>IFERROR(__xludf.DUMMYFUNCTION("""COMPUTED_VALUE"""),77.0)</f>
        <v>77</v>
      </c>
      <c r="AL128" s="2">
        <f>IFERROR(__xludf.DUMMYFUNCTION("""COMPUTED_VALUE"""),17.0)</f>
        <v>17</v>
      </c>
      <c r="AM128" s="2">
        <f>IFERROR(__xludf.DUMMYFUNCTION("""COMPUTED_VALUE"""),15.0)</f>
        <v>15</v>
      </c>
      <c r="AN128" s="2">
        <f>IFERROR(__xludf.DUMMYFUNCTION("""COMPUTED_VALUE"""),38.0)</f>
        <v>38</v>
      </c>
      <c r="AO128" s="2">
        <f>IFERROR(__xludf.DUMMYFUNCTION("""COMPUTED_VALUE"""),88.0)</f>
        <v>88</v>
      </c>
      <c r="AQ128" s="2">
        <f>IFERROR(__xludf.DUMMYFUNCTION("COUNTA( iferror( filter( flatten(F128:O128), match( flatten(F128:O128), flatten(Q128:AO128), 0 ) ) ) )"),0.0)</f>
        <v>0</v>
      </c>
      <c r="AR128" s="2">
        <f t="shared" si="1"/>
        <v>0</v>
      </c>
    </row>
    <row r="129">
      <c r="A129" s="4" t="s">
        <v>133</v>
      </c>
      <c r="B129" s="2" t="str">
        <f>IFERROR(__xludf.DUMMYFUNCTION(" SPLIT(A129,"":"")"),"Card 128")</f>
        <v>Card 128</v>
      </c>
      <c r="C129" s="2" t="str">
        <f>IFERROR(__xludf.DUMMYFUNCTION("""COMPUTED_VALUE""")," 99 87  2 95 67 33 73 52 22 23 | 65 91 97 11 34 36 56 38 79 52 82 22 26 83 12  1 95  9 23 99 81 42 92 27 86")</f>
        <v> 99 87  2 95 67 33 73 52 22 23 | 65 91 97 11 34 36 56 38 79 52 82 22 26 83 12  1 95  9 23 99 81 42 92 27 86</v>
      </c>
      <c r="D129" s="2" t="str">
        <f>IFERROR(__xludf.DUMMYFUNCTION("SPLIT(C129,""|"")")," 99 87  2 95 67 33 73 52 22 23 ")</f>
        <v> 99 87  2 95 67 33 73 52 22 23 </v>
      </c>
      <c r="E129" s="2" t="str">
        <f>IFERROR(__xludf.DUMMYFUNCTION("""COMPUTED_VALUE""")," 65 91 97 11 34 36 56 38 79 52 82 22 26 83 12  1 95  9 23 99 81 42 92 27 86")</f>
        <v> 65 91 97 11 34 36 56 38 79 52 82 22 26 83 12  1 95  9 23 99 81 42 92 27 86</v>
      </c>
      <c r="F129" s="2">
        <f>IFERROR(__xludf.DUMMYFUNCTION("SPLIT(D129,"" "")"),99.0)</f>
        <v>99</v>
      </c>
      <c r="G129" s="2">
        <f>IFERROR(__xludf.DUMMYFUNCTION("""COMPUTED_VALUE"""),87.0)</f>
        <v>87</v>
      </c>
      <c r="H129" s="2">
        <f>IFERROR(__xludf.DUMMYFUNCTION("""COMPUTED_VALUE"""),2.0)</f>
        <v>2</v>
      </c>
      <c r="I129" s="2">
        <f>IFERROR(__xludf.DUMMYFUNCTION("""COMPUTED_VALUE"""),95.0)</f>
        <v>95</v>
      </c>
      <c r="J129" s="2">
        <f>IFERROR(__xludf.DUMMYFUNCTION("""COMPUTED_VALUE"""),67.0)</f>
        <v>67</v>
      </c>
      <c r="K129" s="2">
        <f>IFERROR(__xludf.DUMMYFUNCTION("""COMPUTED_VALUE"""),33.0)</f>
        <v>33</v>
      </c>
      <c r="L129" s="2">
        <f>IFERROR(__xludf.DUMMYFUNCTION("""COMPUTED_VALUE"""),73.0)</f>
        <v>73</v>
      </c>
      <c r="M129" s="2">
        <f>IFERROR(__xludf.DUMMYFUNCTION("""COMPUTED_VALUE"""),52.0)</f>
        <v>52</v>
      </c>
      <c r="N129" s="2">
        <f>IFERROR(__xludf.DUMMYFUNCTION("""COMPUTED_VALUE"""),22.0)</f>
        <v>22</v>
      </c>
      <c r="O129" s="2">
        <f>IFERROR(__xludf.DUMMYFUNCTION("""COMPUTED_VALUE"""),23.0)</f>
        <v>23</v>
      </c>
      <c r="Q129" s="2">
        <f>IFERROR(__xludf.DUMMYFUNCTION("SPLIT(E129,"" "")"),65.0)</f>
        <v>65</v>
      </c>
      <c r="R129" s="2">
        <f>IFERROR(__xludf.DUMMYFUNCTION("""COMPUTED_VALUE"""),91.0)</f>
        <v>91</v>
      </c>
      <c r="S129" s="2">
        <f>IFERROR(__xludf.DUMMYFUNCTION("""COMPUTED_VALUE"""),97.0)</f>
        <v>97</v>
      </c>
      <c r="T129" s="2">
        <f>IFERROR(__xludf.DUMMYFUNCTION("""COMPUTED_VALUE"""),11.0)</f>
        <v>11</v>
      </c>
      <c r="U129" s="2">
        <f>IFERROR(__xludf.DUMMYFUNCTION("""COMPUTED_VALUE"""),34.0)</f>
        <v>34</v>
      </c>
      <c r="V129" s="2">
        <f>IFERROR(__xludf.DUMMYFUNCTION("""COMPUTED_VALUE"""),36.0)</f>
        <v>36</v>
      </c>
      <c r="W129" s="2">
        <f>IFERROR(__xludf.DUMMYFUNCTION("""COMPUTED_VALUE"""),56.0)</f>
        <v>56</v>
      </c>
      <c r="X129" s="2">
        <f>IFERROR(__xludf.DUMMYFUNCTION("""COMPUTED_VALUE"""),38.0)</f>
        <v>38</v>
      </c>
      <c r="Y129" s="2">
        <f>IFERROR(__xludf.DUMMYFUNCTION("""COMPUTED_VALUE"""),79.0)</f>
        <v>79</v>
      </c>
      <c r="Z129" s="2">
        <f>IFERROR(__xludf.DUMMYFUNCTION("""COMPUTED_VALUE"""),52.0)</f>
        <v>52</v>
      </c>
      <c r="AA129" s="2">
        <f>IFERROR(__xludf.DUMMYFUNCTION("""COMPUTED_VALUE"""),82.0)</f>
        <v>82</v>
      </c>
      <c r="AB129" s="2">
        <f>IFERROR(__xludf.DUMMYFUNCTION("""COMPUTED_VALUE"""),22.0)</f>
        <v>22</v>
      </c>
      <c r="AC129" s="2">
        <f>IFERROR(__xludf.DUMMYFUNCTION("""COMPUTED_VALUE"""),26.0)</f>
        <v>26</v>
      </c>
      <c r="AD129" s="2">
        <f>IFERROR(__xludf.DUMMYFUNCTION("""COMPUTED_VALUE"""),83.0)</f>
        <v>83</v>
      </c>
      <c r="AE129" s="2">
        <f>IFERROR(__xludf.DUMMYFUNCTION("""COMPUTED_VALUE"""),12.0)</f>
        <v>12</v>
      </c>
      <c r="AF129" s="2">
        <f>IFERROR(__xludf.DUMMYFUNCTION("""COMPUTED_VALUE"""),1.0)</f>
        <v>1</v>
      </c>
      <c r="AG129" s="2">
        <f>IFERROR(__xludf.DUMMYFUNCTION("""COMPUTED_VALUE"""),95.0)</f>
        <v>95</v>
      </c>
      <c r="AH129" s="2">
        <f>IFERROR(__xludf.DUMMYFUNCTION("""COMPUTED_VALUE"""),9.0)</f>
        <v>9</v>
      </c>
      <c r="AI129" s="2">
        <f>IFERROR(__xludf.DUMMYFUNCTION("""COMPUTED_VALUE"""),23.0)</f>
        <v>23</v>
      </c>
      <c r="AJ129" s="2">
        <f>IFERROR(__xludf.DUMMYFUNCTION("""COMPUTED_VALUE"""),99.0)</f>
        <v>99</v>
      </c>
      <c r="AK129" s="2">
        <f>IFERROR(__xludf.DUMMYFUNCTION("""COMPUTED_VALUE"""),81.0)</f>
        <v>81</v>
      </c>
      <c r="AL129" s="2">
        <f>IFERROR(__xludf.DUMMYFUNCTION("""COMPUTED_VALUE"""),42.0)</f>
        <v>42</v>
      </c>
      <c r="AM129" s="2">
        <f>IFERROR(__xludf.DUMMYFUNCTION("""COMPUTED_VALUE"""),92.0)</f>
        <v>92</v>
      </c>
      <c r="AN129" s="2">
        <f>IFERROR(__xludf.DUMMYFUNCTION("""COMPUTED_VALUE"""),27.0)</f>
        <v>27</v>
      </c>
      <c r="AO129" s="2">
        <f>IFERROR(__xludf.DUMMYFUNCTION("""COMPUTED_VALUE"""),86.0)</f>
        <v>86</v>
      </c>
      <c r="AQ129" s="2">
        <f>IFERROR(__xludf.DUMMYFUNCTION("COUNTA( iferror( filter( flatten(F129:O129), match( flatten(F129:O129), flatten(Q129:AO129), 0 ) ) ) )"),5.0)</f>
        <v>5</v>
      </c>
      <c r="AR129" s="2">
        <f t="shared" si="1"/>
        <v>16</v>
      </c>
    </row>
    <row r="130">
      <c r="A130" s="4" t="s">
        <v>134</v>
      </c>
      <c r="B130" s="2" t="str">
        <f>IFERROR(__xludf.DUMMYFUNCTION(" SPLIT(A130,"":"")"),"Card 129")</f>
        <v>Card 129</v>
      </c>
      <c r="C130" s="2" t="str">
        <f>IFERROR(__xludf.DUMMYFUNCTION("""COMPUTED_VALUE""")," 98 68 59 25 58 27 20 23 38 46 | 97 91 59 41 70 18 36 38 46 42 58 48 53 60 81 75 83 23 15 86 89 68 69 39 88")</f>
        <v> 98 68 59 25 58 27 20 23 38 46 | 97 91 59 41 70 18 36 38 46 42 58 48 53 60 81 75 83 23 15 86 89 68 69 39 88</v>
      </c>
      <c r="D130" s="2" t="str">
        <f>IFERROR(__xludf.DUMMYFUNCTION("SPLIT(C130,""|"")")," 98 68 59 25 58 27 20 23 38 46 ")</f>
        <v> 98 68 59 25 58 27 20 23 38 46 </v>
      </c>
      <c r="E130" s="2" t="str">
        <f>IFERROR(__xludf.DUMMYFUNCTION("""COMPUTED_VALUE""")," 97 91 59 41 70 18 36 38 46 42 58 48 53 60 81 75 83 23 15 86 89 68 69 39 88")</f>
        <v> 97 91 59 41 70 18 36 38 46 42 58 48 53 60 81 75 83 23 15 86 89 68 69 39 88</v>
      </c>
      <c r="F130" s="2">
        <f>IFERROR(__xludf.DUMMYFUNCTION("SPLIT(D130,"" "")"),98.0)</f>
        <v>98</v>
      </c>
      <c r="G130" s="2">
        <f>IFERROR(__xludf.DUMMYFUNCTION("""COMPUTED_VALUE"""),68.0)</f>
        <v>68</v>
      </c>
      <c r="H130" s="2">
        <f>IFERROR(__xludf.DUMMYFUNCTION("""COMPUTED_VALUE"""),59.0)</f>
        <v>59</v>
      </c>
      <c r="I130" s="2">
        <f>IFERROR(__xludf.DUMMYFUNCTION("""COMPUTED_VALUE"""),25.0)</f>
        <v>25</v>
      </c>
      <c r="J130" s="2">
        <f>IFERROR(__xludf.DUMMYFUNCTION("""COMPUTED_VALUE"""),58.0)</f>
        <v>58</v>
      </c>
      <c r="K130" s="2">
        <f>IFERROR(__xludf.DUMMYFUNCTION("""COMPUTED_VALUE"""),27.0)</f>
        <v>27</v>
      </c>
      <c r="L130" s="2">
        <f>IFERROR(__xludf.DUMMYFUNCTION("""COMPUTED_VALUE"""),20.0)</f>
        <v>20</v>
      </c>
      <c r="M130" s="2">
        <f>IFERROR(__xludf.DUMMYFUNCTION("""COMPUTED_VALUE"""),23.0)</f>
        <v>23</v>
      </c>
      <c r="N130" s="2">
        <f>IFERROR(__xludf.DUMMYFUNCTION("""COMPUTED_VALUE"""),38.0)</f>
        <v>38</v>
      </c>
      <c r="O130" s="2">
        <f>IFERROR(__xludf.DUMMYFUNCTION("""COMPUTED_VALUE"""),46.0)</f>
        <v>46</v>
      </c>
      <c r="Q130" s="2">
        <f>IFERROR(__xludf.DUMMYFUNCTION("SPLIT(E130,"" "")"),97.0)</f>
        <v>97</v>
      </c>
      <c r="R130" s="2">
        <f>IFERROR(__xludf.DUMMYFUNCTION("""COMPUTED_VALUE"""),91.0)</f>
        <v>91</v>
      </c>
      <c r="S130" s="2">
        <f>IFERROR(__xludf.DUMMYFUNCTION("""COMPUTED_VALUE"""),59.0)</f>
        <v>59</v>
      </c>
      <c r="T130" s="2">
        <f>IFERROR(__xludf.DUMMYFUNCTION("""COMPUTED_VALUE"""),41.0)</f>
        <v>41</v>
      </c>
      <c r="U130" s="2">
        <f>IFERROR(__xludf.DUMMYFUNCTION("""COMPUTED_VALUE"""),70.0)</f>
        <v>70</v>
      </c>
      <c r="V130" s="2">
        <f>IFERROR(__xludf.DUMMYFUNCTION("""COMPUTED_VALUE"""),18.0)</f>
        <v>18</v>
      </c>
      <c r="W130" s="2">
        <f>IFERROR(__xludf.DUMMYFUNCTION("""COMPUTED_VALUE"""),36.0)</f>
        <v>36</v>
      </c>
      <c r="X130" s="2">
        <f>IFERROR(__xludf.DUMMYFUNCTION("""COMPUTED_VALUE"""),38.0)</f>
        <v>38</v>
      </c>
      <c r="Y130" s="2">
        <f>IFERROR(__xludf.DUMMYFUNCTION("""COMPUTED_VALUE"""),46.0)</f>
        <v>46</v>
      </c>
      <c r="Z130" s="2">
        <f>IFERROR(__xludf.DUMMYFUNCTION("""COMPUTED_VALUE"""),42.0)</f>
        <v>42</v>
      </c>
      <c r="AA130" s="2">
        <f>IFERROR(__xludf.DUMMYFUNCTION("""COMPUTED_VALUE"""),58.0)</f>
        <v>58</v>
      </c>
      <c r="AB130" s="2">
        <f>IFERROR(__xludf.DUMMYFUNCTION("""COMPUTED_VALUE"""),48.0)</f>
        <v>48</v>
      </c>
      <c r="AC130" s="2">
        <f>IFERROR(__xludf.DUMMYFUNCTION("""COMPUTED_VALUE"""),53.0)</f>
        <v>53</v>
      </c>
      <c r="AD130" s="2">
        <f>IFERROR(__xludf.DUMMYFUNCTION("""COMPUTED_VALUE"""),60.0)</f>
        <v>60</v>
      </c>
      <c r="AE130" s="2">
        <f>IFERROR(__xludf.DUMMYFUNCTION("""COMPUTED_VALUE"""),81.0)</f>
        <v>81</v>
      </c>
      <c r="AF130" s="2">
        <f>IFERROR(__xludf.DUMMYFUNCTION("""COMPUTED_VALUE"""),75.0)</f>
        <v>75</v>
      </c>
      <c r="AG130" s="2">
        <f>IFERROR(__xludf.DUMMYFUNCTION("""COMPUTED_VALUE"""),83.0)</f>
        <v>83</v>
      </c>
      <c r="AH130" s="2">
        <f>IFERROR(__xludf.DUMMYFUNCTION("""COMPUTED_VALUE"""),23.0)</f>
        <v>23</v>
      </c>
      <c r="AI130" s="2">
        <f>IFERROR(__xludf.DUMMYFUNCTION("""COMPUTED_VALUE"""),15.0)</f>
        <v>15</v>
      </c>
      <c r="AJ130" s="2">
        <f>IFERROR(__xludf.DUMMYFUNCTION("""COMPUTED_VALUE"""),86.0)</f>
        <v>86</v>
      </c>
      <c r="AK130" s="2">
        <f>IFERROR(__xludf.DUMMYFUNCTION("""COMPUTED_VALUE"""),89.0)</f>
        <v>89</v>
      </c>
      <c r="AL130" s="2">
        <f>IFERROR(__xludf.DUMMYFUNCTION("""COMPUTED_VALUE"""),68.0)</f>
        <v>68</v>
      </c>
      <c r="AM130" s="2">
        <f>IFERROR(__xludf.DUMMYFUNCTION("""COMPUTED_VALUE"""),69.0)</f>
        <v>69</v>
      </c>
      <c r="AN130" s="2">
        <f>IFERROR(__xludf.DUMMYFUNCTION("""COMPUTED_VALUE"""),39.0)</f>
        <v>39</v>
      </c>
      <c r="AO130" s="2">
        <f>IFERROR(__xludf.DUMMYFUNCTION("""COMPUTED_VALUE"""),88.0)</f>
        <v>88</v>
      </c>
      <c r="AQ130" s="2">
        <f>IFERROR(__xludf.DUMMYFUNCTION("COUNTA( iferror( filter( flatten(F130:O130), match( flatten(F130:O130), flatten(Q130:AO130), 0 ) ) ) )"),6.0)</f>
        <v>6</v>
      </c>
      <c r="AR130" s="2">
        <f t="shared" si="1"/>
        <v>32</v>
      </c>
    </row>
    <row r="131">
      <c r="A131" s="4" t="s">
        <v>135</v>
      </c>
      <c r="B131" s="2" t="str">
        <f>IFERROR(__xludf.DUMMYFUNCTION(" SPLIT(A131,"":"")"),"Card 130")</f>
        <v>Card 130</v>
      </c>
      <c r="C131" s="2" t="str">
        <f>IFERROR(__xludf.DUMMYFUNCTION("""COMPUTED_VALUE""")," 85 72 65 71 14 25 22 53 12 28 | 67  9 27 94 96 30 86 83  4 59 91 79  7 60 31 39 36 77 23 38 40 51 84 16 57")</f>
        <v> 85 72 65 71 14 25 22 53 12 28 | 67  9 27 94 96 30 86 83  4 59 91 79  7 60 31 39 36 77 23 38 40 51 84 16 57</v>
      </c>
      <c r="D131" s="2" t="str">
        <f>IFERROR(__xludf.DUMMYFUNCTION("SPLIT(C131,""|"")")," 85 72 65 71 14 25 22 53 12 28 ")</f>
        <v> 85 72 65 71 14 25 22 53 12 28 </v>
      </c>
      <c r="E131" s="2" t="str">
        <f>IFERROR(__xludf.DUMMYFUNCTION("""COMPUTED_VALUE""")," 67  9 27 94 96 30 86 83  4 59 91 79  7 60 31 39 36 77 23 38 40 51 84 16 57")</f>
        <v> 67  9 27 94 96 30 86 83  4 59 91 79  7 60 31 39 36 77 23 38 40 51 84 16 57</v>
      </c>
      <c r="F131" s="2">
        <f>IFERROR(__xludf.DUMMYFUNCTION("SPLIT(D131,"" "")"),85.0)</f>
        <v>85</v>
      </c>
      <c r="G131" s="2">
        <f>IFERROR(__xludf.DUMMYFUNCTION("""COMPUTED_VALUE"""),72.0)</f>
        <v>72</v>
      </c>
      <c r="H131" s="2">
        <f>IFERROR(__xludf.DUMMYFUNCTION("""COMPUTED_VALUE"""),65.0)</f>
        <v>65</v>
      </c>
      <c r="I131" s="2">
        <f>IFERROR(__xludf.DUMMYFUNCTION("""COMPUTED_VALUE"""),71.0)</f>
        <v>71</v>
      </c>
      <c r="J131" s="2">
        <f>IFERROR(__xludf.DUMMYFUNCTION("""COMPUTED_VALUE"""),14.0)</f>
        <v>14</v>
      </c>
      <c r="K131" s="2">
        <f>IFERROR(__xludf.DUMMYFUNCTION("""COMPUTED_VALUE"""),25.0)</f>
        <v>25</v>
      </c>
      <c r="L131" s="2">
        <f>IFERROR(__xludf.DUMMYFUNCTION("""COMPUTED_VALUE"""),22.0)</f>
        <v>22</v>
      </c>
      <c r="M131" s="2">
        <f>IFERROR(__xludf.DUMMYFUNCTION("""COMPUTED_VALUE"""),53.0)</f>
        <v>53</v>
      </c>
      <c r="N131" s="2">
        <f>IFERROR(__xludf.DUMMYFUNCTION("""COMPUTED_VALUE"""),12.0)</f>
        <v>12</v>
      </c>
      <c r="O131" s="2">
        <f>IFERROR(__xludf.DUMMYFUNCTION("""COMPUTED_VALUE"""),28.0)</f>
        <v>28</v>
      </c>
      <c r="Q131" s="2">
        <f>IFERROR(__xludf.DUMMYFUNCTION("SPLIT(E131,"" "")"),67.0)</f>
        <v>67</v>
      </c>
      <c r="R131" s="2">
        <f>IFERROR(__xludf.DUMMYFUNCTION("""COMPUTED_VALUE"""),9.0)</f>
        <v>9</v>
      </c>
      <c r="S131" s="2">
        <f>IFERROR(__xludf.DUMMYFUNCTION("""COMPUTED_VALUE"""),27.0)</f>
        <v>27</v>
      </c>
      <c r="T131" s="2">
        <f>IFERROR(__xludf.DUMMYFUNCTION("""COMPUTED_VALUE"""),94.0)</f>
        <v>94</v>
      </c>
      <c r="U131" s="2">
        <f>IFERROR(__xludf.DUMMYFUNCTION("""COMPUTED_VALUE"""),96.0)</f>
        <v>96</v>
      </c>
      <c r="V131" s="2">
        <f>IFERROR(__xludf.DUMMYFUNCTION("""COMPUTED_VALUE"""),30.0)</f>
        <v>30</v>
      </c>
      <c r="W131" s="2">
        <f>IFERROR(__xludf.DUMMYFUNCTION("""COMPUTED_VALUE"""),86.0)</f>
        <v>86</v>
      </c>
      <c r="X131" s="2">
        <f>IFERROR(__xludf.DUMMYFUNCTION("""COMPUTED_VALUE"""),83.0)</f>
        <v>83</v>
      </c>
      <c r="Y131" s="2">
        <f>IFERROR(__xludf.DUMMYFUNCTION("""COMPUTED_VALUE"""),4.0)</f>
        <v>4</v>
      </c>
      <c r="Z131" s="2">
        <f>IFERROR(__xludf.DUMMYFUNCTION("""COMPUTED_VALUE"""),59.0)</f>
        <v>59</v>
      </c>
      <c r="AA131" s="2">
        <f>IFERROR(__xludf.DUMMYFUNCTION("""COMPUTED_VALUE"""),91.0)</f>
        <v>91</v>
      </c>
      <c r="AB131" s="2">
        <f>IFERROR(__xludf.DUMMYFUNCTION("""COMPUTED_VALUE"""),79.0)</f>
        <v>79</v>
      </c>
      <c r="AC131" s="2">
        <f>IFERROR(__xludf.DUMMYFUNCTION("""COMPUTED_VALUE"""),7.0)</f>
        <v>7</v>
      </c>
      <c r="AD131" s="2">
        <f>IFERROR(__xludf.DUMMYFUNCTION("""COMPUTED_VALUE"""),60.0)</f>
        <v>60</v>
      </c>
      <c r="AE131" s="2">
        <f>IFERROR(__xludf.DUMMYFUNCTION("""COMPUTED_VALUE"""),31.0)</f>
        <v>31</v>
      </c>
      <c r="AF131" s="2">
        <f>IFERROR(__xludf.DUMMYFUNCTION("""COMPUTED_VALUE"""),39.0)</f>
        <v>39</v>
      </c>
      <c r="AG131" s="2">
        <f>IFERROR(__xludf.DUMMYFUNCTION("""COMPUTED_VALUE"""),36.0)</f>
        <v>36</v>
      </c>
      <c r="AH131" s="2">
        <f>IFERROR(__xludf.DUMMYFUNCTION("""COMPUTED_VALUE"""),77.0)</f>
        <v>77</v>
      </c>
      <c r="AI131" s="2">
        <f>IFERROR(__xludf.DUMMYFUNCTION("""COMPUTED_VALUE"""),23.0)</f>
        <v>23</v>
      </c>
      <c r="AJ131" s="2">
        <f>IFERROR(__xludf.DUMMYFUNCTION("""COMPUTED_VALUE"""),38.0)</f>
        <v>38</v>
      </c>
      <c r="AK131" s="2">
        <f>IFERROR(__xludf.DUMMYFUNCTION("""COMPUTED_VALUE"""),40.0)</f>
        <v>40</v>
      </c>
      <c r="AL131" s="2">
        <f>IFERROR(__xludf.DUMMYFUNCTION("""COMPUTED_VALUE"""),51.0)</f>
        <v>51</v>
      </c>
      <c r="AM131" s="2">
        <f>IFERROR(__xludf.DUMMYFUNCTION("""COMPUTED_VALUE"""),84.0)</f>
        <v>84</v>
      </c>
      <c r="AN131" s="2">
        <f>IFERROR(__xludf.DUMMYFUNCTION("""COMPUTED_VALUE"""),16.0)</f>
        <v>16</v>
      </c>
      <c r="AO131" s="2">
        <f>IFERROR(__xludf.DUMMYFUNCTION("""COMPUTED_VALUE"""),57.0)</f>
        <v>57</v>
      </c>
      <c r="AQ131" s="2">
        <f>IFERROR(__xludf.DUMMYFUNCTION("COUNTA( iferror( filter( flatten(F131:O131), match( flatten(F131:O131), flatten(Q131:AO131), 0 ) ) ) )"),0.0)</f>
        <v>0</v>
      </c>
      <c r="AR131" s="2">
        <f t="shared" si="1"/>
        <v>0</v>
      </c>
    </row>
    <row r="132">
      <c r="A132" s="4" t="s">
        <v>136</v>
      </c>
      <c r="B132" s="2" t="str">
        <f>IFERROR(__xludf.DUMMYFUNCTION(" SPLIT(A132,"":"")"),"Card 131")</f>
        <v>Card 131</v>
      </c>
      <c r="C132" s="2" t="str">
        <f>IFERROR(__xludf.DUMMYFUNCTION("""COMPUTED_VALUE"""),"  6 77 45 51 48 46 21 52 84 62 | 70 74 83 39 26 27 86 96 56 33 79 18 76 34 22 32 68 59 35 66 38 71  3 20 88")</f>
        <v>  6 77 45 51 48 46 21 52 84 62 | 70 74 83 39 26 27 86 96 56 33 79 18 76 34 22 32 68 59 35 66 38 71  3 20 88</v>
      </c>
      <c r="D132" s="2" t="str">
        <f>IFERROR(__xludf.DUMMYFUNCTION("SPLIT(C132,""|"")"),"  6 77 45 51 48 46 21 52 84 62 ")</f>
        <v>  6 77 45 51 48 46 21 52 84 62 </v>
      </c>
      <c r="E132" s="2" t="str">
        <f>IFERROR(__xludf.DUMMYFUNCTION("""COMPUTED_VALUE""")," 70 74 83 39 26 27 86 96 56 33 79 18 76 34 22 32 68 59 35 66 38 71  3 20 88")</f>
        <v> 70 74 83 39 26 27 86 96 56 33 79 18 76 34 22 32 68 59 35 66 38 71  3 20 88</v>
      </c>
      <c r="F132" s="2">
        <f>IFERROR(__xludf.DUMMYFUNCTION("SPLIT(D132,"" "")"),6.0)</f>
        <v>6</v>
      </c>
      <c r="G132" s="2">
        <f>IFERROR(__xludf.DUMMYFUNCTION("""COMPUTED_VALUE"""),77.0)</f>
        <v>77</v>
      </c>
      <c r="H132" s="2">
        <f>IFERROR(__xludf.DUMMYFUNCTION("""COMPUTED_VALUE"""),45.0)</f>
        <v>45</v>
      </c>
      <c r="I132" s="2">
        <f>IFERROR(__xludf.DUMMYFUNCTION("""COMPUTED_VALUE"""),51.0)</f>
        <v>51</v>
      </c>
      <c r="J132" s="2">
        <f>IFERROR(__xludf.DUMMYFUNCTION("""COMPUTED_VALUE"""),48.0)</f>
        <v>48</v>
      </c>
      <c r="K132" s="2">
        <f>IFERROR(__xludf.DUMMYFUNCTION("""COMPUTED_VALUE"""),46.0)</f>
        <v>46</v>
      </c>
      <c r="L132" s="2">
        <f>IFERROR(__xludf.DUMMYFUNCTION("""COMPUTED_VALUE"""),21.0)</f>
        <v>21</v>
      </c>
      <c r="M132" s="2">
        <f>IFERROR(__xludf.DUMMYFUNCTION("""COMPUTED_VALUE"""),52.0)</f>
        <v>52</v>
      </c>
      <c r="N132" s="2">
        <f>IFERROR(__xludf.DUMMYFUNCTION("""COMPUTED_VALUE"""),84.0)</f>
        <v>84</v>
      </c>
      <c r="O132" s="2">
        <f>IFERROR(__xludf.DUMMYFUNCTION("""COMPUTED_VALUE"""),62.0)</f>
        <v>62</v>
      </c>
      <c r="Q132" s="2">
        <f>IFERROR(__xludf.DUMMYFUNCTION("SPLIT(E132,"" "")"),70.0)</f>
        <v>70</v>
      </c>
      <c r="R132" s="2">
        <f>IFERROR(__xludf.DUMMYFUNCTION("""COMPUTED_VALUE"""),74.0)</f>
        <v>74</v>
      </c>
      <c r="S132" s="2">
        <f>IFERROR(__xludf.DUMMYFUNCTION("""COMPUTED_VALUE"""),83.0)</f>
        <v>83</v>
      </c>
      <c r="T132" s="2">
        <f>IFERROR(__xludf.DUMMYFUNCTION("""COMPUTED_VALUE"""),39.0)</f>
        <v>39</v>
      </c>
      <c r="U132" s="2">
        <f>IFERROR(__xludf.DUMMYFUNCTION("""COMPUTED_VALUE"""),26.0)</f>
        <v>26</v>
      </c>
      <c r="V132" s="2">
        <f>IFERROR(__xludf.DUMMYFUNCTION("""COMPUTED_VALUE"""),27.0)</f>
        <v>27</v>
      </c>
      <c r="W132" s="2">
        <f>IFERROR(__xludf.DUMMYFUNCTION("""COMPUTED_VALUE"""),86.0)</f>
        <v>86</v>
      </c>
      <c r="X132" s="2">
        <f>IFERROR(__xludf.DUMMYFUNCTION("""COMPUTED_VALUE"""),96.0)</f>
        <v>96</v>
      </c>
      <c r="Y132" s="2">
        <f>IFERROR(__xludf.DUMMYFUNCTION("""COMPUTED_VALUE"""),56.0)</f>
        <v>56</v>
      </c>
      <c r="Z132" s="2">
        <f>IFERROR(__xludf.DUMMYFUNCTION("""COMPUTED_VALUE"""),33.0)</f>
        <v>33</v>
      </c>
      <c r="AA132" s="2">
        <f>IFERROR(__xludf.DUMMYFUNCTION("""COMPUTED_VALUE"""),79.0)</f>
        <v>79</v>
      </c>
      <c r="AB132" s="2">
        <f>IFERROR(__xludf.DUMMYFUNCTION("""COMPUTED_VALUE"""),18.0)</f>
        <v>18</v>
      </c>
      <c r="AC132" s="2">
        <f>IFERROR(__xludf.DUMMYFUNCTION("""COMPUTED_VALUE"""),76.0)</f>
        <v>76</v>
      </c>
      <c r="AD132" s="2">
        <f>IFERROR(__xludf.DUMMYFUNCTION("""COMPUTED_VALUE"""),34.0)</f>
        <v>34</v>
      </c>
      <c r="AE132" s="2">
        <f>IFERROR(__xludf.DUMMYFUNCTION("""COMPUTED_VALUE"""),22.0)</f>
        <v>22</v>
      </c>
      <c r="AF132" s="2">
        <f>IFERROR(__xludf.DUMMYFUNCTION("""COMPUTED_VALUE"""),32.0)</f>
        <v>32</v>
      </c>
      <c r="AG132" s="2">
        <f>IFERROR(__xludf.DUMMYFUNCTION("""COMPUTED_VALUE"""),68.0)</f>
        <v>68</v>
      </c>
      <c r="AH132" s="2">
        <f>IFERROR(__xludf.DUMMYFUNCTION("""COMPUTED_VALUE"""),59.0)</f>
        <v>59</v>
      </c>
      <c r="AI132" s="2">
        <f>IFERROR(__xludf.DUMMYFUNCTION("""COMPUTED_VALUE"""),35.0)</f>
        <v>35</v>
      </c>
      <c r="AJ132" s="2">
        <f>IFERROR(__xludf.DUMMYFUNCTION("""COMPUTED_VALUE"""),66.0)</f>
        <v>66</v>
      </c>
      <c r="AK132" s="2">
        <f>IFERROR(__xludf.DUMMYFUNCTION("""COMPUTED_VALUE"""),38.0)</f>
        <v>38</v>
      </c>
      <c r="AL132" s="2">
        <f>IFERROR(__xludf.DUMMYFUNCTION("""COMPUTED_VALUE"""),71.0)</f>
        <v>71</v>
      </c>
      <c r="AM132" s="2">
        <f>IFERROR(__xludf.DUMMYFUNCTION("""COMPUTED_VALUE"""),3.0)</f>
        <v>3</v>
      </c>
      <c r="AN132" s="2">
        <f>IFERROR(__xludf.DUMMYFUNCTION("""COMPUTED_VALUE"""),20.0)</f>
        <v>20</v>
      </c>
      <c r="AO132" s="2">
        <f>IFERROR(__xludf.DUMMYFUNCTION("""COMPUTED_VALUE"""),88.0)</f>
        <v>88</v>
      </c>
      <c r="AQ132" s="2">
        <f>IFERROR(__xludf.DUMMYFUNCTION("COUNTA( iferror( filter( flatten(F132:O132), match( flatten(F132:O132), flatten(Q132:AO132), 0 ) ) ) )"),0.0)</f>
        <v>0</v>
      </c>
      <c r="AR132" s="2">
        <f t="shared" si="1"/>
        <v>0</v>
      </c>
    </row>
    <row r="133">
      <c r="A133" s="4" t="s">
        <v>137</v>
      </c>
      <c r="B133" s="2" t="str">
        <f>IFERROR(__xludf.DUMMYFUNCTION(" SPLIT(A133,"":"")"),"Card 132")</f>
        <v>Card 132</v>
      </c>
      <c r="C133" s="2" t="str">
        <f>IFERROR(__xludf.DUMMYFUNCTION("""COMPUTED_VALUE""")," 66 80 84  9 59 23 64 44 71 36 | 63 49 73 62 68 48 80 32 99 29 24 61 40 35 20  1 57 58 15 92 87 18 47 71 67")</f>
        <v> 66 80 84  9 59 23 64 44 71 36 | 63 49 73 62 68 48 80 32 99 29 24 61 40 35 20  1 57 58 15 92 87 18 47 71 67</v>
      </c>
      <c r="D133" s="2" t="str">
        <f>IFERROR(__xludf.DUMMYFUNCTION("SPLIT(C133,""|"")")," 66 80 84  9 59 23 64 44 71 36 ")</f>
        <v> 66 80 84  9 59 23 64 44 71 36 </v>
      </c>
      <c r="E133" s="2" t="str">
        <f>IFERROR(__xludf.DUMMYFUNCTION("""COMPUTED_VALUE""")," 63 49 73 62 68 48 80 32 99 29 24 61 40 35 20  1 57 58 15 92 87 18 47 71 67")</f>
        <v> 63 49 73 62 68 48 80 32 99 29 24 61 40 35 20  1 57 58 15 92 87 18 47 71 67</v>
      </c>
      <c r="F133" s="2">
        <f>IFERROR(__xludf.DUMMYFUNCTION("SPLIT(D133,"" "")"),66.0)</f>
        <v>66</v>
      </c>
      <c r="G133" s="2">
        <f>IFERROR(__xludf.DUMMYFUNCTION("""COMPUTED_VALUE"""),80.0)</f>
        <v>80</v>
      </c>
      <c r="H133" s="2">
        <f>IFERROR(__xludf.DUMMYFUNCTION("""COMPUTED_VALUE"""),84.0)</f>
        <v>84</v>
      </c>
      <c r="I133" s="2">
        <f>IFERROR(__xludf.DUMMYFUNCTION("""COMPUTED_VALUE"""),9.0)</f>
        <v>9</v>
      </c>
      <c r="J133" s="2">
        <f>IFERROR(__xludf.DUMMYFUNCTION("""COMPUTED_VALUE"""),59.0)</f>
        <v>59</v>
      </c>
      <c r="K133" s="2">
        <f>IFERROR(__xludf.DUMMYFUNCTION("""COMPUTED_VALUE"""),23.0)</f>
        <v>23</v>
      </c>
      <c r="L133" s="2">
        <f>IFERROR(__xludf.DUMMYFUNCTION("""COMPUTED_VALUE"""),64.0)</f>
        <v>64</v>
      </c>
      <c r="M133" s="2">
        <f>IFERROR(__xludf.DUMMYFUNCTION("""COMPUTED_VALUE"""),44.0)</f>
        <v>44</v>
      </c>
      <c r="N133" s="2">
        <f>IFERROR(__xludf.DUMMYFUNCTION("""COMPUTED_VALUE"""),71.0)</f>
        <v>71</v>
      </c>
      <c r="O133" s="2">
        <f>IFERROR(__xludf.DUMMYFUNCTION("""COMPUTED_VALUE"""),36.0)</f>
        <v>36</v>
      </c>
      <c r="Q133" s="2">
        <f>IFERROR(__xludf.DUMMYFUNCTION("SPLIT(E133,"" "")"),63.0)</f>
        <v>63</v>
      </c>
      <c r="R133" s="2">
        <f>IFERROR(__xludf.DUMMYFUNCTION("""COMPUTED_VALUE"""),49.0)</f>
        <v>49</v>
      </c>
      <c r="S133" s="2">
        <f>IFERROR(__xludf.DUMMYFUNCTION("""COMPUTED_VALUE"""),73.0)</f>
        <v>73</v>
      </c>
      <c r="T133" s="2">
        <f>IFERROR(__xludf.DUMMYFUNCTION("""COMPUTED_VALUE"""),62.0)</f>
        <v>62</v>
      </c>
      <c r="U133" s="2">
        <f>IFERROR(__xludf.DUMMYFUNCTION("""COMPUTED_VALUE"""),68.0)</f>
        <v>68</v>
      </c>
      <c r="V133" s="2">
        <f>IFERROR(__xludf.DUMMYFUNCTION("""COMPUTED_VALUE"""),48.0)</f>
        <v>48</v>
      </c>
      <c r="W133" s="2">
        <f>IFERROR(__xludf.DUMMYFUNCTION("""COMPUTED_VALUE"""),80.0)</f>
        <v>80</v>
      </c>
      <c r="X133" s="2">
        <f>IFERROR(__xludf.DUMMYFUNCTION("""COMPUTED_VALUE"""),32.0)</f>
        <v>32</v>
      </c>
      <c r="Y133" s="2">
        <f>IFERROR(__xludf.DUMMYFUNCTION("""COMPUTED_VALUE"""),99.0)</f>
        <v>99</v>
      </c>
      <c r="Z133" s="2">
        <f>IFERROR(__xludf.DUMMYFUNCTION("""COMPUTED_VALUE"""),29.0)</f>
        <v>29</v>
      </c>
      <c r="AA133" s="2">
        <f>IFERROR(__xludf.DUMMYFUNCTION("""COMPUTED_VALUE"""),24.0)</f>
        <v>24</v>
      </c>
      <c r="AB133" s="2">
        <f>IFERROR(__xludf.DUMMYFUNCTION("""COMPUTED_VALUE"""),61.0)</f>
        <v>61</v>
      </c>
      <c r="AC133" s="2">
        <f>IFERROR(__xludf.DUMMYFUNCTION("""COMPUTED_VALUE"""),40.0)</f>
        <v>40</v>
      </c>
      <c r="AD133" s="2">
        <f>IFERROR(__xludf.DUMMYFUNCTION("""COMPUTED_VALUE"""),35.0)</f>
        <v>35</v>
      </c>
      <c r="AE133" s="2">
        <f>IFERROR(__xludf.DUMMYFUNCTION("""COMPUTED_VALUE"""),20.0)</f>
        <v>20</v>
      </c>
      <c r="AF133" s="2">
        <f>IFERROR(__xludf.DUMMYFUNCTION("""COMPUTED_VALUE"""),1.0)</f>
        <v>1</v>
      </c>
      <c r="AG133" s="2">
        <f>IFERROR(__xludf.DUMMYFUNCTION("""COMPUTED_VALUE"""),57.0)</f>
        <v>57</v>
      </c>
      <c r="AH133" s="2">
        <f>IFERROR(__xludf.DUMMYFUNCTION("""COMPUTED_VALUE"""),58.0)</f>
        <v>58</v>
      </c>
      <c r="AI133" s="2">
        <f>IFERROR(__xludf.DUMMYFUNCTION("""COMPUTED_VALUE"""),15.0)</f>
        <v>15</v>
      </c>
      <c r="AJ133" s="2">
        <f>IFERROR(__xludf.DUMMYFUNCTION("""COMPUTED_VALUE"""),92.0)</f>
        <v>92</v>
      </c>
      <c r="AK133" s="2">
        <f>IFERROR(__xludf.DUMMYFUNCTION("""COMPUTED_VALUE"""),87.0)</f>
        <v>87</v>
      </c>
      <c r="AL133" s="2">
        <f>IFERROR(__xludf.DUMMYFUNCTION("""COMPUTED_VALUE"""),18.0)</f>
        <v>18</v>
      </c>
      <c r="AM133" s="2">
        <f>IFERROR(__xludf.DUMMYFUNCTION("""COMPUTED_VALUE"""),47.0)</f>
        <v>47</v>
      </c>
      <c r="AN133" s="2">
        <f>IFERROR(__xludf.DUMMYFUNCTION("""COMPUTED_VALUE"""),71.0)</f>
        <v>71</v>
      </c>
      <c r="AO133" s="2">
        <f>IFERROR(__xludf.DUMMYFUNCTION("""COMPUTED_VALUE"""),67.0)</f>
        <v>67</v>
      </c>
      <c r="AQ133" s="2">
        <f>IFERROR(__xludf.DUMMYFUNCTION("COUNTA( iferror( filter( flatten(F133:O133), match( flatten(F133:O133), flatten(Q133:AO133), 0 ) ) ) )"),2.0)</f>
        <v>2</v>
      </c>
      <c r="AR133" s="2">
        <f t="shared" si="1"/>
        <v>2</v>
      </c>
    </row>
    <row r="134">
      <c r="A134" s="4" t="s">
        <v>138</v>
      </c>
      <c r="B134" s="2" t="str">
        <f>IFERROR(__xludf.DUMMYFUNCTION(" SPLIT(A134,"":"")"),"Card 133")</f>
        <v>Card 133</v>
      </c>
      <c r="C134" s="2" t="str">
        <f>IFERROR(__xludf.DUMMYFUNCTION("""COMPUTED_VALUE""")," 19 94  9 45 91 35 36 60 34 26 | 72 47 82 86 88 69  6 17  7  8 21 78 90  9 12 24 85 28 15 31 98 76 35 10 39")</f>
        <v> 19 94  9 45 91 35 36 60 34 26 | 72 47 82 86 88 69  6 17  7  8 21 78 90  9 12 24 85 28 15 31 98 76 35 10 39</v>
      </c>
      <c r="D134" s="2" t="str">
        <f>IFERROR(__xludf.DUMMYFUNCTION("SPLIT(C134,""|"")")," 19 94  9 45 91 35 36 60 34 26 ")</f>
        <v> 19 94  9 45 91 35 36 60 34 26 </v>
      </c>
      <c r="E134" s="2" t="str">
        <f>IFERROR(__xludf.DUMMYFUNCTION("""COMPUTED_VALUE""")," 72 47 82 86 88 69  6 17  7  8 21 78 90  9 12 24 85 28 15 31 98 76 35 10 39")</f>
        <v> 72 47 82 86 88 69  6 17  7  8 21 78 90  9 12 24 85 28 15 31 98 76 35 10 39</v>
      </c>
      <c r="F134" s="2">
        <f>IFERROR(__xludf.DUMMYFUNCTION("SPLIT(D134,"" "")"),19.0)</f>
        <v>19</v>
      </c>
      <c r="G134" s="2">
        <f>IFERROR(__xludf.DUMMYFUNCTION("""COMPUTED_VALUE"""),94.0)</f>
        <v>94</v>
      </c>
      <c r="H134" s="2">
        <f>IFERROR(__xludf.DUMMYFUNCTION("""COMPUTED_VALUE"""),9.0)</f>
        <v>9</v>
      </c>
      <c r="I134" s="2">
        <f>IFERROR(__xludf.DUMMYFUNCTION("""COMPUTED_VALUE"""),45.0)</f>
        <v>45</v>
      </c>
      <c r="J134" s="2">
        <f>IFERROR(__xludf.DUMMYFUNCTION("""COMPUTED_VALUE"""),91.0)</f>
        <v>91</v>
      </c>
      <c r="K134" s="2">
        <f>IFERROR(__xludf.DUMMYFUNCTION("""COMPUTED_VALUE"""),35.0)</f>
        <v>35</v>
      </c>
      <c r="L134" s="2">
        <f>IFERROR(__xludf.DUMMYFUNCTION("""COMPUTED_VALUE"""),36.0)</f>
        <v>36</v>
      </c>
      <c r="M134" s="2">
        <f>IFERROR(__xludf.DUMMYFUNCTION("""COMPUTED_VALUE"""),60.0)</f>
        <v>60</v>
      </c>
      <c r="N134" s="2">
        <f>IFERROR(__xludf.DUMMYFUNCTION("""COMPUTED_VALUE"""),34.0)</f>
        <v>34</v>
      </c>
      <c r="O134" s="2">
        <f>IFERROR(__xludf.DUMMYFUNCTION("""COMPUTED_VALUE"""),26.0)</f>
        <v>26</v>
      </c>
      <c r="Q134" s="2">
        <f>IFERROR(__xludf.DUMMYFUNCTION("SPLIT(E134,"" "")"),72.0)</f>
        <v>72</v>
      </c>
      <c r="R134" s="2">
        <f>IFERROR(__xludf.DUMMYFUNCTION("""COMPUTED_VALUE"""),47.0)</f>
        <v>47</v>
      </c>
      <c r="S134" s="2">
        <f>IFERROR(__xludf.DUMMYFUNCTION("""COMPUTED_VALUE"""),82.0)</f>
        <v>82</v>
      </c>
      <c r="T134" s="2">
        <f>IFERROR(__xludf.DUMMYFUNCTION("""COMPUTED_VALUE"""),86.0)</f>
        <v>86</v>
      </c>
      <c r="U134" s="2">
        <f>IFERROR(__xludf.DUMMYFUNCTION("""COMPUTED_VALUE"""),88.0)</f>
        <v>88</v>
      </c>
      <c r="V134" s="2">
        <f>IFERROR(__xludf.DUMMYFUNCTION("""COMPUTED_VALUE"""),69.0)</f>
        <v>69</v>
      </c>
      <c r="W134" s="2">
        <f>IFERROR(__xludf.DUMMYFUNCTION("""COMPUTED_VALUE"""),6.0)</f>
        <v>6</v>
      </c>
      <c r="X134" s="2">
        <f>IFERROR(__xludf.DUMMYFUNCTION("""COMPUTED_VALUE"""),17.0)</f>
        <v>17</v>
      </c>
      <c r="Y134" s="2">
        <f>IFERROR(__xludf.DUMMYFUNCTION("""COMPUTED_VALUE"""),7.0)</f>
        <v>7</v>
      </c>
      <c r="Z134" s="2">
        <f>IFERROR(__xludf.DUMMYFUNCTION("""COMPUTED_VALUE"""),8.0)</f>
        <v>8</v>
      </c>
      <c r="AA134" s="2">
        <f>IFERROR(__xludf.DUMMYFUNCTION("""COMPUTED_VALUE"""),21.0)</f>
        <v>21</v>
      </c>
      <c r="AB134" s="2">
        <f>IFERROR(__xludf.DUMMYFUNCTION("""COMPUTED_VALUE"""),78.0)</f>
        <v>78</v>
      </c>
      <c r="AC134" s="2">
        <f>IFERROR(__xludf.DUMMYFUNCTION("""COMPUTED_VALUE"""),90.0)</f>
        <v>90</v>
      </c>
      <c r="AD134" s="2">
        <f>IFERROR(__xludf.DUMMYFUNCTION("""COMPUTED_VALUE"""),9.0)</f>
        <v>9</v>
      </c>
      <c r="AE134" s="2">
        <f>IFERROR(__xludf.DUMMYFUNCTION("""COMPUTED_VALUE"""),12.0)</f>
        <v>12</v>
      </c>
      <c r="AF134" s="2">
        <f>IFERROR(__xludf.DUMMYFUNCTION("""COMPUTED_VALUE"""),24.0)</f>
        <v>24</v>
      </c>
      <c r="AG134" s="2">
        <f>IFERROR(__xludf.DUMMYFUNCTION("""COMPUTED_VALUE"""),85.0)</f>
        <v>85</v>
      </c>
      <c r="AH134" s="2">
        <f>IFERROR(__xludf.DUMMYFUNCTION("""COMPUTED_VALUE"""),28.0)</f>
        <v>28</v>
      </c>
      <c r="AI134" s="2">
        <f>IFERROR(__xludf.DUMMYFUNCTION("""COMPUTED_VALUE"""),15.0)</f>
        <v>15</v>
      </c>
      <c r="AJ134" s="2">
        <f>IFERROR(__xludf.DUMMYFUNCTION("""COMPUTED_VALUE"""),31.0)</f>
        <v>31</v>
      </c>
      <c r="AK134" s="2">
        <f>IFERROR(__xludf.DUMMYFUNCTION("""COMPUTED_VALUE"""),98.0)</f>
        <v>98</v>
      </c>
      <c r="AL134" s="2">
        <f>IFERROR(__xludf.DUMMYFUNCTION("""COMPUTED_VALUE"""),76.0)</f>
        <v>76</v>
      </c>
      <c r="AM134" s="2">
        <f>IFERROR(__xludf.DUMMYFUNCTION("""COMPUTED_VALUE"""),35.0)</f>
        <v>35</v>
      </c>
      <c r="AN134" s="2">
        <f>IFERROR(__xludf.DUMMYFUNCTION("""COMPUTED_VALUE"""),10.0)</f>
        <v>10</v>
      </c>
      <c r="AO134" s="2">
        <f>IFERROR(__xludf.DUMMYFUNCTION("""COMPUTED_VALUE"""),39.0)</f>
        <v>39</v>
      </c>
      <c r="AQ134" s="2">
        <f>IFERROR(__xludf.DUMMYFUNCTION("COUNTA( iferror( filter( flatten(F134:O134), match( flatten(F134:O134), flatten(Q134:AO134), 0 ) ) ) )"),2.0)</f>
        <v>2</v>
      </c>
      <c r="AR134" s="2">
        <f t="shared" si="1"/>
        <v>2</v>
      </c>
    </row>
    <row r="135">
      <c r="A135" s="4" t="s">
        <v>139</v>
      </c>
      <c r="B135" s="2" t="str">
        <f>IFERROR(__xludf.DUMMYFUNCTION(" SPLIT(A135,"":"")"),"Card 134")</f>
        <v>Card 134</v>
      </c>
      <c r="C135" s="2" t="str">
        <f>IFERROR(__xludf.DUMMYFUNCTION("""COMPUTED_VALUE"""),"  8 79  4 31  6 88  7 57 40 23 | 66 74 93 26 98 54 87 82 48 63 19 11 68  3 85 88 80 25 15 64 99 77 47 71 43")</f>
        <v>  8 79  4 31  6 88  7 57 40 23 | 66 74 93 26 98 54 87 82 48 63 19 11 68  3 85 88 80 25 15 64 99 77 47 71 43</v>
      </c>
      <c r="D135" s="2" t="str">
        <f>IFERROR(__xludf.DUMMYFUNCTION("SPLIT(C135,""|"")"),"  8 79  4 31  6 88  7 57 40 23 ")</f>
        <v>  8 79  4 31  6 88  7 57 40 23 </v>
      </c>
      <c r="E135" s="2" t="str">
        <f>IFERROR(__xludf.DUMMYFUNCTION("""COMPUTED_VALUE""")," 66 74 93 26 98 54 87 82 48 63 19 11 68  3 85 88 80 25 15 64 99 77 47 71 43")</f>
        <v> 66 74 93 26 98 54 87 82 48 63 19 11 68  3 85 88 80 25 15 64 99 77 47 71 43</v>
      </c>
      <c r="F135" s="2">
        <f>IFERROR(__xludf.DUMMYFUNCTION("SPLIT(D135,"" "")"),8.0)</f>
        <v>8</v>
      </c>
      <c r="G135" s="2">
        <f>IFERROR(__xludf.DUMMYFUNCTION("""COMPUTED_VALUE"""),79.0)</f>
        <v>79</v>
      </c>
      <c r="H135" s="2">
        <f>IFERROR(__xludf.DUMMYFUNCTION("""COMPUTED_VALUE"""),4.0)</f>
        <v>4</v>
      </c>
      <c r="I135" s="2">
        <f>IFERROR(__xludf.DUMMYFUNCTION("""COMPUTED_VALUE"""),31.0)</f>
        <v>31</v>
      </c>
      <c r="J135" s="2">
        <f>IFERROR(__xludf.DUMMYFUNCTION("""COMPUTED_VALUE"""),6.0)</f>
        <v>6</v>
      </c>
      <c r="K135" s="2">
        <f>IFERROR(__xludf.DUMMYFUNCTION("""COMPUTED_VALUE"""),88.0)</f>
        <v>88</v>
      </c>
      <c r="L135" s="2">
        <f>IFERROR(__xludf.DUMMYFUNCTION("""COMPUTED_VALUE"""),7.0)</f>
        <v>7</v>
      </c>
      <c r="M135" s="2">
        <f>IFERROR(__xludf.DUMMYFUNCTION("""COMPUTED_VALUE"""),57.0)</f>
        <v>57</v>
      </c>
      <c r="N135" s="2">
        <f>IFERROR(__xludf.DUMMYFUNCTION("""COMPUTED_VALUE"""),40.0)</f>
        <v>40</v>
      </c>
      <c r="O135" s="2">
        <f>IFERROR(__xludf.DUMMYFUNCTION("""COMPUTED_VALUE"""),23.0)</f>
        <v>23</v>
      </c>
      <c r="Q135" s="2">
        <f>IFERROR(__xludf.DUMMYFUNCTION("SPLIT(E135,"" "")"),66.0)</f>
        <v>66</v>
      </c>
      <c r="R135" s="2">
        <f>IFERROR(__xludf.DUMMYFUNCTION("""COMPUTED_VALUE"""),74.0)</f>
        <v>74</v>
      </c>
      <c r="S135" s="2">
        <f>IFERROR(__xludf.DUMMYFUNCTION("""COMPUTED_VALUE"""),93.0)</f>
        <v>93</v>
      </c>
      <c r="T135" s="2">
        <f>IFERROR(__xludf.DUMMYFUNCTION("""COMPUTED_VALUE"""),26.0)</f>
        <v>26</v>
      </c>
      <c r="U135" s="2">
        <f>IFERROR(__xludf.DUMMYFUNCTION("""COMPUTED_VALUE"""),98.0)</f>
        <v>98</v>
      </c>
      <c r="V135" s="2">
        <f>IFERROR(__xludf.DUMMYFUNCTION("""COMPUTED_VALUE"""),54.0)</f>
        <v>54</v>
      </c>
      <c r="W135" s="2">
        <f>IFERROR(__xludf.DUMMYFUNCTION("""COMPUTED_VALUE"""),87.0)</f>
        <v>87</v>
      </c>
      <c r="X135" s="2">
        <f>IFERROR(__xludf.DUMMYFUNCTION("""COMPUTED_VALUE"""),82.0)</f>
        <v>82</v>
      </c>
      <c r="Y135" s="2">
        <f>IFERROR(__xludf.DUMMYFUNCTION("""COMPUTED_VALUE"""),48.0)</f>
        <v>48</v>
      </c>
      <c r="Z135" s="2">
        <f>IFERROR(__xludf.DUMMYFUNCTION("""COMPUTED_VALUE"""),63.0)</f>
        <v>63</v>
      </c>
      <c r="AA135" s="2">
        <f>IFERROR(__xludf.DUMMYFUNCTION("""COMPUTED_VALUE"""),19.0)</f>
        <v>19</v>
      </c>
      <c r="AB135" s="2">
        <f>IFERROR(__xludf.DUMMYFUNCTION("""COMPUTED_VALUE"""),11.0)</f>
        <v>11</v>
      </c>
      <c r="AC135" s="2">
        <f>IFERROR(__xludf.DUMMYFUNCTION("""COMPUTED_VALUE"""),68.0)</f>
        <v>68</v>
      </c>
      <c r="AD135" s="2">
        <f>IFERROR(__xludf.DUMMYFUNCTION("""COMPUTED_VALUE"""),3.0)</f>
        <v>3</v>
      </c>
      <c r="AE135" s="2">
        <f>IFERROR(__xludf.DUMMYFUNCTION("""COMPUTED_VALUE"""),85.0)</f>
        <v>85</v>
      </c>
      <c r="AF135" s="2">
        <f>IFERROR(__xludf.DUMMYFUNCTION("""COMPUTED_VALUE"""),88.0)</f>
        <v>88</v>
      </c>
      <c r="AG135" s="2">
        <f>IFERROR(__xludf.DUMMYFUNCTION("""COMPUTED_VALUE"""),80.0)</f>
        <v>80</v>
      </c>
      <c r="AH135" s="2">
        <f>IFERROR(__xludf.DUMMYFUNCTION("""COMPUTED_VALUE"""),25.0)</f>
        <v>25</v>
      </c>
      <c r="AI135" s="2">
        <f>IFERROR(__xludf.DUMMYFUNCTION("""COMPUTED_VALUE"""),15.0)</f>
        <v>15</v>
      </c>
      <c r="AJ135" s="2">
        <f>IFERROR(__xludf.DUMMYFUNCTION("""COMPUTED_VALUE"""),64.0)</f>
        <v>64</v>
      </c>
      <c r="AK135" s="2">
        <f>IFERROR(__xludf.DUMMYFUNCTION("""COMPUTED_VALUE"""),99.0)</f>
        <v>99</v>
      </c>
      <c r="AL135" s="2">
        <f>IFERROR(__xludf.DUMMYFUNCTION("""COMPUTED_VALUE"""),77.0)</f>
        <v>77</v>
      </c>
      <c r="AM135" s="2">
        <f>IFERROR(__xludf.DUMMYFUNCTION("""COMPUTED_VALUE"""),47.0)</f>
        <v>47</v>
      </c>
      <c r="AN135" s="2">
        <f>IFERROR(__xludf.DUMMYFUNCTION("""COMPUTED_VALUE"""),71.0)</f>
        <v>71</v>
      </c>
      <c r="AO135" s="2">
        <f>IFERROR(__xludf.DUMMYFUNCTION("""COMPUTED_VALUE"""),43.0)</f>
        <v>43</v>
      </c>
      <c r="AQ135" s="2">
        <f>IFERROR(__xludf.DUMMYFUNCTION("COUNTA( iferror( filter( flatten(F135:O135), match( flatten(F135:O135), flatten(Q135:AO135), 0 ) ) ) )"),1.0)</f>
        <v>1</v>
      </c>
      <c r="AR135" s="2">
        <f t="shared" si="1"/>
        <v>1</v>
      </c>
    </row>
    <row r="136">
      <c r="A136" s="4" t="s">
        <v>140</v>
      </c>
      <c r="B136" s="2" t="str">
        <f>IFERROR(__xludf.DUMMYFUNCTION(" SPLIT(A136,"":"")"),"Card 135")</f>
        <v>Card 135</v>
      </c>
      <c r="C136" s="2" t="str">
        <f>IFERROR(__xludf.DUMMYFUNCTION("""COMPUTED_VALUE""")," 86 31 63 82 83 78 19 55 20 73 | 36 98 68 52 99  8 39 60 70 80 64 41 92 91 62 85 27 32  9 97 22 46 34 23 81")</f>
        <v> 86 31 63 82 83 78 19 55 20 73 | 36 98 68 52 99  8 39 60 70 80 64 41 92 91 62 85 27 32  9 97 22 46 34 23 81</v>
      </c>
      <c r="D136" s="2" t="str">
        <f>IFERROR(__xludf.DUMMYFUNCTION("SPLIT(C136,""|"")")," 86 31 63 82 83 78 19 55 20 73 ")</f>
        <v> 86 31 63 82 83 78 19 55 20 73 </v>
      </c>
      <c r="E136" s="2" t="str">
        <f>IFERROR(__xludf.DUMMYFUNCTION("""COMPUTED_VALUE""")," 36 98 68 52 99  8 39 60 70 80 64 41 92 91 62 85 27 32  9 97 22 46 34 23 81")</f>
        <v> 36 98 68 52 99  8 39 60 70 80 64 41 92 91 62 85 27 32  9 97 22 46 34 23 81</v>
      </c>
      <c r="F136" s="2">
        <f>IFERROR(__xludf.DUMMYFUNCTION("SPLIT(D136,"" "")"),86.0)</f>
        <v>86</v>
      </c>
      <c r="G136" s="2">
        <f>IFERROR(__xludf.DUMMYFUNCTION("""COMPUTED_VALUE"""),31.0)</f>
        <v>31</v>
      </c>
      <c r="H136" s="2">
        <f>IFERROR(__xludf.DUMMYFUNCTION("""COMPUTED_VALUE"""),63.0)</f>
        <v>63</v>
      </c>
      <c r="I136" s="2">
        <f>IFERROR(__xludf.DUMMYFUNCTION("""COMPUTED_VALUE"""),82.0)</f>
        <v>82</v>
      </c>
      <c r="J136" s="2">
        <f>IFERROR(__xludf.DUMMYFUNCTION("""COMPUTED_VALUE"""),83.0)</f>
        <v>83</v>
      </c>
      <c r="K136" s="2">
        <f>IFERROR(__xludf.DUMMYFUNCTION("""COMPUTED_VALUE"""),78.0)</f>
        <v>78</v>
      </c>
      <c r="L136" s="2">
        <f>IFERROR(__xludf.DUMMYFUNCTION("""COMPUTED_VALUE"""),19.0)</f>
        <v>19</v>
      </c>
      <c r="M136" s="2">
        <f>IFERROR(__xludf.DUMMYFUNCTION("""COMPUTED_VALUE"""),55.0)</f>
        <v>55</v>
      </c>
      <c r="N136" s="2">
        <f>IFERROR(__xludf.DUMMYFUNCTION("""COMPUTED_VALUE"""),20.0)</f>
        <v>20</v>
      </c>
      <c r="O136" s="2">
        <f>IFERROR(__xludf.DUMMYFUNCTION("""COMPUTED_VALUE"""),73.0)</f>
        <v>73</v>
      </c>
      <c r="Q136" s="2">
        <f>IFERROR(__xludf.DUMMYFUNCTION("SPLIT(E136,"" "")"),36.0)</f>
        <v>36</v>
      </c>
      <c r="R136" s="2">
        <f>IFERROR(__xludf.DUMMYFUNCTION("""COMPUTED_VALUE"""),98.0)</f>
        <v>98</v>
      </c>
      <c r="S136" s="2">
        <f>IFERROR(__xludf.DUMMYFUNCTION("""COMPUTED_VALUE"""),68.0)</f>
        <v>68</v>
      </c>
      <c r="T136" s="2">
        <f>IFERROR(__xludf.DUMMYFUNCTION("""COMPUTED_VALUE"""),52.0)</f>
        <v>52</v>
      </c>
      <c r="U136" s="2">
        <f>IFERROR(__xludf.DUMMYFUNCTION("""COMPUTED_VALUE"""),99.0)</f>
        <v>99</v>
      </c>
      <c r="V136" s="2">
        <f>IFERROR(__xludf.DUMMYFUNCTION("""COMPUTED_VALUE"""),8.0)</f>
        <v>8</v>
      </c>
      <c r="W136" s="2">
        <f>IFERROR(__xludf.DUMMYFUNCTION("""COMPUTED_VALUE"""),39.0)</f>
        <v>39</v>
      </c>
      <c r="X136" s="2">
        <f>IFERROR(__xludf.DUMMYFUNCTION("""COMPUTED_VALUE"""),60.0)</f>
        <v>60</v>
      </c>
      <c r="Y136" s="2">
        <f>IFERROR(__xludf.DUMMYFUNCTION("""COMPUTED_VALUE"""),70.0)</f>
        <v>70</v>
      </c>
      <c r="Z136" s="2">
        <f>IFERROR(__xludf.DUMMYFUNCTION("""COMPUTED_VALUE"""),80.0)</f>
        <v>80</v>
      </c>
      <c r="AA136" s="2">
        <f>IFERROR(__xludf.DUMMYFUNCTION("""COMPUTED_VALUE"""),64.0)</f>
        <v>64</v>
      </c>
      <c r="AB136" s="2">
        <f>IFERROR(__xludf.DUMMYFUNCTION("""COMPUTED_VALUE"""),41.0)</f>
        <v>41</v>
      </c>
      <c r="AC136" s="2">
        <f>IFERROR(__xludf.DUMMYFUNCTION("""COMPUTED_VALUE"""),92.0)</f>
        <v>92</v>
      </c>
      <c r="AD136" s="2">
        <f>IFERROR(__xludf.DUMMYFUNCTION("""COMPUTED_VALUE"""),91.0)</f>
        <v>91</v>
      </c>
      <c r="AE136" s="2">
        <f>IFERROR(__xludf.DUMMYFUNCTION("""COMPUTED_VALUE"""),62.0)</f>
        <v>62</v>
      </c>
      <c r="AF136" s="2">
        <f>IFERROR(__xludf.DUMMYFUNCTION("""COMPUTED_VALUE"""),85.0)</f>
        <v>85</v>
      </c>
      <c r="AG136" s="2">
        <f>IFERROR(__xludf.DUMMYFUNCTION("""COMPUTED_VALUE"""),27.0)</f>
        <v>27</v>
      </c>
      <c r="AH136" s="2">
        <f>IFERROR(__xludf.DUMMYFUNCTION("""COMPUTED_VALUE"""),32.0)</f>
        <v>32</v>
      </c>
      <c r="AI136" s="2">
        <f>IFERROR(__xludf.DUMMYFUNCTION("""COMPUTED_VALUE"""),9.0)</f>
        <v>9</v>
      </c>
      <c r="AJ136" s="2">
        <f>IFERROR(__xludf.DUMMYFUNCTION("""COMPUTED_VALUE"""),97.0)</f>
        <v>97</v>
      </c>
      <c r="AK136" s="2">
        <f>IFERROR(__xludf.DUMMYFUNCTION("""COMPUTED_VALUE"""),22.0)</f>
        <v>22</v>
      </c>
      <c r="AL136" s="2">
        <f>IFERROR(__xludf.DUMMYFUNCTION("""COMPUTED_VALUE"""),46.0)</f>
        <v>46</v>
      </c>
      <c r="AM136" s="2">
        <f>IFERROR(__xludf.DUMMYFUNCTION("""COMPUTED_VALUE"""),34.0)</f>
        <v>34</v>
      </c>
      <c r="AN136" s="2">
        <f>IFERROR(__xludf.DUMMYFUNCTION("""COMPUTED_VALUE"""),23.0)</f>
        <v>23</v>
      </c>
      <c r="AO136" s="2">
        <f>IFERROR(__xludf.DUMMYFUNCTION("""COMPUTED_VALUE"""),81.0)</f>
        <v>81</v>
      </c>
      <c r="AQ136" s="2">
        <f>IFERROR(__xludf.DUMMYFUNCTION("COUNTA( iferror( filter( flatten(F136:O136), match( flatten(F136:O136), flatten(Q136:AO136), 0 ) ) ) )"),0.0)</f>
        <v>0</v>
      </c>
      <c r="AR136" s="2">
        <f t="shared" si="1"/>
        <v>0</v>
      </c>
    </row>
    <row r="137">
      <c r="A137" s="4" t="s">
        <v>141</v>
      </c>
      <c r="B137" s="2" t="str">
        <f>IFERROR(__xludf.DUMMYFUNCTION(" SPLIT(A137,"":"")"),"Card 136")</f>
        <v>Card 136</v>
      </c>
      <c r="C137" s="2" t="str">
        <f>IFERROR(__xludf.DUMMYFUNCTION("""COMPUTED_VALUE""")," 57 94  7 14 49 18 80 67 85 25 | 59 28 82 38 40  5 64 69 41 70 23 91 56 32  6 71 12 75 22 98 11 16 79 37 54")</f>
        <v> 57 94  7 14 49 18 80 67 85 25 | 59 28 82 38 40  5 64 69 41 70 23 91 56 32  6 71 12 75 22 98 11 16 79 37 54</v>
      </c>
      <c r="D137" s="2" t="str">
        <f>IFERROR(__xludf.DUMMYFUNCTION("SPLIT(C137,""|"")")," 57 94  7 14 49 18 80 67 85 25 ")</f>
        <v> 57 94  7 14 49 18 80 67 85 25 </v>
      </c>
      <c r="E137" s="2" t="str">
        <f>IFERROR(__xludf.DUMMYFUNCTION("""COMPUTED_VALUE""")," 59 28 82 38 40  5 64 69 41 70 23 91 56 32  6 71 12 75 22 98 11 16 79 37 54")</f>
        <v> 59 28 82 38 40  5 64 69 41 70 23 91 56 32  6 71 12 75 22 98 11 16 79 37 54</v>
      </c>
      <c r="F137" s="2">
        <f>IFERROR(__xludf.DUMMYFUNCTION("SPLIT(D137,"" "")"),57.0)</f>
        <v>57</v>
      </c>
      <c r="G137" s="2">
        <f>IFERROR(__xludf.DUMMYFUNCTION("""COMPUTED_VALUE"""),94.0)</f>
        <v>94</v>
      </c>
      <c r="H137" s="2">
        <f>IFERROR(__xludf.DUMMYFUNCTION("""COMPUTED_VALUE"""),7.0)</f>
        <v>7</v>
      </c>
      <c r="I137" s="2">
        <f>IFERROR(__xludf.DUMMYFUNCTION("""COMPUTED_VALUE"""),14.0)</f>
        <v>14</v>
      </c>
      <c r="J137" s="2">
        <f>IFERROR(__xludf.DUMMYFUNCTION("""COMPUTED_VALUE"""),49.0)</f>
        <v>49</v>
      </c>
      <c r="K137" s="2">
        <f>IFERROR(__xludf.DUMMYFUNCTION("""COMPUTED_VALUE"""),18.0)</f>
        <v>18</v>
      </c>
      <c r="L137" s="2">
        <f>IFERROR(__xludf.DUMMYFUNCTION("""COMPUTED_VALUE"""),80.0)</f>
        <v>80</v>
      </c>
      <c r="M137" s="2">
        <f>IFERROR(__xludf.DUMMYFUNCTION("""COMPUTED_VALUE"""),67.0)</f>
        <v>67</v>
      </c>
      <c r="N137" s="2">
        <f>IFERROR(__xludf.DUMMYFUNCTION("""COMPUTED_VALUE"""),85.0)</f>
        <v>85</v>
      </c>
      <c r="O137" s="2">
        <f>IFERROR(__xludf.DUMMYFUNCTION("""COMPUTED_VALUE"""),25.0)</f>
        <v>25</v>
      </c>
      <c r="Q137" s="2">
        <f>IFERROR(__xludf.DUMMYFUNCTION("SPLIT(E137,"" "")"),59.0)</f>
        <v>59</v>
      </c>
      <c r="R137" s="2">
        <f>IFERROR(__xludf.DUMMYFUNCTION("""COMPUTED_VALUE"""),28.0)</f>
        <v>28</v>
      </c>
      <c r="S137" s="2">
        <f>IFERROR(__xludf.DUMMYFUNCTION("""COMPUTED_VALUE"""),82.0)</f>
        <v>82</v>
      </c>
      <c r="T137" s="2">
        <f>IFERROR(__xludf.DUMMYFUNCTION("""COMPUTED_VALUE"""),38.0)</f>
        <v>38</v>
      </c>
      <c r="U137" s="2">
        <f>IFERROR(__xludf.DUMMYFUNCTION("""COMPUTED_VALUE"""),40.0)</f>
        <v>40</v>
      </c>
      <c r="V137" s="2">
        <f>IFERROR(__xludf.DUMMYFUNCTION("""COMPUTED_VALUE"""),5.0)</f>
        <v>5</v>
      </c>
      <c r="W137" s="2">
        <f>IFERROR(__xludf.DUMMYFUNCTION("""COMPUTED_VALUE"""),64.0)</f>
        <v>64</v>
      </c>
      <c r="X137" s="2">
        <f>IFERROR(__xludf.DUMMYFUNCTION("""COMPUTED_VALUE"""),69.0)</f>
        <v>69</v>
      </c>
      <c r="Y137" s="2">
        <f>IFERROR(__xludf.DUMMYFUNCTION("""COMPUTED_VALUE"""),41.0)</f>
        <v>41</v>
      </c>
      <c r="Z137" s="2">
        <f>IFERROR(__xludf.DUMMYFUNCTION("""COMPUTED_VALUE"""),70.0)</f>
        <v>70</v>
      </c>
      <c r="AA137" s="2">
        <f>IFERROR(__xludf.DUMMYFUNCTION("""COMPUTED_VALUE"""),23.0)</f>
        <v>23</v>
      </c>
      <c r="AB137" s="2">
        <f>IFERROR(__xludf.DUMMYFUNCTION("""COMPUTED_VALUE"""),91.0)</f>
        <v>91</v>
      </c>
      <c r="AC137" s="2">
        <f>IFERROR(__xludf.DUMMYFUNCTION("""COMPUTED_VALUE"""),56.0)</f>
        <v>56</v>
      </c>
      <c r="AD137" s="2">
        <f>IFERROR(__xludf.DUMMYFUNCTION("""COMPUTED_VALUE"""),32.0)</f>
        <v>32</v>
      </c>
      <c r="AE137" s="2">
        <f>IFERROR(__xludf.DUMMYFUNCTION("""COMPUTED_VALUE"""),6.0)</f>
        <v>6</v>
      </c>
      <c r="AF137" s="2">
        <f>IFERROR(__xludf.DUMMYFUNCTION("""COMPUTED_VALUE"""),71.0)</f>
        <v>71</v>
      </c>
      <c r="AG137" s="2">
        <f>IFERROR(__xludf.DUMMYFUNCTION("""COMPUTED_VALUE"""),12.0)</f>
        <v>12</v>
      </c>
      <c r="AH137" s="2">
        <f>IFERROR(__xludf.DUMMYFUNCTION("""COMPUTED_VALUE"""),75.0)</f>
        <v>75</v>
      </c>
      <c r="AI137" s="2">
        <f>IFERROR(__xludf.DUMMYFUNCTION("""COMPUTED_VALUE"""),22.0)</f>
        <v>22</v>
      </c>
      <c r="AJ137" s="2">
        <f>IFERROR(__xludf.DUMMYFUNCTION("""COMPUTED_VALUE"""),98.0)</f>
        <v>98</v>
      </c>
      <c r="AK137" s="2">
        <f>IFERROR(__xludf.DUMMYFUNCTION("""COMPUTED_VALUE"""),11.0)</f>
        <v>11</v>
      </c>
      <c r="AL137" s="2">
        <f>IFERROR(__xludf.DUMMYFUNCTION("""COMPUTED_VALUE"""),16.0)</f>
        <v>16</v>
      </c>
      <c r="AM137" s="2">
        <f>IFERROR(__xludf.DUMMYFUNCTION("""COMPUTED_VALUE"""),79.0)</f>
        <v>79</v>
      </c>
      <c r="AN137" s="2">
        <f>IFERROR(__xludf.DUMMYFUNCTION("""COMPUTED_VALUE"""),37.0)</f>
        <v>37</v>
      </c>
      <c r="AO137" s="2">
        <f>IFERROR(__xludf.DUMMYFUNCTION("""COMPUTED_VALUE"""),54.0)</f>
        <v>54</v>
      </c>
      <c r="AQ137" s="2">
        <f>IFERROR(__xludf.DUMMYFUNCTION("COUNTA( iferror( filter( flatten(F137:O137), match( flatten(F137:O137), flatten(Q137:AO137), 0 ) ) ) )"),0.0)</f>
        <v>0</v>
      </c>
      <c r="AR137" s="2">
        <f t="shared" si="1"/>
        <v>0</v>
      </c>
    </row>
    <row r="138">
      <c r="A138" s="4" t="s">
        <v>142</v>
      </c>
      <c r="B138" s="2" t="str">
        <f>IFERROR(__xludf.DUMMYFUNCTION(" SPLIT(A138,"":"")"),"Card 137")</f>
        <v>Card 137</v>
      </c>
      <c r="C138" s="2" t="str">
        <f>IFERROR(__xludf.DUMMYFUNCTION("""COMPUTED_VALUE""")," 60 88 68 93  6 98 16 17  7 62 | 59 78 54 41 98  1 66 13 71 68 45 60 70 19 96 93 77 99 95 42 55 21 30 86  7")</f>
        <v> 60 88 68 93  6 98 16 17  7 62 | 59 78 54 41 98  1 66 13 71 68 45 60 70 19 96 93 77 99 95 42 55 21 30 86  7</v>
      </c>
      <c r="D138" s="2" t="str">
        <f>IFERROR(__xludf.DUMMYFUNCTION("SPLIT(C138,""|"")")," 60 88 68 93  6 98 16 17  7 62 ")</f>
        <v> 60 88 68 93  6 98 16 17  7 62 </v>
      </c>
      <c r="E138" s="2" t="str">
        <f>IFERROR(__xludf.DUMMYFUNCTION("""COMPUTED_VALUE""")," 59 78 54 41 98  1 66 13 71 68 45 60 70 19 96 93 77 99 95 42 55 21 30 86  7")</f>
        <v> 59 78 54 41 98  1 66 13 71 68 45 60 70 19 96 93 77 99 95 42 55 21 30 86  7</v>
      </c>
      <c r="F138" s="2">
        <f>IFERROR(__xludf.DUMMYFUNCTION("SPLIT(D138,"" "")"),60.0)</f>
        <v>60</v>
      </c>
      <c r="G138" s="2">
        <f>IFERROR(__xludf.DUMMYFUNCTION("""COMPUTED_VALUE"""),88.0)</f>
        <v>88</v>
      </c>
      <c r="H138" s="2">
        <f>IFERROR(__xludf.DUMMYFUNCTION("""COMPUTED_VALUE"""),68.0)</f>
        <v>68</v>
      </c>
      <c r="I138" s="2">
        <f>IFERROR(__xludf.DUMMYFUNCTION("""COMPUTED_VALUE"""),93.0)</f>
        <v>93</v>
      </c>
      <c r="J138" s="2">
        <f>IFERROR(__xludf.DUMMYFUNCTION("""COMPUTED_VALUE"""),6.0)</f>
        <v>6</v>
      </c>
      <c r="K138" s="2">
        <f>IFERROR(__xludf.DUMMYFUNCTION("""COMPUTED_VALUE"""),98.0)</f>
        <v>98</v>
      </c>
      <c r="L138" s="2">
        <f>IFERROR(__xludf.DUMMYFUNCTION("""COMPUTED_VALUE"""),16.0)</f>
        <v>16</v>
      </c>
      <c r="M138" s="2">
        <f>IFERROR(__xludf.DUMMYFUNCTION("""COMPUTED_VALUE"""),17.0)</f>
        <v>17</v>
      </c>
      <c r="N138" s="2">
        <f>IFERROR(__xludf.DUMMYFUNCTION("""COMPUTED_VALUE"""),7.0)</f>
        <v>7</v>
      </c>
      <c r="O138" s="2">
        <f>IFERROR(__xludf.DUMMYFUNCTION("""COMPUTED_VALUE"""),62.0)</f>
        <v>62</v>
      </c>
      <c r="Q138" s="2">
        <f>IFERROR(__xludf.DUMMYFUNCTION("SPLIT(E138,"" "")"),59.0)</f>
        <v>59</v>
      </c>
      <c r="R138" s="2">
        <f>IFERROR(__xludf.DUMMYFUNCTION("""COMPUTED_VALUE"""),78.0)</f>
        <v>78</v>
      </c>
      <c r="S138" s="2">
        <f>IFERROR(__xludf.DUMMYFUNCTION("""COMPUTED_VALUE"""),54.0)</f>
        <v>54</v>
      </c>
      <c r="T138" s="2">
        <f>IFERROR(__xludf.DUMMYFUNCTION("""COMPUTED_VALUE"""),41.0)</f>
        <v>41</v>
      </c>
      <c r="U138" s="2">
        <f>IFERROR(__xludf.DUMMYFUNCTION("""COMPUTED_VALUE"""),98.0)</f>
        <v>98</v>
      </c>
      <c r="V138" s="2">
        <f>IFERROR(__xludf.DUMMYFUNCTION("""COMPUTED_VALUE"""),1.0)</f>
        <v>1</v>
      </c>
      <c r="W138" s="2">
        <f>IFERROR(__xludf.DUMMYFUNCTION("""COMPUTED_VALUE"""),66.0)</f>
        <v>66</v>
      </c>
      <c r="X138" s="2">
        <f>IFERROR(__xludf.DUMMYFUNCTION("""COMPUTED_VALUE"""),13.0)</f>
        <v>13</v>
      </c>
      <c r="Y138" s="2">
        <f>IFERROR(__xludf.DUMMYFUNCTION("""COMPUTED_VALUE"""),71.0)</f>
        <v>71</v>
      </c>
      <c r="Z138" s="2">
        <f>IFERROR(__xludf.DUMMYFUNCTION("""COMPUTED_VALUE"""),68.0)</f>
        <v>68</v>
      </c>
      <c r="AA138" s="2">
        <f>IFERROR(__xludf.DUMMYFUNCTION("""COMPUTED_VALUE"""),45.0)</f>
        <v>45</v>
      </c>
      <c r="AB138" s="2">
        <f>IFERROR(__xludf.DUMMYFUNCTION("""COMPUTED_VALUE"""),60.0)</f>
        <v>60</v>
      </c>
      <c r="AC138" s="2">
        <f>IFERROR(__xludf.DUMMYFUNCTION("""COMPUTED_VALUE"""),70.0)</f>
        <v>70</v>
      </c>
      <c r="AD138" s="2">
        <f>IFERROR(__xludf.DUMMYFUNCTION("""COMPUTED_VALUE"""),19.0)</f>
        <v>19</v>
      </c>
      <c r="AE138" s="2">
        <f>IFERROR(__xludf.DUMMYFUNCTION("""COMPUTED_VALUE"""),96.0)</f>
        <v>96</v>
      </c>
      <c r="AF138" s="2">
        <f>IFERROR(__xludf.DUMMYFUNCTION("""COMPUTED_VALUE"""),93.0)</f>
        <v>93</v>
      </c>
      <c r="AG138" s="2">
        <f>IFERROR(__xludf.DUMMYFUNCTION("""COMPUTED_VALUE"""),77.0)</f>
        <v>77</v>
      </c>
      <c r="AH138" s="2">
        <f>IFERROR(__xludf.DUMMYFUNCTION("""COMPUTED_VALUE"""),99.0)</f>
        <v>99</v>
      </c>
      <c r="AI138" s="2">
        <f>IFERROR(__xludf.DUMMYFUNCTION("""COMPUTED_VALUE"""),95.0)</f>
        <v>95</v>
      </c>
      <c r="AJ138" s="2">
        <f>IFERROR(__xludf.DUMMYFUNCTION("""COMPUTED_VALUE"""),42.0)</f>
        <v>42</v>
      </c>
      <c r="AK138" s="2">
        <f>IFERROR(__xludf.DUMMYFUNCTION("""COMPUTED_VALUE"""),55.0)</f>
        <v>55</v>
      </c>
      <c r="AL138" s="2">
        <f>IFERROR(__xludf.DUMMYFUNCTION("""COMPUTED_VALUE"""),21.0)</f>
        <v>21</v>
      </c>
      <c r="AM138" s="2">
        <f>IFERROR(__xludf.DUMMYFUNCTION("""COMPUTED_VALUE"""),30.0)</f>
        <v>30</v>
      </c>
      <c r="AN138" s="2">
        <f>IFERROR(__xludf.DUMMYFUNCTION("""COMPUTED_VALUE"""),86.0)</f>
        <v>86</v>
      </c>
      <c r="AO138" s="2">
        <f>IFERROR(__xludf.DUMMYFUNCTION("""COMPUTED_VALUE"""),7.0)</f>
        <v>7</v>
      </c>
      <c r="AQ138" s="2">
        <f>IFERROR(__xludf.DUMMYFUNCTION("COUNTA( iferror( filter( flatten(F138:O138), match( flatten(F138:O138), flatten(Q138:AO138), 0 ) ) ) )"),5.0)</f>
        <v>5</v>
      </c>
      <c r="AR138" s="2">
        <f t="shared" si="1"/>
        <v>16</v>
      </c>
    </row>
    <row r="139">
      <c r="A139" s="4" t="s">
        <v>143</v>
      </c>
      <c r="B139" s="2" t="str">
        <f>IFERROR(__xludf.DUMMYFUNCTION(" SPLIT(A139,"":"")"),"Card 138")</f>
        <v>Card 138</v>
      </c>
      <c r="C139" s="2" t="str">
        <f>IFERROR(__xludf.DUMMYFUNCTION("""COMPUTED_VALUE""")," 17 93 77 84 65 31 60  7 45 76 |  7 45 60 42  9 25 65 77 16 70 93 34 37 12 76 17 84 40 49 74 96 88 31 54 79")</f>
        <v> 17 93 77 84 65 31 60  7 45 76 |  7 45 60 42  9 25 65 77 16 70 93 34 37 12 76 17 84 40 49 74 96 88 31 54 79</v>
      </c>
      <c r="D139" s="2" t="str">
        <f>IFERROR(__xludf.DUMMYFUNCTION("SPLIT(C139,""|"")")," 17 93 77 84 65 31 60  7 45 76 ")</f>
        <v> 17 93 77 84 65 31 60  7 45 76 </v>
      </c>
      <c r="E139" s="2" t="str">
        <f>IFERROR(__xludf.DUMMYFUNCTION("""COMPUTED_VALUE"""),"  7 45 60 42  9 25 65 77 16 70 93 34 37 12 76 17 84 40 49 74 96 88 31 54 79")</f>
        <v>  7 45 60 42  9 25 65 77 16 70 93 34 37 12 76 17 84 40 49 74 96 88 31 54 79</v>
      </c>
      <c r="F139" s="2">
        <f>IFERROR(__xludf.DUMMYFUNCTION("SPLIT(D139,"" "")"),17.0)</f>
        <v>17</v>
      </c>
      <c r="G139" s="2">
        <f>IFERROR(__xludf.DUMMYFUNCTION("""COMPUTED_VALUE"""),93.0)</f>
        <v>93</v>
      </c>
      <c r="H139" s="2">
        <f>IFERROR(__xludf.DUMMYFUNCTION("""COMPUTED_VALUE"""),77.0)</f>
        <v>77</v>
      </c>
      <c r="I139" s="2">
        <f>IFERROR(__xludf.DUMMYFUNCTION("""COMPUTED_VALUE"""),84.0)</f>
        <v>84</v>
      </c>
      <c r="J139" s="2">
        <f>IFERROR(__xludf.DUMMYFUNCTION("""COMPUTED_VALUE"""),65.0)</f>
        <v>65</v>
      </c>
      <c r="K139" s="2">
        <f>IFERROR(__xludf.DUMMYFUNCTION("""COMPUTED_VALUE"""),31.0)</f>
        <v>31</v>
      </c>
      <c r="L139" s="2">
        <f>IFERROR(__xludf.DUMMYFUNCTION("""COMPUTED_VALUE"""),60.0)</f>
        <v>60</v>
      </c>
      <c r="M139" s="2">
        <f>IFERROR(__xludf.DUMMYFUNCTION("""COMPUTED_VALUE"""),7.0)</f>
        <v>7</v>
      </c>
      <c r="N139" s="2">
        <f>IFERROR(__xludf.DUMMYFUNCTION("""COMPUTED_VALUE"""),45.0)</f>
        <v>45</v>
      </c>
      <c r="O139" s="2">
        <f>IFERROR(__xludf.DUMMYFUNCTION("""COMPUTED_VALUE"""),76.0)</f>
        <v>76</v>
      </c>
      <c r="Q139" s="2">
        <f>IFERROR(__xludf.DUMMYFUNCTION("SPLIT(E139,"" "")"),7.0)</f>
        <v>7</v>
      </c>
      <c r="R139" s="2">
        <f>IFERROR(__xludf.DUMMYFUNCTION("""COMPUTED_VALUE"""),45.0)</f>
        <v>45</v>
      </c>
      <c r="S139" s="2">
        <f>IFERROR(__xludf.DUMMYFUNCTION("""COMPUTED_VALUE"""),60.0)</f>
        <v>60</v>
      </c>
      <c r="T139" s="2">
        <f>IFERROR(__xludf.DUMMYFUNCTION("""COMPUTED_VALUE"""),42.0)</f>
        <v>42</v>
      </c>
      <c r="U139" s="2">
        <f>IFERROR(__xludf.DUMMYFUNCTION("""COMPUTED_VALUE"""),9.0)</f>
        <v>9</v>
      </c>
      <c r="V139" s="2">
        <f>IFERROR(__xludf.DUMMYFUNCTION("""COMPUTED_VALUE"""),25.0)</f>
        <v>25</v>
      </c>
      <c r="W139" s="2">
        <f>IFERROR(__xludf.DUMMYFUNCTION("""COMPUTED_VALUE"""),65.0)</f>
        <v>65</v>
      </c>
      <c r="X139" s="2">
        <f>IFERROR(__xludf.DUMMYFUNCTION("""COMPUTED_VALUE"""),77.0)</f>
        <v>77</v>
      </c>
      <c r="Y139" s="2">
        <f>IFERROR(__xludf.DUMMYFUNCTION("""COMPUTED_VALUE"""),16.0)</f>
        <v>16</v>
      </c>
      <c r="Z139" s="2">
        <f>IFERROR(__xludf.DUMMYFUNCTION("""COMPUTED_VALUE"""),70.0)</f>
        <v>70</v>
      </c>
      <c r="AA139" s="2">
        <f>IFERROR(__xludf.DUMMYFUNCTION("""COMPUTED_VALUE"""),93.0)</f>
        <v>93</v>
      </c>
      <c r="AB139" s="2">
        <f>IFERROR(__xludf.DUMMYFUNCTION("""COMPUTED_VALUE"""),34.0)</f>
        <v>34</v>
      </c>
      <c r="AC139" s="2">
        <f>IFERROR(__xludf.DUMMYFUNCTION("""COMPUTED_VALUE"""),37.0)</f>
        <v>37</v>
      </c>
      <c r="AD139" s="2">
        <f>IFERROR(__xludf.DUMMYFUNCTION("""COMPUTED_VALUE"""),12.0)</f>
        <v>12</v>
      </c>
      <c r="AE139" s="2">
        <f>IFERROR(__xludf.DUMMYFUNCTION("""COMPUTED_VALUE"""),76.0)</f>
        <v>76</v>
      </c>
      <c r="AF139" s="2">
        <f>IFERROR(__xludf.DUMMYFUNCTION("""COMPUTED_VALUE"""),17.0)</f>
        <v>17</v>
      </c>
      <c r="AG139" s="2">
        <f>IFERROR(__xludf.DUMMYFUNCTION("""COMPUTED_VALUE"""),84.0)</f>
        <v>84</v>
      </c>
      <c r="AH139" s="2">
        <f>IFERROR(__xludf.DUMMYFUNCTION("""COMPUTED_VALUE"""),40.0)</f>
        <v>40</v>
      </c>
      <c r="AI139" s="2">
        <f>IFERROR(__xludf.DUMMYFUNCTION("""COMPUTED_VALUE"""),49.0)</f>
        <v>49</v>
      </c>
      <c r="AJ139" s="2">
        <f>IFERROR(__xludf.DUMMYFUNCTION("""COMPUTED_VALUE"""),74.0)</f>
        <v>74</v>
      </c>
      <c r="AK139" s="2">
        <f>IFERROR(__xludf.DUMMYFUNCTION("""COMPUTED_VALUE"""),96.0)</f>
        <v>96</v>
      </c>
      <c r="AL139" s="2">
        <f>IFERROR(__xludf.DUMMYFUNCTION("""COMPUTED_VALUE"""),88.0)</f>
        <v>88</v>
      </c>
      <c r="AM139" s="2">
        <f>IFERROR(__xludf.DUMMYFUNCTION("""COMPUTED_VALUE"""),31.0)</f>
        <v>31</v>
      </c>
      <c r="AN139" s="2">
        <f>IFERROR(__xludf.DUMMYFUNCTION("""COMPUTED_VALUE"""),54.0)</f>
        <v>54</v>
      </c>
      <c r="AO139" s="2">
        <f>IFERROR(__xludf.DUMMYFUNCTION("""COMPUTED_VALUE"""),79.0)</f>
        <v>79</v>
      </c>
      <c r="AQ139" s="2">
        <f>IFERROR(__xludf.DUMMYFUNCTION("COUNTA( iferror( filter( flatten(F139:O139), match( flatten(F139:O139), flatten(Q139:AO139), 0 ) ) ) )"),10.0)</f>
        <v>10</v>
      </c>
      <c r="AR139" s="2">
        <f t="shared" si="1"/>
        <v>512</v>
      </c>
    </row>
    <row r="140">
      <c r="A140" s="4" t="s">
        <v>144</v>
      </c>
      <c r="B140" s="2" t="str">
        <f>IFERROR(__xludf.DUMMYFUNCTION(" SPLIT(A140,"":"")"),"Card 139")</f>
        <v>Card 139</v>
      </c>
      <c r="C140" s="2" t="str">
        <f>IFERROR(__xludf.DUMMYFUNCTION("""COMPUTED_VALUE""")," 15 68 80 74 33 50 57 93 78 16 | 95 96 50 71 16 99 17 58 83 72  4 80 98 11 41 63 73 62 33 37 26 70 24 29 93")</f>
        <v> 15 68 80 74 33 50 57 93 78 16 | 95 96 50 71 16 99 17 58 83 72  4 80 98 11 41 63 73 62 33 37 26 70 24 29 93</v>
      </c>
      <c r="D140" s="2" t="str">
        <f>IFERROR(__xludf.DUMMYFUNCTION("SPLIT(C140,""|"")")," 15 68 80 74 33 50 57 93 78 16 ")</f>
        <v> 15 68 80 74 33 50 57 93 78 16 </v>
      </c>
      <c r="E140" s="2" t="str">
        <f>IFERROR(__xludf.DUMMYFUNCTION("""COMPUTED_VALUE""")," 95 96 50 71 16 99 17 58 83 72  4 80 98 11 41 63 73 62 33 37 26 70 24 29 93")</f>
        <v> 95 96 50 71 16 99 17 58 83 72  4 80 98 11 41 63 73 62 33 37 26 70 24 29 93</v>
      </c>
      <c r="F140" s="2">
        <f>IFERROR(__xludf.DUMMYFUNCTION("SPLIT(D140,"" "")"),15.0)</f>
        <v>15</v>
      </c>
      <c r="G140" s="2">
        <f>IFERROR(__xludf.DUMMYFUNCTION("""COMPUTED_VALUE"""),68.0)</f>
        <v>68</v>
      </c>
      <c r="H140" s="2">
        <f>IFERROR(__xludf.DUMMYFUNCTION("""COMPUTED_VALUE"""),80.0)</f>
        <v>80</v>
      </c>
      <c r="I140" s="2">
        <f>IFERROR(__xludf.DUMMYFUNCTION("""COMPUTED_VALUE"""),74.0)</f>
        <v>74</v>
      </c>
      <c r="J140" s="2">
        <f>IFERROR(__xludf.DUMMYFUNCTION("""COMPUTED_VALUE"""),33.0)</f>
        <v>33</v>
      </c>
      <c r="K140" s="2">
        <f>IFERROR(__xludf.DUMMYFUNCTION("""COMPUTED_VALUE"""),50.0)</f>
        <v>50</v>
      </c>
      <c r="L140" s="2">
        <f>IFERROR(__xludf.DUMMYFUNCTION("""COMPUTED_VALUE"""),57.0)</f>
        <v>57</v>
      </c>
      <c r="M140" s="2">
        <f>IFERROR(__xludf.DUMMYFUNCTION("""COMPUTED_VALUE"""),93.0)</f>
        <v>93</v>
      </c>
      <c r="N140" s="2">
        <f>IFERROR(__xludf.DUMMYFUNCTION("""COMPUTED_VALUE"""),78.0)</f>
        <v>78</v>
      </c>
      <c r="O140" s="2">
        <f>IFERROR(__xludf.DUMMYFUNCTION("""COMPUTED_VALUE"""),16.0)</f>
        <v>16</v>
      </c>
      <c r="Q140" s="2">
        <f>IFERROR(__xludf.DUMMYFUNCTION("SPLIT(E140,"" "")"),95.0)</f>
        <v>95</v>
      </c>
      <c r="R140" s="2">
        <f>IFERROR(__xludf.DUMMYFUNCTION("""COMPUTED_VALUE"""),96.0)</f>
        <v>96</v>
      </c>
      <c r="S140" s="2">
        <f>IFERROR(__xludf.DUMMYFUNCTION("""COMPUTED_VALUE"""),50.0)</f>
        <v>50</v>
      </c>
      <c r="T140" s="2">
        <f>IFERROR(__xludf.DUMMYFUNCTION("""COMPUTED_VALUE"""),71.0)</f>
        <v>71</v>
      </c>
      <c r="U140" s="2">
        <f>IFERROR(__xludf.DUMMYFUNCTION("""COMPUTED_VALUE"""),16.0)</f>
        <v>16</v>
      </c>
      <c r="V140" s="2">
        <f>IFERROR(__xludf.DUMMYFUNCTION("""COMPUTED_VALUE"""),99.0)</f>
        <v>99</v>
      </c>
      <c r="W140" s="2">
        <f>IFERROR(__xludf.DUMMYFUNCTION("""COMPUTED_VALUE"""),17.0)</f>
        <v>17</v>
      </c>
      <c r="X140" s="2">
        <f>IFERROR(__xludf.DUMMYFUNCTION("""COMPUTED_VALUE"""),58.0)</f>
        <v>58</v>
      </c>
      <c r="Y140" s="2">
        <f>IFERROR(__xludf.DUMMYFUNCTION("""COMPUTED_VALUE"""),83.0)</f>
        <v>83</v>
      </c>
      <c r="Z140" s="2">
        <f>IFERROR(__xludf.DUMMYFUNCTION("""COMPUTED_VALUE"""),72.0)</f>
        <v>72</v>
      </c>
      <c r="AA140" s="2">
        <f>IFERROR(__xludf.DUMMYFUNCTION("""COMPUTED_VALUE"""),4.0)</f>
        <v>4</v>
      </c>
      <c r="AB140" s="2">
        <f>IFERROR(__xludf.DUMMYFUNCTION("""COMPUTED_VALUE"""),80.0)</f>
        <v>80</v>
      </c>
      <c r="AC140" s="2">
        <f>IFERROR(__xludf.DUMMYFUNCTION("""COMPUTED_VALUE"""),98.0)</f>
        <v>98</v>
      </c>
      <c r="AD140" s="2">
        <f>IFERROR(__xludf.DUMMYFUNCTION("""COMPUTED_VALUE"""),11.0)</f>
        <v>11</v>
      </c>
      <c r="AE140" s="2">
        <f>IFERROR(__xludf.DUMMYFUNCTION("""COMPUTED_VALUE"""),41.0)</f>
        <v>41</v>
      </c>
      <c r="AF140" s="2">
        <f>IFERROR(__xludf.DUMMYFUNCTION("""COMPUTED_VALUE"""),63.0)</f>
        <v>63</v>
      </c>
      <c r="AG140" s="2">
        <f>IFERROR(__xludf.DUMMYFUNCTION("""COMPUTED_VALUE"""),73.0)</f>
        <v>73</v>
      </c>
      <c r="AH140" s="2">
        <f>IFERROR(__xludf.DUMMYFUNCTION("""COMPUTED_VALUE"""),62.0)</f>
        <v>62</v>
      </c>
      <c r="AI140" s="2">
        <f>IFERROR(__xludf.DUMMYFUNCTION("""COMPUTED_VALUE"""),33.0)</f>
        <v>33</v>
      </c>
      <c r="AJ140" s="2">
        <f>IFERROR(__xludf.DUMMYFUNCTION("""COMPUTED_VALUE"""),37.0)</f>
        <v>37</v>
      </c>
      <c r="AK140" s="2">
        <f>IFERROR(__xludf.DUMMYFUNCTION("""COMPUTED_VALUE"""),26.0)</f>
        <v>26</v>
      </c>
      <c r="AL140" s="2">
        <f>IFERROR(__xludf.DUMMYFUNCTION("""COMPUTED_VALUE"""),70.0)</f>
        <v>70</v>
      </c>
      <c r="AM140" s="2">
        <f>IFERROR(__xludf.DUMMYFUNCTION("""COMPUTED_VALUE"""),24.0)</f>
        <v>24</v>
      </c>
      <c r="AN140" s="2">
        <f>IFERROR(__xludf.DUMMYFUNCTION("""COMPUTED_VALUE"""),29.0)</f>
        <v>29</v>
      </c>
      <c r="AO140" s="2">
        <f>IFERROR(__xludf.DUMMYFUNCTION("""COMPUTED_VALUE"""),93.0)</f>
        <v>93</v>
      </c>
      <c r="AQ140" s="2">
        <f>IFERROR(__xludf.DUMMYFUNCTION("COUNTA( iferror( filter( flatten(F140:O140), match( flatten(F140:O140), flatten(Q140:AO140), 0 ) ) ) )"),5.0)</f>
        <v>5</v>
      </c>
      <c r="AR140" s="2">
        <f t="shared" si="1"/>
        <v>16</v>
      </c>
    </row>
    <row r="141">
      <c r="A141" s="4" t="s">
        <v>145</v>
      </c>
      <c r="B141" s="2" t="str">
        <f>IFERROR(__xludf.DUMMYFUNCTION(" SPLIT(A141,"":"")"),"Card 140")</f>
        <v>Card 140</v>
      </c>
      <c r="C141" s="2" t="str">
        <f>IFERROR(__xludf.DUMMYFUNCTION("""COMPUTED_VALUE""")," 74 32  6 69 33 13 85 82 80 87 | 62 66 98 20 67 77 86 31  2  9 18 39 92 28 59 45  4 87 84 46  6 99 80 85 27")</f>
        <v> 74 32  6 69 33 13 85 82 80 87 | 62 66 98 20 67 77 86 31  2  9 18 39 92 28 59 45  4 87 84 46  6 99 80 85 27</v>
      </c>
      <c r="D141" s="2" t="str">
        <f>IFERROR(__xludf.DUMMYFUNCTION("SPLIT(C141,""|"")")," 74 32  6 69 33 13 85 82 80 87 ")</f>
        <v> 74 32  6 69 33 13 85 82 80 87 </v>
      </c>
      <c r="E141" s="2" t="str">
        <f>IFERROR(__xludf.DUMMYFUNCTION("""COMPUTED_VALUE""")," 62 66 98 20 67 77 86 31  2  9 18 39 92 28 59 45  4 87 84 46  6 99 80 85 27")</f>
        <v> 62 66 98 20 67 77 86 31  2  9 18 39 92 28 59 45  4 87 84 46  6 99 80 85 27</v>
      </c>
      <c r="F141" s="2">
        <f>IFERROR(__xludf.DUMMYFUNCTION("SPLIT(D141,"" "")"),74.0)</f>
        <v>74</v>
      </c>
      <c r="G141" s="2">
        <f>IFERROR(__xludf.DUMMYFUNCTION("""COMPUTED_VALUE"""),32.0)</f>
        <v>32</v>
      </c>
      <c r="H141" s="2">
        <f>IFERROR(__xludf.DUMMYFUNCTION("""COMPUTED_VALUE"""),6.0)</f>
        <v>6</v>
      </c>
      <c r="I141" s="2">
        <f>IFERROR(__xludf.DUMMYFUNCTION("""COMPUTED_VALUE"""),69.0)</f>
        <v>69</v>
      </c>
      <c r="J141" s="2">
        <f>IFERROR(__xludf.DUMMYFUNCTION("""COMPUTED_VALUE"""),33.0)</f>
        <v>33</v>
      </c>
      <c r="K141" s="2">
        <f>IFERROR(__xludf.DUMMYFUNCTION("""COMPUTED_VALUE"""),13.0)</f>
        <v>13</v>
      </c>
      <c r="L141" s="2">
        <f>IFERROR(__xludf.DUMMYFUNCTION("""COMPUTED_VALUE"""),85.0)</f>
        <v>85</v>
      </c>
      <c r="M141" s="2">
        <f>IFERROR(__xludf.DUMMYFUNCTION("""COMPUTED_VALUE"""),82.0)</f>
        <v>82</v>
      </c>
      <c r="N141" s="2">
        <f>IFERROR(__xludf.DUMMYFUNCTION("""COMPUTED_VALUE"""),80.0)</f>
        <v>80</v>
      </c>
      <c r="O141" s="2">
        <f>IFERROR(__xludf.DUMMYFUNCTION("""COMPUTED_VALUE"""),87.0)</f>
        <v>87</v>
      </c>
      <c r="Q141" s="2">
        <f>IFERROR(__xludf.DUMMYFUNCTION("SPLIT(E141,"" "")"),62.0)</f>
        <v>62</v>
      </c>
      <c r="R141" s="2">
        <f>IFERROR(__xludf.DUMMYFUNCTION("""COMPUTED_VALUE"""),66.0)</f>
        <v>66</v>
      </c>
      <c r="S141" s="2">
        <f>IFERROR(__xludf.DUMMYFUNCTION("""COMPUTED_VALUE"""),98.0)</f>
        <v>98</v>
      </c>
      <c r="T141" s="2">
        <f>IFERROR(__xludf.DUMMYFUNCTION("""COMPUTED_VALUE"""),20.0)</f>
        <v>20</v>
      </c>
      <c r="U141" s="2">
        <f>IFERROR(__xludf.DUMMYFUNCTION("""COMPUTED_VALUE"""),67.0)</f>
        <v>67</v>
      </c>
      <c r="V141" s="2">
        <f>IFERROR(__xludf.DUMMYFUNCTION("""COMPUTED_VALUE"""),77.0)</f>
        <v>77</v>
      </c>
      <c r="W141" s="2">
        <f>IFERROR(__xludf.DUMMYFUNCTION("""COMPUTED_VALUE"""),86.0)</f>
        <v>86</v>
      </c>
      <c r="X141" s="2">
        <f>IFERROR(__xludf.DUMMYFUNCTION("""COMPUTED_VALUE"""),31.0)</f>
        <v>31</v>
      </c>
      <c r="Y141" s="2">
        <f>IFERROR(__xludf.DUMMYFUNCTION("""COMPUTED_VALUE"""),2.0)</f>
        <v>2</v>
      </c>
      <c r="Z141" s="2">
        <f>IFERROR(__xludf.DUMMYFUNCTION("""COMPUTED_VALUE"""),9.0)</f>
        <v>9</v>
      </c>
      <c r="AA141" s="2">
        <f>IFERROR(__xludf.DUMMYFUNCTION("""COMPUTED_VALUE"""),18.0)</f>
        <v>18</v>
      </c>
      <c r="AB141" s="2">
        <f>IFERROR(__xludf.DUMMYFUNCTION("""COMPUTED_VALUE"""),39.0)</f>
        <v>39</v>
      </c>
      <c r="AC141" s="2">
        <f>IFERROR(__xludf.DUMMYFUNCTION("""COMPUTED_VALUE"""),92.0)</f>
        <v>92</v>
      </c>
      <c r="AD141" s="2">
        <f>IFERROR(__xludf.DUMMYFUNCTION("""COMPUTED_VALUE"""),28.0)</f>
        <v>28</v>
      </c>
      <c r="AE141" s="2">
        <f>IFERROR(__xludf.DUMMYFUNCTION("""COMPUTED_VALUE"""),59.0)</f>
        <v>59</v>
      </c>
      <c r="AF141" s="2">
        <f>IFERROR(__xludf.DUMMYFUNCTION("""COMPUTED_VALUE"""),45.0)</f>
        <v>45</v>
      </c>
      <c r="AG141" s="2">
        <f>IFERROR(__xludf.DUMMYFUNCTION("""COMPUTED_VALUE"""),4.0)</f>
        <v>4</v>
      </c>
      <c r="AH141" s="2">
        <f>IFERROR(__xludf.DUMMYFUNCTION("""COMPUTED_VALUE"""),87.0)</f>
        <v>87</v>
      </c>
      <c r="AI141" s="2">
        <f>IFERROR(__xludf.DUMMYFUNCTION("""COMPUTED_VALUE"""),84.0)</f>
        <v>84</v>
      </c>
      <c r="AJ141" s="2">
        <f>IFERROR(__xludf.DUMMYFUNCTION("""COMPUTED_VALUE"""),46.0)</f>
        <v>46</v>
      </c>
      <c r="AK141" s="2">
        <f>IFERROR(__xludf.DUMMYFUNCTION("""COMPUTED_VALUE"""),6.0)</f>
        <v>6</v>
      </c>
      <c r="AL141" s="2">
        <f>IFERROR(__xludf.DUMMYFUNCTION("""COMPUTED_VALUE"""),99.0)</f>
        <v>99</v>
      </c>
      <c r="AM141" s="2">
        <f>IFERROR(__xludf.DUMMYFUNCTION("""COMPUTED_VALUE"""),80.0)</f>
        <v>80</v>
      </c>
      <c r="AN141" s="2">
        <f>IFERROR(__xludf.DUMMYFUNCTION("""COMPUTED_VALUE"""),85.0)</f>
        <v>85</v>
      </c>
      <c r="AO141" s="2">
        <f>IFERROR(__xludf.DUMMYFUNCTION("""COMPUTED_VALUE"""),27.0)</f>
        <v>27</v>
      </c>
      <c r="AQ141" s="2">
        <f>IFERROR(__xludf.DUMMYFUNCTION("COUNTA( iferror( filter( flatten(F141:O141), match( flatten(F141:O141), flatten(Q141:AO141), 0 ) ) ) )"),4.0)</f>
        <v>4</v>
      </c>
      <c r="AR141" s="2">
        <f t="shared" si="1"/>
        <v>8</v>
      </c>
    </row>
    <row r="142">
      <c r="A142" s="4" t="s">
        <v>146</v>
      </c>
      <c r="B142" s="2" t="str">
        <f>IFERROR(__xludf.DUMMYFUNCTION(" SPLIT(A142,"":"")"),"Card 141")</f>
        <v>Card 141</v>
      </c>
      <c r="C142" s="2" t="str">
        <f>IFERROR(__xludf.DUMMYFUNCTION("""COMPUTED_VALUE""")," 42 52 60 31 22 99 49 61 43 72 | 55 61 81 65 97 31 60 23  6 70 62 80 58 72 56 43 98 96 87 42 53 63 52 99 45")</f>
        <v> 42 52 60 31 22 99 49 61 43 72 | 55 61 81 65 97 31 60 23  6 70 62 80 58 72 56 43 98 96 87 42 53 63 52 99 45</v>
      </c>
      <c r="D142" s="2" t="str">
        <f>IFERROR(__xludf.DUMMYFUNCTION("SPLIT(C142,""|"")")," 42 52 60 31 22 99 49 61 43 72 ")</f>
        <v> 42 52 60 31 22 99 49 61 43 72 </v>
      </c>
      <c r="E142" s="2" t="str">
        <f>IFERROR(__xludf.DUMMYFUNCTION("""COMPUTED_VALUE""")," 55 61 81 65 97 31 60 23  6 70 62 80 58 72 56 43 98 96 87 42 53 63 52 99 45")</f>
        <v> 55 61 81 65 97 31 60 23  6 70 62 80 58 72 56 43 98 96 87 42 53 63 52 99 45</v>
      </c>
      <c r="F142" s="2">
        <f>IFERROR(__xludf.DUMMYFUNCTION("SPLIT(D142,"" "")"),42.0)</f>
        <v>42</v>
      </c>
      <c r="G142" s="2">
        <f>IFERROR(__xludf.DUMMYFUNCTION("""COMPUTED_VALUE"""),52.0)</f>
        <v>52</v>
      </c>
      <c r="H142" s="2">
        <f>IFERROR(__xludf.DUMMYFUNCTION("""COMPUTED_VALUE"""),60.0)</f>
        <v>60</v>
      </c>
      <c r="I142" s="2">
        <f>IFERROR(__xludf.DUMMYFUNCTION("""COMPUTED_VALUE"""),31.0)</f>
        <v>31</v>
      </c>
      <c r="J142" s="2">
        <f>IFERROR(__xludf.DUMMYFUNCTION("""COMPUTED_VALUE"""),22.0)</f>
        <v>22</v>
      </c>
      <c r="K142" s="2">
        <f>IFERROR(__xludf.DUMMYFUNCTION("""COMPUTED_VALUE"""),99.0)</f>
        <v>99</v>
      </c>
      <c r="L142" s="2">
        <f>IFERROR(__xludf.DUMMYFUNCTION("""COMPUTED_VALUE"""),49.0)</f>
        <v>49</v>
      </c>
      <c r="M142" s="2">
        <f>IFERROR(__xludf.DUMMYFUNCTION("""COMPUTED_VALUE"""),61.0)</f>
        <v>61</v>
      </c>
      <c r="N142" s="2">
        <f>IFERROR(__xludf.DUMMYFUNCTION("""COMPUTED_VALUE"""),43.0)</f>
        <v>43</v>
      </c>
      <c r="O142" s="2">
        <f>IFERROR(__xludf.DUMMYFUNCTION("""COMPUTED_VALUE"""),72.0)</f>
        <v>72</v>
      </c>
      <c r="Q142" s="2">
        <f>IFERROR(__xludf.DUMMYFUNCTION("SPLIT(E142,"" "")"),55.0)</f>
        <v>55</v>
      </c>
      <c r="R142" s="2">
        <f>IFERROR(__xludf.DUMMYFUNCTION("""COMPUTED_VALUE"""),61.0)</f>
        <v>61</v>
      </c>
      <c r="S142" s="2">
        <f>IFERROR(__xludf.DUMMYFUNCTION("""COMPUTED_VALUE"""),81.0)</f>
        <v>81</v>
      </c>
      <c r="T142" s="2">
        <f>IFERROR(__xludf.DUMMYFUNCTION("""COMPUTED_VALUE"""),65.0)</f>
        <v>65</v>
      </c>
      <c r="U142" s="2">
        <f>IFERROR(__xludf.DUMMYFUNCTION("""COMPUTED_VALUE"""),97.0)</f>
        <v>97</v>
      </c>
      <c r="V142" s="2">
        <f>IFERROR(__xludf.DUMMYFUNCTION("""COMPUTED_VALUE"""),31.0)</f>
        <v>31</v>
      </c>
      <c r="W142" s="2">
        <f>IFERROR(__xludf.DUMMYFUNCTION("""COMPUTED_VALUE"""),60.0)</f>
        <v>60</v>
      </c>
      <c r="X142" s="2">
        <f>IFERROR(__xludf.DUMMYFUNCTION("""COMPUTED_VALUE"""),23.0)</f>
        <v>23</v>
      </c>
      <c r="Y142" s="2">
        <f>IFERROR(__xludf.DUMMYFUNCTION("""COMPUTED_VALUE"""),6.0)</f>
        <v>6</v>
      </c>
      <c r="Z142" s="2">
        <f>IFERROR(__xludf.DUMMYFUNCTION("""COMPUTED_VALUE"""),70.0)</f>
        <v>70</v>
      </c>
      <c r="AA142" s="2">
        <f>IFERROR(__xludf.DUMMYFUNCTION("""COMPUTED_VALUE"""),62.0)</f>
        <v>62</v>
      </c>
      <c r="AB142" s="2">
        <f>IFERROR(__xludf.DUMMYFUNCTION("""COMPUTED_VALUE"""),80.0)</f>
        <v>80</v>
      </c>
      <c r="AC142" s="2">
        <f>IFERROR(__xludf.DUMMYFUNCTION("""COMPUTED_VALUE"""),58.0)</f>
        <v>58</v>
      </c>
      <c r="AD142" s="2">
        <f>IFERROR(__xludf.DUMMYFUNCTION("""COMPUTED_VALUE"""),72.0)</f>
        <v>72</v>
      </c>
      <c r="AE142" s="2">
        <f>IFERROR(__xludf.DUMMYFUNCTION("""COMPUTED_VALUE"""),56.0)</f>
        <v>56</v>
      </c>
      <c r="AF142" s="2">
        <f>IFERROR(__xludf.DUMMYFUNCTION("""COMPUTED_VALUE"""),43.0)</f>
        <v>43</v>
      </c>
      <c r="AG142" s="2">
        <f>IFERROR(__xludf.DUMMYFUNCTION("""COMPUTED_VALUE"""),98.0)</f>
        <v>98</v>
      </c>
      <c r="AH142" s="2">
        <f>IFERROR(__xludf.DUMMYFUNCTION("""COMPUTED_VALUE"""),96.0)</f>
        <v>96</v>
      </c>
      <c r="AI142" s="2">
        <f>IFERROR(__xludf.DUMMYFUNCTION("""COMPUTED_VALUE"""),87.0)</f>
        <v>87</v>
      </c>
      <c r="AJ142" s="2">
        <f>IFERROR(__xludf.DUMMYFUNCTION("""COMPUTED_VALUE"""),42.0)</f>
        <v>42</v>
      </c>
      <c r="AK142" s="2">
        <f>IFERROR(__xludf.DUMMYFUNCTION("""COMPUTED_VALUE"""),53.0)</f>
        <v>53</v>
      </c>
      <c r="AL142" s="2">
        <f>IFERROR(__xludf.DUMMYFUNCTION("""COMPUTED_VALUE"""),63.0)</f>
        <v>63</v>
      </c>
      <c r="AM142" s="2">
        <f>IFERROR(__xludf.DUMMYFUNCTION("""COMPUTED_VALUE"""),52.0)</f>
        <v>52</v>
      </c>
      <c r="AN142" s="2">
        <f>IFERROR(__xludf.DUMMYFUNCTION("""COMPUTED_VALUE"""),99.0)</f>
        <v>99</v>
      </c>
      <c r="AO142" s="2">
        <f>IFERROR(__xludf.DUMMYFUNCTION("""COMPUTED_VALUE"""),45.0)</f>
        <v>45</v>
      </c>
      <c r="AQ142" s="2">
        <f>IFERROR(__xludf.DUMMYFUNCTION("COUNTA( iferror( filter( flatten(F142:O142), match( flatten(F142:O142), flatten(Q142:AO142), 0 ) ) ) )"),8.0)</f>
        <v>8</v>
      </c>
      <c r="AR142" s="2">
        <f t="shared" si="1"/>
        <v>128</v>
      </c>
    </row>
    <row r="143">
      <c r="A143" s="4" t="s">
        <v>147</v>
      </c>
      <c r="B143" s="2" t="str">
        <f>IFERROR(__xludf.DUMMYFUNCTION(" SPLIT(A143,"":"")"),"Card 142")</f>
        <v>Card 142</v>
      </c>
      <c r="C143" s="2" t="str">
        <f>IFERROR(__xludf.DUMMYFUNCTION("""COMPUTED_VALUE"""),"  5 72 15 50 65 28 87 94 96 37 | 62 38 37 23 65 80 67 96 50 72  8 60 46 28 33 94 13 52 15  1 32 78 14 43  5")</f>
        <v>  5 72 15 50 65 28 87 94 96 37 | 62 38 37 23 65 80 67 96 50 72  8 60 46 28 33 94 13 52 15  1 32 78 14 43  5</v>
      </c>
      <c r="D143" s="2" t="str">
        <f>IFERROR(__xludf.DUMMYFUNCTION("SPLIT(C143,""|"")"),"  5 72 15 50 65 28 87 94 96 37 ")</f>
        <v>  5 72 15 50 65 28 87 94 96 37 </v>
      </c>
      <c r="E143" s="2" t="str">
        <f>IFERROR(__xludf.DUMMYFUNCTION("""COMPUTED_VALUE""")," 62 38 37 23 65 80 67 96 50 72  8 60 46 28 33 94 13 52 15  1 32 78 14 43  5")</f>
        <v> 62 38 37 23 65 80 67 96 50 72  8 60 46 28 33 94 13 52 15  1 32 78 14 43  5</v>
      </c>
      <c r="F143" s="2">
        <f>IFERROR(__xludf.DUMMYFUNCTION("SPLIT(D143,"" "")"),5.0)</f>
        <v>5</v>
      </c>
      <c r="G143" s="2">
        <f>IFERROR(__xludf.DUMMYFUNCTION("""COMPUTED_VALUE"""),72.0)</f>
        <v>72</v>
      </c>
      <c r="H143" s="2">
        <f>IFERROR(__xludf.DUMMYFUNCTION("""COMPUTED_VALUE"""),15.0)</f>
        <v>15</v>
      </c>
      <c r="I143" s="2">
        <f>IFERROR(__xludf.DUMMYFUNCTION("""COMPUTED_VALUE"""),50.0)</f>
        <v>50</v>
      </c>
      <c r="J143" s="2">
        <f>IFERROR(__xludf.DUMMYFUNCTION("""COMPUTED_VALUE"""),65.0)</f>
        <v>65</v>
      </c>
      <c r="K143" s="2">
        <f>IFERROR(__xludf.DUMMYFUNCTION("""COMPUTED_VALUE"""),28.0)</f>
        <v>28</v>
      </c>
      <c r="L143" s="2">
        <f>IFERROR(__xludf.DUMMYFUNCTION("""COMPUTED_VALUE"""),87.0)</f>
        <v>87</v>
      </c>
      <c r="M143" s="2">
        <f>IFERROR(__xludf.DUMMYFUNCTION("""COMPUTED_VALUE"""),94.0)</f>
        <v>94</v>
      </c>
      <c r="N143" s="2">
        <f>IFERROR(__xludf.DUMMYFUNCTION("""COMPUTED_VALUE"""),96.0)</f>
        <v>96</v>
      </c>
      <c r="O143" s="2">
        <f>IFERROR(__xludf.DUMMYFUNCTION("""COMPUTED_VALUE"""),37.0)</f>
        <v>37</v>
      </c>
      <c r="Q143" s="2">
        <f>IFERROR(__xludf.DUMMYFUNCTION("SPLIT(E143,"" "")"),62.0)</f>
        <v>62</v>
      </c>
      <c r="R143" s="2">
        <f>IFERROR(__xludf.DUMMYFUNCTION("""COMPUTED_VALUE"""),38.0)</f>
        <v>38</v>
      </c>
      <c r="S143" s="2">
        <f>IFERROR(__xludf.DUMMYFUNCTION("""COMPUTED_VALUE"""),37.0)</f>
        <v>37</v>
      </c>
      <c r="T143" s="2">
        <f>IFERROR(__xludf.DUMMYFUNCTION("""COMPUTED_VALUE"""),23.0)</f>
        <v>23</v>
      </c>
      <c r="U143" s="2">
        <f>IFERROR(__xludf.DUMMYFUNCTION("""COMPUTED_VALUE"""),65.0)</f>
        <v>65</v>
      </c>
      <c r="V143" s="2">
        <f>IFERROR(__xludf.DUMMYFUNCTION("""COMPUTED_VALUE"""),80.0)</f>
        <v>80</v>
      </c>
      <c r="W143" s="2">
        <f>IFERROR(__xludf.DUMMYFUNCTION("""COMPUTED_VALUE"""),67.0)</f>
        <v>67</v>
      </c>
      <c r="X143" s="2">
        <f>IFERROR(__xludf.DUMMYFUNCTION("""COMPUTED_VALUE"""),96.0)</f>
        <v>96</v>
      </c>
      <c r="Y143" s="2">
        <f>IFERROR(__xludf.DUMMYFUNCTION("""COMPUTED_VALUE"""),50.0)</f>
        <v>50</v>
      </c>
      <c r="Z143" s="2">
        <f>IFERROR(__xludf.DUMMYFUNCTION("""COMPUTED_VALUE"""),72.0)</f>
        <v>72</v>
      </c>
      <c r="AA143" s="2">
        <f>IFERROR(__xludf.DUMMYFUNCTION("""COMPUTED_VALUE"""),8.0)</f>
        <v>8</v>
      </c>
      <c r="AB143" s="2">
        <f>IFERROR(__xludf.DUMMYFUNCTION("""COMPUTED_VALUE"""),60.0)</f>
        <v>60</v>
      </c>
      <c r="AC143" s="2">
        <f>IFERROR(__xludf.DUMMYFUNCTION("""COMPUTED_VALUE"""),46.0)</f>
        <v>46</v>
      </c>
      <c r="AD143" s="2">
        <f>IFERROR(__xludf.DUMMYFUNCTION("""COMPUTED_VALUE"""),28.0)</f>
        <v>28</v>
      </c>
      <c r="AE143" s="2">
        <f>IFERROR(__xludf.DUMMYFUNCTION("""COMPUTED_VALUE"""),33.0)</f>
        <v>33</v>
      </c>
      <c r="AF143" s="2">
        <f>IFERROR(__xludf.DUMMYFUNCTION("""COMPUTED_VALUE"""),94.0)</f>
        <v>94</v>
      </c>
      <c r="AG143" s="2">
        <f>IFERROR(__xludf.DUMMYFUNCTION("""COMPUTED_VALUE"""),13.0)</f>
        <v>13</v>
      </c>
      <c r="AH143" s="2">
        <f>IFERROR(__xludf.DUMMYFUNCTION("""COMPUTED_VALUE"""),52.0)</f>
        <v>52</v>
      </c>
      <c r="AI143" s="2">
        <f>IFERROR(__xludf.DUMMYFUNCTION("""COMPUTED_VALUE"""),15.0)</f>
        <v>15</v>
      </c>
      <c r="AJ143" s="2">
        <f>IFERROR(__xludf.DUMMYFUNCTION("""COMPUTED_VALUE"""),1.0)</f>
        <v>1</v>
      </c>
      <c r="AK143" s="2">
        <f>IFERROR(__xludf.DUMMYFUNCTION("""COMPUTED_VALUE"""),32.0)</f>
        <v>32</v>
      </c>
      <c r="AL143" s="2">
        <f>IFERROR(__xludf.DUMMYFUNCTION("""COMPUTED_VALUE"""),78.0)</f>
        <v>78</v>
      </c>
      <c r="AM143" s="2">
        <f>IFERROR(__xludf.DUMMYFUNCTION("""COMPUTED_VALUE"""),14.0)</f>
        <v>14</v>
      </c>
      <c r="AN143" s="2">
        <f>IFERROR(__xludf.DUMMYFUNCTION("""COMPUTED_VALUE"""),43.0)</f>
        <v>43</v>
      </c>
      <c r="AO143" s="2">
        <f>IFERROR(__xludf.DUMMYFUNCTION("""COMPUTED_VALUE"""),5.0)</f>
        <v>5</v>
      </c>
      <c r="AQ143" s="2">
        <f>IFERROR(__xludf.DUMMYFUNCTION("COUNTA( iferror( filter( flatten(F143:O143), match( flatten(F143:O143), flatten(Q143:AO143), 0 ) ) ) )"),9.0)</f>
        <v>9</v>
      </c>
      <c r="AR143" s="2">
        <f t="shared" si="1"/>
        <v>256</v>
      </c>
    </row>
    <row r="144">
      <c r="A144" s="4" t="s">
        <v>148</v>
      </c>
      <c r="B144" s="2" t="str">
        <f>IFERROR(__xludf.DUMMYFUNCTION(" SPLIT(A144,"":"")"),"Card 143")</f>
        <v>Card 143</v>
      </c>
      <c r="C144" s="2" t="str">
        <f>IFERROR(__xludf.DUMMYFUNCTION("""COMPUTED_VALUE""")," 57 65 29 27 41 55 94 56 73 49 | 55 84 57 56 27 72 93 41 33 28 88 75 94 51 76 98 26 32 49 36  7 44 63 20 97")</f>
        <v> 57 65 29 27 41 55 94 56 73 49 | 55 84 57 56 27 72 93 41 33 28 88 75 94 51 76 98 26 32 49 36  7 44 63 20 97</v>
      </c>
      <c r="D144" s="2" t="str">
        <f>IFERROR(__xludf.DUMMYFUNCTION("SPLIT(C144,""|"")")," 57 65 29 27 41 55 94 56 73 49 ")</f>
        <v> 57 65 29 27 41 55 94 56 73 49 </v>
      </c>
      <c r="E144" s="2" t="str">
        <f>IFERROR(__xludf.DUMMYFUNCTION("""COMPUTED_VALUE""")," 55 84 57 56 27 72 93 41 33 28 88 75 94 51 76 98 26 32 49 36  7 44 63 20 97")</f>
        <v> 55 84 57 56 27 72 93 41 33 28 88 75 94 51 76 98 26 32 49 36  7 44 63 20 97</v>
      </c>
      <c r="F144" s="2">
        <f>IFERROR(__xludf.DUMMYFUNCTION("SPLIT(D144,"" "")"),57.0)</f>
        <v>57</v>
      </c>
      <c r="G144" s="2">
        <f>IFERROR(__xludf.DUMMYFUNCTION("""COMPUTED_VALUE"""),65.0)</f>
        <v>65</v>
      </c>
      <c r="H144" s="2">
        <f>IFERROR(__xludf.DUMMYFUNCTION("""COMPUTED_VALUE"""),29.0)</f>
        <v>29</v>
      </c>
      <c r="I144" s="2">
        <f>IFERROR(__xludf.DUMMYFUNCTION("""COMPUTED_VALUE"""),27.0)</f>
        <v>27</v>
      </c>
      <c r="J144" s="2">
        <f>IFERROR(__xludf.DUMMYFUNCTION("""COMPUTED_VALUE"""),41.0)</f>
        <v>41</v>
      </c>
      <c r="K144" s="2">
        <f>IFERROR(__xludf.DUMMYFUNCTION("""COMPUTED_VALUE"""),55.0)</f>
        <v>55</v>
      </c>
      <c r="L144" s="2">
        <f>IFERROR(__xludf.DUMMYFUNCTION("""COMPUTED_VALUE"""),94.0)</f>
        <v>94</v>
      </c>
      <c r="M144" s="2">
        <f>IFERROR(__xludf.DUMMYFUNCTION("""COMPUTED_VALUE"""),56.0)</f>
        <v>56</v>
      </c>
      <c r="N144" s="2">
        <f>IFERROR(__xludf.DUMMYFUNCTION("""COMPUTED_VALUE"""),73.0)</f>
        <v>73</v>
      </c>
      <c r="O144" s="2">
        <f>IFERROR(__xludf.DUMMYFUNCTION("""COMPUTED_VALUE"""),49.0)</f>
        <v>49</v>
      </c>
      <c r="Q144" s="2">
        <f>IFERROR(__xludf.DUMMYFUNCTION("SPLIT(E144,"" "")"),55.0)</f>
        <v>55</v>
      </c>
      <c r="R144" s="2">
        <f>IFERROR(__xludf.DUMMYFUNCTION("""COMPUTED_VALUE"""),84.0)</f>
        <v>84</v>
      </c>
      <c r="S144" s="2">
        <f>IFERROR(__xludf.DUMMYFUNCTION("""COMPUTED_VALUE"""),57.0)</f>
        <v>57</v>
      </c>
      <c r="T144" s="2">
        <f>IFERROR(__xludf.DUMMYFUNCTION("""COMPUTED_VALUE"""),56.0)</f>
        <v>56</v>
      </c>
      <c r="U144" s="2">
        <f>IFERROR(__xludf.DUMMYFUNCTION("""COMPUTED_VALUE"""),27.0)</f>
        <v>27</v>
      </c>
      <c r="V144" s="2">
        <f>IFERROR(__xludf.DUMMYFUNCTION("""COMPUTED_VALUE"""),72.0)</f>
        <v>72</v>
      </c>
      <c r="W144" s="2">
        <f>IFERROR(__xludf.DUMMYFUNCTION("""COMPUTED_VALUE"""),93.0)</f>
        <v>93</v>
      </c>
      <c r="X144" s="2">
        <f>IFERROR(__xludf.DUMMYFUNCTION("""COMPUTED_VALUE"""),41.0)</f>
        <v>41</v>
      </c>
      <c r="Y144" s="2">
        <f>IFERROR(__xludf.DUMMYFUNCTION("""COMPUTED_VALUE"""),33.0)</f>
        <v>33</v>
      </c>
      <c r="Z144" s="2">
        <f>IFERROR(__xludf.DUMMYFUNCTION("""COMPUTED_VALUE"""),28.0)</f>
        <v>28</v>
      </c>
      <c r="AA144" s="2">
        <f>IFERROR(__xludf.DUMMYFUNCTION("""COMPUTED_VALUE"""),88.0)</f>
        <v>88</v>
      </c>
      <c r="AB144" s="2">
        <f>IFERROR(__xludf.DUMMYFUNCTION("""COMPUTED_VALUE"""),75.0)</f>
        <v>75</v>
      </c>
      <c r="AC144" s="2">
        <f>IFERROR(__xludf.DUMMYFUNCTION("""COMPUTED_VALUE"""),94.0)</f>
        <v>94</v>
      </c>
      <c r="AD144" s="2">
        <f>IFERROR(__xludf.DUMMYFUNCTION("""COMPUTED_VALUE"""),51.0)</f>
        <v>51</v>
      </c>
      <c r="AE144" s="2">
        <f>IFERROR(__xludf.DUMMYFUNCTION("""COMPUTED_VALUE"""),76.0)</f>
        <v>76</v>
      </c>
      <c r="AF144" s="2">
        <f>IFERROR(__xludf.DUMMYFUNCTION("""COMPUTED_VALUE"""),98.0)</f>
        <v>98</v>
      </c>
      <c r="AG144" s="2">
        <f>IFERROR(__xludf.DUMMYFUNCTION("""COMPUTED_VALUE"""),26.0)</f>
        <v>26</v>
      </c>
      <c r="AH144" s="2">
        <f>IFERROR(__xludf.DUMMYFUNCTION("""COMPUTED_VALUE"""),32.0)</f>
        <v>32</v>
      </c>
      <c r="AI144" s="2">
        <f>IFERROR(__xludf.DUMMYFUNCTION("""COMPUTED_VALUE"""),49.0)</f>
        <v>49</v>
      </c>
      <c r="AJ144" s="2">
        <f>IFERROR(__xludf.DUMMYFUNCTION("""COMPUTED_VALUE"""),36.0)</f>
        <v>36</v>
      </c>
      <c r="AK144" s="2">
        <f>IFERROR(__xludf.DUMMYFUNCTION("""COMPUTED_VALUE"""),7.0)</f>
        <v>7</v>
      </c>
      <c r="AL144" s="2">
        <f>IFERROR(__xludf.DUMMYFUNCTION("""COMPUTED_VALUE"""),44.0)</f>
        <v>44</v>
      </c>
      <c r="AM144" s="2">
        <f>IFERROR(__xludf.DUMMYFUNCTION("""COMPUTED_VALUE"""),63.0)</f>
        <v>63</v>
      </c>
      <c r="AN144" s="2">
        <f>IFERROR(__xludf.DUMMYFUNCTION("""COMPUTED_VALUE"""),20.0)</f>
        <v>20</v>
      </c>
      <c r="AO144" s="2">
        <f>IFERROR(__xludf.DUMMYFUNCTION("""COMPUTED_VALUE"""),97.0)</f>
        <v>97</v>
      </c>
      <c r="AQ144" s="2">
        <f>IFERROR(__xludf.DUMMYFUNCTION("COUNTA( iferror( filter( flatten(F144:O144), match( flatten(F144:O144), flatten(Q144:AO144), 0 ) ) ) )"),7.0)</f>
        <v>7</v>
      </c>
      <c r="AR144" s="2">
        <f t="shared" si="1"/>
        <v>64</v>
      </c>
    </row>
    <row r="145">
      <c r="A145" s="4" t="s">
        <v>149</v>
      </c>
      <c r="B145" s="2" t="str">
        <f>IFERROR(__xludf.DUMMYFUNCTION(" SPLIT(A145,"":"")"),"Card 144")</f>
        <v>Card 144</v>
      </c>
      <c r="C145" s="2" t="str">
        <f>IFERROR(__xludf.DUMMYFUNCTION("""COMPUTED_VALUE""")," 31 20 97 50 17 67 80 91 78 95 | 76 16 26 38 48 90 32 93  5 68 56 78 25 87 85 40 97 12 21 96 47 10 49 75 36")</f>
        <v> 31 20 97 50 17 67 80 91 78 95 | 76 16 26 38 48 90 32 93  5 68 56 78 25 87 85 40 97 12 21 96 47 10 49 75 36</v>
      </c>
      <c r="D145" s="2" t="str">
        <f>IFERROR(__xludf.DUMMYFUNCTION("SPLIT(C145,""|"")")," 31 20 97 50 17 67 80 91 78 95 ")</f>
        <v> 31 20 97 50 17 67 80 91 78 95 </v>
      </c>
      <c r="E145" s="2" t="str">
        <f>IFERROR(__xludf.DUMMYFUNCTION("""COMPUTED_VALUE""")," 76 16 26 38 48 90 32 93  5 68 56 78 25 87 85 40 97 12 21 96 47 10 49 75 36")</f>
        <v> 76 16 26 38 48 90 32 93  5 68 56 78 25 87 85 40 97 12 21 96 47 10 49 75 36</v>
      </c>
      <c r="F145" s="2">
        <f>IFERROR(__xludf.DUMMYFUNCTION("SPLIT(D145,"" "")"),31.0)</f>
        <v>31</v>
      </c>
      <c r="G145" s="2">
        <f>IFERROR(__xludf.DUMMYFUNCTION("""COMPUTED_VALUE"""),20.0)</f>
        <v>20</v>
      </c>
      <c r="H145" s="2">
        <f>IFERROR(__xludf.DUMMYFUNCTION("""COMPUTED_VALUE"""),97.0)</f>
        <v>97</v>
      </c>
      <c r="I145" s="2">
        <f>IFERROR(__xludf.DUMMYFUNCTION("""COMPUTED_VALUE"""),50.0)</f>
        <v>50</v>
      </c>
      <c r="J145" s="2">
        <f>IFERROR(__xludf.DUMMYFUNCTION("""COMPUTED_VALUE"""),17.0)</f>
        <v>17</v>
      </c>
      <c r="K145" s="2">
        <f>IFERROR(__xludf.DUMMYFUNCTION("""COMPUTED_VALUE"""),67.0)</f>
        <v>67</v>
      </c>
      <c r="L145" s="2">
        <f>IFERROR(__xludf.DUMMYFUNCTION("""COMPUTED_VALUE"""),80.0)</f>
        <v>80</v>
      </c>
      <c r="M145" s="2">
        <f>IFERROR(__xludf.DUMMYFUNCTION("""COMPUTED_VALUE"""),91.0)</f>
        <v>91</v>
      </c>
      <c r="N145" s="2">
        <f>IFERROR(__xludf.DUMMYFUNCTION("""COMPUTED_VALUE"""),78.0)</f>
        <v>78</v>
      </c>
      <c r="O145" s="2">
        <f>IFERROR(__xludf.DUMMYFUNCTION("""COMPUTED_VALUE"""),95.0)</f>
        <v>95</v>
      </c>
      <c r="Q145" s="2">
        <f>IFERROR(__xludf.DUMMYFUNCTION("SPLIT(E145,"" "")"),76.0)</f>
        <v>76</v>
      </c>
      <c r="R145" s="2">
        <f>IFERROR(__xludf.DUMMYFUNCTION("""COMPUTED_VALUE"""),16.0)</f>
        <v>16</v>
      </c>
      <c r="S145" s="2">
        <f>IFERROR(__xludf.DUMMYFUNCTION("""COMPUTED_VALUE"""),26.0)</f>
        <v>26</v>
      </c>
      <c r="T145" s="2">
        <f>IFERROR(__xludf.DUMMYFUNCTION("""COMPUTED_VALUE"""),38.0)</f>
        <v>38</v>
      </c>
      <c r="U145" s="2">
        <f>IFERROR(__xludf.DUMMYFUNCTION("""COMPUTED_VALUE"""),48.0)</f>
        <v>48</v>
      </c>
      <c r="V145" s="2">
        <f>IFERROR(__xludf.DUMMYFUNCTION("""COMPUTED_VALUE"""),90.0)</f>
        <v>90</v>
      </c>
      <c r="W145" s="2">
        <f>IFERROR(__xludf.DUMMYFUNCTION("""COMPUTED_VALUE"""),32.0)</f>
        <v>32</v>
      </c>
      <c r="X145" s="2">
        <f>IFERROR(__xludf.DUMMYFUNCTION("""COMPUTED_VALUE"""),93.0)</f>
        <v>93</v>
      </c>
      <c r="Y145" s="2">
        <f>IFERROR(__xludf.DUMMYFUNCTION("""COMPUTED_VALUE"""),5.0)</f>
        <v>5</v>
      </c>
      <c r="Z145" s="2">
        <f>IFERROR(__xludf.DUMMYFUNCTION("""COMPUTED_VALUE"""),68.0)</f>
        <v>68</v>
      </c>
      <c r="AA145" s="2">
        <f>IFERROR(__xludf.DUMMYFUNCTION("""COMPUTED_VALUE"""),56.0)</f>
        <v>56</v>
      </c>
      <c r="AB145" s="2">
        <f>IFERROR(__xludf.DUMMYFUNCTION("""COMPUTED_VALUE"""),78.0)</f>
        <v>78</v>
      </c>
      <c r="AC145" s="2">
        <f>IFERROR(__xludf.DUMMYFUNCTION("""COMPUTED_VALUE"""),25.0)</f>
        <v>25</v>
      </c>
      <c r="AD145" s="2">
        <f>IFERROR(__xludf.DUMMYFUNCTION("""COMPUTED_VALUE"""),87.0)</f>
        <v>87</v>
      </c>
      <c r="AE145" s="2">
        <f>IFERROR(__xludf.DUMMYFUNCTION("""COMPUTED_VALUE"""),85.0)</f>
        <v>85</v>
      </c>
      <c r="AF145" s="2">
        <f>IFERROR(__xludf.DUMMYFUNCTION("""COMPUTED_VALUE"""),40.0)</f>
        <v>40</v>
      </c>
      <c r="AG145" s="2">
        <f>IFERROR(__xludf.DUMMYFUNCTION("""COMPUTED_VALUE"""),97.0)</f>
        <v>97</v>
      </c>
      <c r="AH145" s="2">
        <f>IFERROR(__xludf.DUMMYFUNCTION("""COMPUTED_VALUE"""),12.0)</f>
        <v>12</v>
      </c>
      <c r="AI145" s="2">
        <f>IFERROR(__xludf.DUMMYFUNCTION("""COMPUTED_VALUE"""),21.0)</f>
        <v>21</v>
      </c>
      <c r="AJ145" s="2">
        <f>IFERROR(__xludf.DUMMYFUNCTION("""COMPUTED_VALUE"""),96.0)</f>
        <v>96</v>
      </c>
      <c r="AK145" s="2">
        <f>IFERROR(__xludf.DUMMYFUNCTION("""COMPUTED_VALUE"""),47.0)</f>
        <v>47</v>
      </c>
      <c r="AL145" s="2">
        <f>IFERROR(__xludf.DUMMYFUNCTION("""COMPUTED_VALUE"""),10.0)</f>
        <v>10</v>
      </c>
      <c r="AM145" s="2">
        <f>IFERROR(__xludf.DUMMYFUNCTION("""COMPUTED_VALUE"""),49.0)</f>
        <v>49</v>
      </c>
      <c r="AN145" s="2">
        <f>IFERROR(__xludf.DUMMYFUNCTION("""COMPUTED_VALUE"""),75.0)</f>
        <v>75</v>
      </c>
      <c r="AO145" s="2">
        <f>IFERROR(__xludf.DUMMYFUNCTION("""COMPUTED_VALUE"""),36.0)</f>
        <v>36</v>
      </c>
      <c r="AQ145" s="2">
        <f>IFERROR(__xludf.DUMMYFUNCTION("COUNTA( iferror( filter( flatten(F145:O145), match( flatten(F145:O145), flatten(Q145:AO145), 0 ) ) ) )"),2.0)</f>
        <v>2</v>
      </c>
      <c r="AR145" s="2">
        <f t="shared" si="1"/>
        <v>2</v>
      </c>
    </row>
    <row r="146">
      <c r="A146" s="4" t="s">
        <v>150</v>
      </c>
      <c r="B146" s="2" t="str">
        <f>IFERROR(__xludf.DUMMYFUNCTION(" SPLIT(A146,"":"")"),"Card 145")</f>
        <v>Card 145</v>
      </c>
      <c r="C146" s="2" t="str">
        <f>IFERROR(__xludf.DUMMYFUNCTION("""COMPUTED_VALUE""")," 36 58 11 92 51 32 76 39 80 62 |  6 62 37 83 40 94 81 36  2 69 45 91  8 95 78 55 27 70 22 73 53 13 67 64 63")</f>
        <v> 36 58 11 92 51 32 76 39 80 62 |  6 62 37 83 40 94 81 36  2 69 45 91  8 95 78 55 27 70 22 73 53 13 67 64 63</v>
      </c>
      <c r="D146" s="2" t="str">
        <f>IFERROR(__xludf.DUMMYFUNCTION("SPLIT(C146,""|"")")," 36 58 11 92 51 32 76 39 80 62 ")</f>
        <v> 36 58 11 92 51 32 76 39 80 62 </v>
      </c>
      <c r="E146" s="2" t="str">
        <f>IFERROR(__xludf.DUMMYFUNCTION("""COMPUTED_VALUE"""),"  6 62 37 83 40 94 81 36  2 69 45 91  8 95 78 55 27 70 22 73 53 13 67 64 63")</f>
        <v>  6 62 37 83 40 94 81 36  2 69 45 91  8 95 78 55 27 70 22 73 53 13 67 64 63</v>
      </c>
      <c r="F146" s="2">
        <f>IFERROR(__xludf.DUMMYFUNCTION("SPLIT(D146,"" "")"),36.0)</f>
        <v>36</v>
      </c>
      <c r="G146" s="2">
        <f>IFERROR(__xludf.DUMMYFUNCTION("""COMPUTED_VALUE"""),58.0)</f>
        <v>58</v>
      </c>
      <c r="H146" s="2">
        <f>IFERROR(__xludf.DUMMYFUNCTION("""COMPUTED_VALUE"""),11.0)</f>
        <v>11</v>
      </c>
      <c r="I146" s="2">
        <f>IFERROR(__xludf.DUMMYFUNCTION("""COMPUTED_VALUE"""),92.0)</f>
        <v>92</v>
      </c>
      <c r="J146" s="2">
        <f>IFERROR(__xludf.DUMMYFUNCTION("""COMPUTED_VALUE"""),51.0)</f>
        <v>51</v>
      </c>
      <c r="K146" s="2">
        <f>IFERROR(__xludf.DUMMYFUNCTION("""COMPUTED_VALUE"""),32.0)</f>
        <v>32</v>
      </c>
      <c r="L146" s="2">
        <f>IFERROR(__xludf.DUMMYFUNCTION("""COMPUTED_VALUE"""),76.0)</f>
        <v>76</v>
      </c>
      <c r="M146" s="2">
        <f>IFERROR(__xludf.DUMMYFUNCTION("""COMPUTED_VALUE"""),39.0)</f>
        <v>39</v>
      </c>
      <c r="N146" s="2">
        <f>IFERROR(__xludf.DUMMYFUNCTION("""COMPUTED_VALUE"""),80.0)</f>
        <v>80</v>
      </c>
      <c r="O146" s="2">
        <f>IFERROR(__xludf.DUMMYFUNCTION("""COMPUTED_VALUE"""),62.0)</f>
        <v>62</v>
      </c>
      <c r="Q146" s="2">
        <f>IFERROR(__xludf.DUMMYFUNCTION("SPLIT(E146,"" "")"),6.0)</f>
        <v>6</v>
      </c>
      <c r="R146" s="2">
        <f>IFERROR(__xludf.DUMMYFUNCTION("""COMPUTED_VALUE"""),62.0)</f>
        <v>62</v>
      </c>
      <c r="S146" s="2">
        <f>IFERROR(__xludf.DUMMYFUNCTION("""COMPUTED_VALUE"""),37.0)</f>
        <v>37</v>
      </c>
      <c r="T146" s="2">
        <f>IFERROR(__xludf.DUMMYFUNCTION("""COMPUTED_VALUE"""),83.0)</f>
        <v>83</v>
      </c>
      <c r="U146" s="2">
        <f>IFERROR(__xludf.DUMMYFUNCTION("""COMPUTED_VALUE"""),40.0)</f>
        <v>40</v>
      </c>
      <c r="V146" s="2">
        <f>IFERROR(__xludf.DUMMYFUNCTION("""COMPUTED_VALUE"""),94.0)</f>
        <v>94</v>
      </c>
      <c r="W146" s="2">
        <f>IFERROR(__xludf.DUMMYFUNCTION("""COMPUTED_VALUE"""),81.0)</f>
        <v>81</v>
      </c>
      <c r="X146" s="2">
        <f>IFERROR(__xludf.DUMMYFUNCTION("""COMPUTED_VALUE"""),36.0)</f>
        <v>36</v>
      </c>
      <c r="Y146" s="2">
        <f>IFERROR(__xludf.DUMMYFUNCTION("""COMPUTED_VALUE"""),2.0)</f>
        <v>2</v>
      </c>
      <c r="Z146" s="2">
        <f>IFERROR(__xludf.DUMMYFUNCTION("""COMPUTED_VALUE"""),69.0)</f>
        <v>69</v>
      </c>
      <c r="AA146" s="2">
        <f>IFERROR(__xludf.DUMMYFUNCTION("""COMPUTED_VALUE"""),45.0)</f>
        <v>45</v>
      </c>
      <c r="AB146" s="2">
        <f>IFERROR(__xludf.DUMMYFUNCTION("""COMPUTED_VALUE"""),91.0)</f>
        <v>91</v>
      </c>
      <c r="AC146" s="2">
        <f>IFERROR(__xludf.DUMMYFUNCTION("""COMPUTED_VALUE"""),8.0)</f>
        <v>8</v>
      </c>
      <c r="AD146" s="2">
        <f>IFERROR(__xludf.DUMMYFUNCTION("""COMPUTED_VALUE"""),95.0)</f>
        <v>95</v>
      </c>
      <c r="AE146" s="2">
        <f>IFERROR(__xludf.DUMMYFUNCTION("""COMPUTED_VALUE"""),78.0)</f>
        <v>78</v>
      </c>
      <c r="AF146" s="2">
        <f>IFERROR(__xludf.DUMMYFUNCTION("""COMPUTED_VALUE"""),55.0)</f>
        <v>55</v>
      </c>
      <c r="AG146" s="2">
        <f>IFERROR(__xludf.DUMMYFUNCTION("""COMPUTED_VALUE"""),27.0)</f>
        <v>27</v>
      </c>
      <c r="AH146" s="2">
        <f>IFERROR(__xludf.DUMMYFUNCTION("""COMPUTED_VALUE"""),70.0)</f>
        <v>70</v>
      </c>
      <c r="AI146" s="2">
        <f>IFERROR(__xludf.DUMMYFUNCTION("""COMPUTED_VALUE"""),22.0)</f>
        <v>22</v>
      </c>
      <c r="AJ146" s="2">
        <f>IFERROR(__xludf.DUMMYFUNCTION("""COMPUTED_VALUE"""),73.0)</f>
        <v>73</v>
      </c>
      <c r="AK146" s="2">
        <f>IFERROR(__xludf.DUMMYFUNCTION("""COMPUTED_VALUE"""),53.0)</f>
        <v>53</v>
      </c>
      <c r="AL146" s="2">
        <f>IFERROR(__xludf.DUMMYFUNCTION("""COMPUTED_VALUE"""),13.0)</f>
        <v>13</v>
      </c>
      <c r="AM146" s="2">
        <f>IFERROR(__xludf.DUMMYFUNCTION("""COMPUTED_VALUE"""),67.0)</f>
        <v>67</v>
      </c>
      <c r="AN146" s="2">
        <f>IFERROR(__xludf.DUMMYFUNCTION("""COMPUTED_VALUE"""),64.0)</f>
        <v>64</v>
      </c>
      <c r="AO146" s="2">
        <f>IFERROR(__xludf.DUMMYFUNCTION("""COMPUTED_VALUE"""),63.0)</f>
        <v>63</v>
      </c>
      <c r="AQ146" s="2">
        <f>IFERROR(__xludf.DUMMYFUNCTION("COUNTA( iferror( filter( flatten(F146:O146), match( flatten(F146:O146), flatten(Q146:AO146), 0 ) ) ) )"),2.0)</f>
        <v>2</v>
      </c>
      <c r="AR146" s="2">
        <f t="shared" si="1"/>
        <v>2</v>
      </c>
    </row>
    <row r="147">
      <c r="A147" s="4" t="s">
        <v>151</v>
      </c>
      <c r="B147" s="2" t="str">
        <f>IFERROR(__xludf.DUMMYFUNCTION(" SPLIT(A147,"":"")"),"Card 146")</f>
        <v>Card 146</v>
      </c>
      <c r="C147" s="2" t="str">
        <f>IFERROR(__xludf.DUMMYFUNCTION("""COMPUTED_VALUE""")," 25 28 30 81  1 51 49 59 10 48 | 20  9 66 36 50 65 78 27 87 88  7 94 63 97 39 14 67 71 76 11 60 93 13 15 61")</f>
        <v> 25 28 30 81  1 51 49 59 10 48 | 20  9 66 36 50 65 78 27 87 88  7 94 63 97 39 14 67 71 76 11 60 93 13 15 61</v>
      </c>
      <c r="D147" s="2" t="str">
        <f>IFERROR(__xludf.DUMMYFUNCTION("SPLIT(C147,""|"")")," 25 28 30 81  1 51 49 59 10 48 ")</f>
        <v> 25 28 30 81  1 51 49 59 10 48 </v>
      </c>
      <c r="E147" s="2" t="str">
        <f>IFERROR(__xludf.DUMMYFUNCTION("""COMPUTED_VALUE""")," 20  9 66 36 50 65 78 27 87 88  7 94 63 97 39 14 67 71 76 11 60 93 13 15 61")</f>
        <v> 20  9 66 36 50 65 78 27 87 88  7 94 63 97 39 14 67 71 76 11 60 93 13 15 61</v>
      </c>
      <c r="F147" s="2">
        <f>IFERROR(__xludf.DUMMYFUNCTION("SPLIT(D147,"" "")"),25.0)</f>
        <v>25</v>
      </c>
      <c r="G147" s="2">
        <f>IFERROR(__xludf.DUMMYFUNCTION("""COMPUTED_VALUE"""),28.0)</f>
        <v>28</v>
      </c>
      <c r="H147" s="2">
        <f>IFERROR(__xludf.DUMMYFUNCTION("""COMPUTED_VALUE"""),30.0)</f>
        <v>30</v>
      </c>
      <c r="I147" s="2">
        <f>IFERROR(__xludf.DUMMYFUNCTION("""COMPUTED_VALUE"""),81.0)</f>
        <v>81</v>
      </c>
      <c r="J147" s="2">
        <f>IFERROR(__xludf.DUMMYFUNCTION("""COMPUTED_VALUE"""),1.0)</f>
        <v>1</v>
      </c>
      <c r="K147" s="2">
        <f>IFERROR(__xludf.DUMMYFUNCTION("""COMPUTED_VALUE"""),51.0)</f>
        <v>51</v>
      </c>
      <c r="L147" s="2">
        <f>IFERROR(__xludf.DUMMYFUNCTION("""COMPUTED_VALUE"""),49.0)</f>
        <v>49</v>
      </c>
      <c r="M147" s="2">
        <f>IFERROR(__xludf.DUMMYFUNCTION("""COMPUTED_VALUE"""),59.0)</f>
        <v>59</v>
      </c>
      <c r="N147" s="2">
        <f>IFERROR(__xludf.DUMMYFUNCTION("""COMPUTED_VALUE"""),10.0)</f>
        <v>10</v>
      </c>
      <c r="O147" s="2">
        <f>IFERROR(__xludf.DUMMYFUNCTION("""COMPUTED_VALUE"""),48.0)</f>
        <v>48</v>
      </c>
      <c r="Q147" s="2">
        <f>IFERROR(__xludf.DUMMYFUNCTION("SPLIT(E147,"" "")"),20.0)</f>
        <v>20</v>
      </c>
      <c r="R147" s="2">
        <f>IFERROR(__xludf.DUMMYFUNCTION("""COMPUTED_VALUE"""),9.0)</f>
        <v>9</v>
      </c>
      <c r="S147" s="2">
        <f>IFERROR(__xludf.DUMMYFUNCTION("""COMPUTED_VALUE"""),66.0)</f>
        <v>66</v>
      </c>
      <c r="T147" s="2">
        <f>IFERROR(__xludf.DUMMYFUNCTION("""COMPUTED_VALUE"""),36.0)</f>
        <v>36</v>
      </c>
      <c r="U147" s="2">
        <f>IFERROR(__xludf.DUMMYFUNCTION("""COMPUTED_VALUE"""),50.0)</f>
        <v>50</v>
      </c>
      <c r="V147" s="2">
        <f>IFERROR(__xludf.DUMMYFUNCTION("""COMPUTED_VALUE"""),65.0)</f>
        <v>65</v>
      </c>
      <c r="W147" s="2">
        <f>IFERROR(__xludf.DUMMYFUNCTION("""COMPUTED_VALUE"""),78.0)</f>
        <v>78</v>
      </c>
      <c r="X147" s="2">
        <f>IFERROR(__xludf.DUMMYFUNCTION("""COMPUTED_VALUE"""),27.0)</f>
        <v>27</v>
      </c>
      <c r="Y147" s="2">
        <f>IFERROR(__xludf.DUMMYFUNCTION("""COMPUTED_VALUE"""),87.0)</f>
        <v>87</v>
      </c>
      <c r="Z147" s="2">
        <f>IFERROR(__xludf.DUMMYFUNCTION("""COMPUTED_VALUE"""),88.0)</f>
        <v>88</v>
      </c>
      <c r="AA147" s="2">
        <f>IFERROR(__xludf.DUMMYFUNCTION("""COMPUTED_VALUE"""),7.0)</f>
        <v>7</v>
      </c>
      <c r="AB147" s="2">
        <f>IFERROR(__xludf.DUMMYFUNCTION("""COMPUTED_VALUE"""),94.0)</f>
        <v>94</v>
      </c>
      <c r="AC147" s="2">
        <f>IFERROR(__xludf.DUMMYFUNCTION("""COMPUTED_VALUE"""),63.0)</f>
        <v>63</v>
      </c>
      <c r="AD147" s="2">
        <f>IFERROR(__xludf.DUMMYFUNCTION("""COMPUTED_VALUE"""),97.0)</f>
        <v>97</v>
      </c>
      <c r="AE147" s="2">
        <f>IFERROR(__xludf.DUMMYFUNCTION("""COMPUTED_VALUE"""),39.0)</f>
        <v>39</v>
      </c>
      <c r="AF147" s="2">
        <f>IFERROR(__xludf.DUMMYFUNCTION("""COMPUTED_VALUE"""),14.0)</f>
        <v>14</v>
      </c>
      <c r="AG147" s="2">
        <f>IFERROR(__xludf.DUMMYFUNCTION("""COMPUTED_VALUE"""),67.0)</f>
        <v>67</v>
      </c>
      <c r="AH147" s="2">
        <f>IFERROR(__xludf.DUMMYFUNCTION("""COMPUTED_VALUE"""),71.0)</f>
        <v>71</v>
      </c>
      <c r="AI147" s="2">
        <f>IFERROR(__xludf.DUMMYFUNCTION("""COMPUTED_VALUE"""),76.0)</f>
        <v>76</v>
      </c>
      <c r="AJ147" s="2">
        <f>IFERROR(__xludf.DUMMYFUNCTION("""COMPUTED_VALUE"""),11.0)</f>
        <v>11</v>
      </c>
      <c r="AK147" s="2">
        <f>IFERROR(__xludf.DUMMYFUNCTION("""COMPUTED_VALUE"""),60.0)</f>
        <v>60</v>
      </c>
      <c r="AL147" s="2">
        <f>IFERROR(__xludf.DUMMYFUNCTION("""COMPUTED_VALUE"""),93.0)</f>
        <v>93</v>
      </c>
      <c r="AM147" s="2">
        <f>IFERROR(__xludf.DUMMYFUNCTION("""COMPUTED_VALUE"""),13.0)</f>
        <v>13</v>
      </c>
      <c r="AN147" s="2">
        <f>IFERROR(__xludf.DUMMYFUNCTION("""COMPUTED_VALUE"""),15.0)</f>
        <v>15</v>
      </c>
      <c r="AO147" s="2">
        <f>IFERROR(__xludf.DUMMYFUNCTION("""COMPUTED_VALUE"""),61.0)</f>
        <v>61</v>
      </c>
      <c r="AQ147" s="2">
        <f>IFERROR(__xludf.DUMMYFUNCTION("COUNTA( iferror( filter( flatten(F147:O147), match( flatten(F147:O147), flatten(Q147:AO147), 0 ) ) ) )"),0.0)</f>
        <v>0</v>
      </c>
      <c r="AR147" s="2">
        <f t="shared" si="1"/>
        <v>0</v>
      </c>
    </row>
    <row r="148">
      <c r="A148" s="4" t="s">
        <v>152</v>
      </c>
      <c r="B148" s="2" t="str">
        <f>IFERROR(__xludf.DUMMYFUNCTION(" SPLIT(A148,"":"")"),"Card 147")</f>
        <v>Card 147</v>
      </c>
      <c r="C148" s="2" t="str">
        <f>IFERROR(__xludf.DUMMYFUNCTION("""COMPUTED_VALUE""")," 18 21 81 36 33 19 99 88 24 78 | 16 19  5 40 55 12 90 44 67 20 59 71 51 32 93  2 15 22 54 87 26 92 89 49 96")</f>
        <v> 18 21 81 36 33 19 99 88 24 78 | 16 19  5 40 55 12 90 44 67 20 59 71 51 32 93  2 15 22 54 87 26 92 89 49 96</v>
      </c>
      <c r="D148" s="2" t="str">
        <f>IFERROR(__xludf.DUMMYFUNCTION("SPLIT(C148,""|"")")," 18 21 81 36 33 19 99 88 24 78 ")</f>
        <v> 18 21 81 36 33 19 99 88 24 78 </v>
      </c>
      <c r="E148" s="2" t="str">
        <f>IFERROR(__xludf.DUMMYFUNCTION("""COMPUTED_VALUE""")," 16 19  5 40 55 12 90 44 67 20 59 71 51 32 93  2 15 22 54 87 26 92 89 49 96")</f>
        <v> 16 19  5 40 55 12 90 44 67 20 59 71 51 32 93  2 15 22 54 87 26 92 89 49 96</v>
      </c>
      <c r="F148" s="2">
        <f>IFERROR(__xludf.DUMMYFUNCTION("SPLIT(D148,"" "")"),18.0)</f>
        <v>18</v>
      </c>
      <c r="G148" s="2">
        <f>IFERROR(__xludf.DUMMYFUNCTION("""COMPUTED_VALUE"""),21.0)</f>
        <v>21</v>
      </c>
      <c r="H148" s="2">
        <f>IFERROR(__xludf.DUMMYFUNCTION("""COMPUTED_VALUE"""),81.0)</f>
        <v>81</v>
      </c>
      <c r="I148" s="2">
        <f>IFERROR(__xludf.DUMMYFUNCTION("""COMPUTED_VALUE"""),36.0)</f>
        <v>36</v>
      </c>
      <c r="J148" s="2">
        <f>IFERROR(__xludf.DUMMYFUNCTION("""COMPUTED_VALUE"""),33.0)</f>
        <v>33</v>
      </c>
      <c r="K148" s="2">
        <f>IFERROR(__xludf.DUMMYFUNCTION("""COMPUTED_VALUE"""),19.0)</f>
        <v>19</v>
      </c>
      <c r="L148" s="2">
        <f>IFERROR(__xludf.DUMMYFUNCTION("""COMPUTED_VALUE"""),99.0)</f>
        <v>99</v>
      </c>
      <c r="M148" s="2">
        <f>IFERROR(__xludf.DUMMYFUNCTION("""COMPUTED_VALUE"""),88.0)</f>
        <v>88</v>
      </c>
      <c r="N148" s="2">
        <f>IFERROR(__xludf.DUMMYFUNCTION("""COMPUTED_VALUE"""),24.0)</f>
        <v>24</v>
      </c>
      <c r="O148" s="2">
        <f>IFERROR(__xludf.DUMMYFUNCTION("""COMPUTED_VALUE"""),78.0)</f>
        <v>78</v>
      </c>
      <c r="Q148" s="2">
        <f>IFERROR(__xludf.DUMMYFUNCTION("SPLIT(E148,"" "")"),16.0)</f>
        <v>16</v>
      </c>
      <c r="R148" s="2">
        <f>IFERROR(__xludf.DUMMYFUNCTION("""COMPUTED_VALUE"""),19.0)</f>
        <v>19</v>
      </c>
      <c r="S148" s="2">
        <f>IFERROR(__xludf.DUMMYFUNCTION("""COMPUTED_VALUE"""),5.0)</f>
        <v>5</v>
      </c>
      <c r="T148" s="2">
        <f>IFERROR(__xludf.DUMMYFUNCTION("""COMPUTED_VALUE"""),40.0)</f>
        <v>40</v>
      </c>
      <c r="U148" s="2">
        <f>IFERROR(__xludf.DUMMYFUNCTION("""COMPUTED_VALUE"""),55.0)</f>
        <v>55</v>
      </c>
      <c r="V148" s="2">
        <f>IFERROR(__xludf.DUMMYFUNCTION("""COMPUTED_VALUE"""),12.0)</f>
        <v>12</v>
      </c>
      <c r="W148" s="2">
        <f>IFERROR(__xludf.DUMMYFUNCTION("""COMPUTED_VALUE"""),90.0)</f>
        <v>90</v>
      </c>
      <c r="X148" s="2">
        <f>IFERROR(__xludf.DUMMYFUNCTION("""COMPUTED_VALUE"""),44.0)</f>
        <v>44</v>
      </c>
      <c r="Y148" s="2">
        <f>IFERROR(__xludf.DUMMYFUNCTION("""COMPUTED_VALUE"""),67.0)</f>
        <v>67</v>
      </c>
      <c r="Z148" s="2">
        <f>IFERROR(__xludf.DUMMYFUNCTION("""COMPUTED_VALUE"""),20.0)</f>
        <v>20</v>
      </c>
      <c r="AA148" s="2">
        <f>IFERROR(__xludf.DUMMYFUNCTION("""COMPUTED_VALUE"""),59.0)</f>
        <v>59</v>
      </c>
      <c r="AB148" s="2">
        <f>IFERROR(__xludf.DUMMYFUNCTION("""COMPUTED_VALUE"""),71.0)</f>
        <v>71</v>
      </c>
      <c r="AC148" s="2">
        <f>IFERROR(__xludf.DUMMYFUNCTION("""COMPUTED_VALUE"""),51.0)</f>
        <v>51</v>
      </c>
      <c r="AD148" s="2">
        <f>IFERROR(__xludf.DUMMYFUNCTION("""COMPUTED_VALUE"""),32.0)</f>
        <v>32</v>
      </c>
      <c r="AE148" s="2">
        <f>IFERROR(__xludf.DUMMYFUNCTION("""COMPUTED_VALUE"""),93.0)</f>
        <v>93</v>
      </c>
      <c r="AF148" s="2">
        <f>IFERROR(__xludf.DUMMYFUNCTION("""COMPUTED_VALUE"""),2.0)</f>
        <v>2</v>
      </c>
      <c r="AG148" s="2">
        <f>IFERROR(__xludf.DUMMYFUNCTION("""COMPUTED_VALUE"""),15.0)</f>
        <v>15</v>
      </c>
      <c r="AH148" s="2">
        <f>IFERROR(__xludf.DUMMYFUNCTION("""COMPUTED_VALUE"""),22.0)</f>
        <v>22</v>
      </c>
      <c r="AI148" s="2">
        <f>IFERROR(__xludf.DUMMYFUNCTION("""COMPUTED_VALUE"""),54.0)</f>
        <v>54</v>
      </c>
      <c r="AJ148" s="2">
        <f>IFERROR(__xludf.DUMMYFUNCTION("""COMPUTED_VALUE"""),87.0)</f>
        <v>87</v>
      </c>
      <c r="AK148" s="2">
        <f>IFERROR(__xludf.DUMMYFUNCTION("""COMPUTED_VALUE"""),26.0)</f>
        <v>26</v>
      </c>
      <c r="AL148" s="2">
        <f>IFERROR(__xludf.DUMMYFUNCTION("""COMPUTED_VALUE"""),92.0)</f>
        <v>92</v>
      </c>
      <c r="AM148" s="2">
        <f>IFERROR(__xludf.DUMMYFUNCTION("""COMPUTED_VALUE"""),89.0)</f>
        <v>89</v>
      </c>
      <c r="AN148" s="2">
        <f>IFERROR(__xludf.DUMMYFUNCTION("""COMPUTED_VALUE"""),49.0)</f>
        <v>49</v>
      </c>
      <c r="AO148" s="2">
        <f>IFERROR(__xludf.DUMMYFUNCTION("""COMPUTED_VALUE"""),96.0)</f>
        <v>96</v>
      </c>
      <c r="AQ148" s="2">
        <f>IFERROR(__xludf.DUMMYFUNCTION("COUNTA( iferror( filter( flatten(F148:O148), match( flatten(F148:O148), flatten(Q148:AO148), 0 ) ) ) )"),1.0)</f>
        <v>1</v>
      </c>
      <c r="AR148" s="2">
        <f t="shared" si="1"/>
        <v>1</v>
      </c>
    </row>
    <row r="149">
      <c r="A149" s="4" t="s">
        <v>153</v>
      </c>
      <c r="B149" s="2" t="str">
        <f>IFERROR(__xludf.DUMMYFUNCTION(" SPLIT(A149,"":"")"),"Card 148")</f>
        <v>Card 148</v>
      </c>
      <c r="C149" s="2" t="str">
        <f>IFERROR(__xludf.DUMMYFUNCTION("""COMPUTED_VALUE""")," 84 78 26 66 35 31 10  3 32 57 | 73 30  6 27 43 76 58 63 29 19 92 41 93 70 46 16 38 53 11 77 68 21 18 33 12")</f>
        <v> 84 78 26 66 35 31 10  3 32 57 | 73 30  6 27 43 76 58 63 29 19 92 41 93 70 46 16 38 53 11 77 68 21 18 33 12</v>
      </c>
      <c r="D149" s="2" t="str">
        <f>IFERROR(__xludf.DUMMYFUNCTION("SPLIT(C149,""|"")")," 84 78 26 66 35 31 10  3 32 57 ")</f>
        <v> 84 78 26 66 35 31 10  3 32 57 </v>
      </c>
      <c r="E149" s="2" t="str">
        <f>IFERROR(__xludf.DUMMYFUNCTION("""COMPUTED_VALUE""")," 73 30  6 27 43 76 58 63 29 19 92 41 93 70 46 16 38 53 11 77 68 21 18 33 12")</f>
        <v> 73 30  6 27 43 76 58 63 29 19 92 41 93 70 46 16 38 53 11 77 68 21 18 33 12</v>
      </c>
      <c r="F149" s="2">
        <f>IFERROR(__xludf.DUMMYFUNCTION("SPLIT(D149,"" "")"),84.0)</f>
        <v>84</v>
      </c>
      <c r="G149" s="2">
        <f>IFERROR(__xludf.DUMMYFUNCTION("""COMPUTED_VALUE"""),78.0)</f>
        <v>78</v>
      </c>
      <c r="H149" s="2">
        <f>IFERROR(__xludf.DUMMYFUNCTION("""COMPUTED_VALUE"""),26.0)</f>
        <v>26</v>
      </c>
      <c r="I149" s="2">
        <f>IFERROR(__xludf.DUMMYFUNCTION("""COMPUTED_VALUE"""),66.0)</f>
        <v>66</v>
      </c>
      <c r="J149" s="2">
        <f>IFERROR(__xludf.DUMMYFUNCTION("""COMPUTED_VALUE"""),35.0)</f>
        <v>35</v>
      </c>
      <c r="K149" s="2">
        <f>IFERROR(__xludf.DUMMYFUNCTION("""COMPUTED_VALUE"""),31.0)</f>
        <v>31</v>
      </c>
      <c r="L149" s="2">
        <f>IFERROR(__xludf.DUMMYFUNCTION("""COMPUTED_VALUE"""),10.0)</f>
        <v>10</v>
      </c>
      <c r="M149" s="2">
        <f>IFERROR(__xludf.DUMMYFUNCTION("""COMPUTED_VALUE"""),3.0)</f>
        <v>3</v>
      </c>
      <c r="N149" s="2">
        <f>IFERROR(__xludf.DUMMYFUNCTION("""COMPUTED_VALUE"""),32.0)</f>
        <v>32</v>
      </c>
      <c r="O149" s="2">
        <f>IFERROR(__xludf.DUMMYFUNCTION("""COMPUTED_VALUE"""),57.0)</f>
        <v>57</v>
      </c>
      <c r="Q149" s="2">
        <f>IFERROR(__xludf.DUMMYFUNCTION("SPLIT(E149,"" "")"),73.0)</f>
        <v>73</v>
      </c>
      <c r="R149" s="2">
        <f>IFERROR(__xludf.DUMMYFUNCTION("""COMPUTED_VALUE"""),30.0)</f>
        <v>30</v>
      </c>
      <c r="S149" s="2">
        <f>IFERROR(__xludf.DUMMYFUNCTION("""COMPUTED_VALUE"""),6.0)</f>
        <v>6</v>
      </c>
      <c r="T149" s="2">
        <f>IFERROR(__xludf.DUMMYFUNCTION("""COMPUTED_VALUE"""),27.0)</f>
        <v>27</v>
      </c>
      <c r="U149" s="2">
        <f>IFERROR(__xludf.DUMMYFUNCTION("""COMPUTED_VALUE"""),43.0)</f>
        <v>43</v>
      </c>
      <c r="V149" s="2">
        <f>IFERROR(__xludf.DUMMYFUNCTION("""COMPUTED_VALUE"""),76.0)</f>
        <v>76</v>
      </c>
      <c r="W149" s="2">
        <f>IFERROR(__xludf.DUMMYFUNCTION("""COMPUTED_VALUE"""),58.0)</f>
        <v>58</v>
      </c>
      <c r="X149" s="2">
        <f>IFERROR(__xludf.DUMMYFUNCTION("""COMPUTED_VALUE"""),63.0)</f>
        <v>63</v>
      </c>
      <c r="Y149" s="2">
        <f>IFERROR(__xludf.DUMMYFUNCTION("""COMPUTED_VALUE"""),29.0)</f>
        <v>29</v>
      </c>
      <c r="Z149" s="2">
        <f>IFERROR(__xludf.DUMMYFUNCTION("""COMPUTED_VALUE"""),19.0)</f>
        <v>19</v>
      </c>
      <c r="AA149" s="2">
        <f>IFERROR(__xludf.DUMMYFUNCTION("""COMPUTED_VALUE"""),92.0)</f>
        <v>92</v>
      </c>
      <c r="AB149" s="2">
        <f>IFERROR(__xludf.DUMMYFUNCTION("""COMPUTED_VALUE"""),41.0)</f>
        <v>41</v>
      </c>
      <c r="AC149" s="2">
        <f>IFERROR(__xludf.DUMMYFUNCTION("""COMPUTED_VALUE"""),93.0)</f>
        <v>93</v>
      </c>
      <c r="AD149" s="2">
        <f>IFERROR(__xludf.DUMMYFUNCTION("""COMPUTED_VALUE"""),70.0)</f>
        <v>70</v>
      </c>
      <c r="AE149" s="2">
        <f>IFERROR(__xludf.DUMMYFUNCTION("""COMPUTED_VALUE"""),46.0)</f>
        <v>46</v>
      </c>
      <c r="AF149" s="2">
        <f>IFERROR(__xludf.DUMMYFUNCTION("""COMPUTED_VALUE"""),16.0)</f>
        <v>16</v>
      </c>
      <c r="AG149" s="2">
        <f>IFERROR(__xludf.DUMMYFUNCTION("""COMPUTED_VALUE"""),38.0)</f>
        <v>38</v>
      </c>
      <c r="AH149" s="2">
        <f>IFERROR(__xludf.DUMMYFUNCTION("""COMPUTED_VALUE"""),53.0)</f>
        <v>53</v>
      </c>
      <c r="AI149" s="2">
        <f>IFERROR(__xludf.DUMMYFUNCTION("""COMPUTED_VALUE"""),11.0)</f>
        <v>11</v>
      </c>
      <c r="AJ149" s="2">
        <f>IFERROR(__xludf.DUMMYFUNCTION("""COMPUTED_VALUE"""),77.0)</f>
        <v>77</v>
      </c>
      <c r="AK149" s="2">
        <f>IFERROR(__xludf.DUMMYFUNCTION("""COMPUTED_VALUE"""),68.0)</f>
        <v>68</v>
      </c>
      <c r="AL149" s="2">
        <f>IFERROR(__xludf.DUMMYFUNCTION("""COMPUTED_VALUE"""),21.0)</f>
        <v>21</v>
      </c>
      <c r="AM149" s="2">
        <f>IFERROR(__xludf.DUMMYFUNCTION("""COMPUTED_VALUE"""),18.0)</f>
        <v>18</v>
      </c>
      <c r="AN149" s="2">
        <f>IFERROR(__xludf.DUMMYFUNCTION("""COMPUTED_VALUE"""),33.0)</f>
        <v>33</v>
      </c>
      <c r="AO149" s="2">
        <f>IFERROR(__xludf.DUMMYFUNCTION("""COMPUTED_VALUE"""),12.0)</f>
        <v>12</v>
      </c>
      <c r="AQ149" s="2">
        <f>IFERROR(__xludf.DUMMYFUNCTION("COUNTA( iferror( filter( flatten(F149:O149), match( flatten(F149:O149), flatten(Q149:AO149), 0 ) ) ) )"),0.0)</f>
        <v>0</v>
      </c>
      <c r="AR149" s="2">
        <f t="shared" si="1"/>
        <v>0</v>
      </c>
    </row>
    <row r="150">
      <c r="A150" s="4" t="s">
        <v>154</v>
      </c>
      <c r="B150" s="2" t="str">
        <f>IFERROR(__xludf.DUMMYFUNCTION(" SPLIT(A150,"":"")"),"Card 149")</f>
        <v>Card 149</v>
      </c>
      <c r="C150" s="2" t="str">
        <f>IFERROR(__xludf.DUMMYFUNCTION("""COMPUTED_VALUE"""),"  3 20 48 92  4 37 68 54 61 42 | 64 24 23 97 65 73  1 39 14 99 51 36  2 46 30 87 79 19 49 38 52 53 40 90 88")</f>
        <v>  3 20 48 92  4 37 68 54 61 42 | 64 24 23 97 65 73  1 39 14 99 51 36  2 46 30 87 79 19 49 38 52 53 40 90 88</v>
      </c>
      <c r="D150" s="2" t="str">
        <f>IFERROR(__xludf.DUMMYFUNCTION("SPLIT(C150,""|"")"),"  3 20 48 92  4 37 68 54 61 42 ")</f>
        <v>  3 20 48 92  4 37 68 54 61 42 </v>
      </c>
      <c r="E150" s="2" t="str">
        <f>IFERROR(__xludf.DUMMYFUNCTION("""COMPUTED_VALUE""")," 64 24 23 97 65 73  1 39 14 99 51 36  2 46 30 87 79 19 49 38 52 53 40 90 88")</f>
        <v> 64 24 23 97 65 73  1 39 14 99 51 36  2 46 30 87 79 19 49 38 52 53 40 90 88</v>
      </c>
      <c r="F150" s="2">
        <f>IFERROR(__xludf.DUMMYFUNCTION("SPLIT(D150,"" "")"),3.0)</f>
        <v>3</v>
      </c>
      <c r="G150" s="2">
        <f>IFERROR(__xludf.DUMMYFUNCTION("""COMPUTED_VALUE"""),20.0)</f>
        <v>20</v>
      </c>
      <c r="H150" s="2">
        <f>IFERROR(__xludf.DUMMYFUNCTION("""COMPUTED_VALUE"""),48.0)</f>
        <v>48</v>
      </c>
      <c r="I150" s="2">
        <f>IFERROR(__xludf.DUMMYFUNCTION("""COMPUTED_VALUE"""),92.0)</f>
        <v>92</v>
      </c>
      <c r="J150" s="2">
        <f>IFERROR(__xludf.DUMMYFUNCTION("""COMPUTED_VALUE"""),4.0)</f>
        <v>4</v>
      </c>
      <c r="K150" s="2">
        <f>IFERROR(__xludf.DUMMYFUNCTION("""COMPUTED_VALUE"""),37.0)</f>
        <v>37</v>
      </c>
      <c r="L150" s="2">
        <f>IFERROR(__xludf.DUMMYFUNCTION("""COMPUTED_VALUE"""),68.0)</f>
        <v>68</v>
      </c>
      <c r="M150" s="2">
        <f>IFERROR(__xludf.DUMMYFUNCTION("""COMPUTED_VALUE"""),54.0)</f>
        <v>54</v>
      </c>
      <c r="N150" s="2">
        <f>IFERROR(__xludf.DUMMYFUNCTION("""COMPUTED_VALUE"""),61.0)</f>
        <v>61</v>
      </c>
      <c r="O150" s="2">
        <f>IFERROR(__xludf.DUMMYFUNCTION("""COMPUTED_VALUE"""),42.0)</f>
        <v>42</v>
      </c>
      <c r="Q150" s="2">
        <f>IFERROR(__xludf.DUMMYFUNCTION("SPLIT(E150,"" "")"),64.0)</f>
        <v>64</v>
      </c>
      <c r="R150" s="2">
        <f>IFERROR(__xludf.DUMMYFUNCTION("""COMPUTED_VALUE"""),24.0)</f>
        <v>24</v>
      </c>
      <c r="S150" s="2">
        <f>IFERROR(__xludf.DUMMYFUNCTION("""COMPUTED_VALUE"""),23.0)</f>
        <v>23</v>
      </c>
      <c r="T150" s="2">
        <f>IFERROR(__xludf.DUMMYFUNCTION("""COMPUTED_VALUE"""),97.0)</f>
        <v>97</v>
      </c>
      <c r="U150" s="2">
        <f>IFERROR(__xludf.DUMMYFUNCTION("""COMPUTED_VALUE"""),65.0)</f>
        <v>65</v>
      </c>
      <c r="V150" s="2">
        <f>IFERROR(__xludf.DUMMYFUNCTION("""COMPUTED_VALUE"""),73.0)</f>
        <v>73</v>
      </c>
      <c r="W150" s="2">
        <f>IFERROR(__xludf.DUMMYFUNCTION("""COMPUTED_VALUE"""),1.0)</f>
        <v>1</v>
      </c>
      <c r="X150" s="2">
        <f>IFERROR(__xludf.DUMMYFUNCTION("""COMPUTED_VALUE"""),39.0)</f>
        <v>39</v>
      </c>
      <c r="Y150" s="2">
        <f>IFERROR(__xludf.DUMMYFUNCTION("""COMPUTED_VALUE"""),14.0)</f>
        <v>14</v>
      </c>
      <c r="Z150" s="2">
        <f>IFERROR(__xludf.DUMMYFUNCTION("""COMPUTED_VALUE"""),99.0)</f>
        <v>99</v>
      </c>
      <c r="AA150" s="2">
        <f>IFERROR(__xludf.DUMMYFUNCTION("""COMPUTED_VALUE"""),51.0)</f>
        <v>51</v>
      </c>
      <c r="AB150" s="2">
        <f>IFERROR(__xludf.DUMMYFUNCTION("""COMPUTED_VALUE"""),36.0)</f>
        <v>36</v>
      </c>
      <c r="AC150" s="2">
        <f>IFERROR(__xludf.DUMMYFUNCTION("""COMPUTED_VALUE"""),2.0)</f>
        <v>2</v>
      </c>
      <c r="AD150" s="2">
        <f>IFERROR(__xludf.DUMMYFUNCTION("""COMPUTED_VALUE"""),46.0)</f>
        <v>46</v>
      </c>
      <c r="AE150" s="2">
        <f>IFERROR(__xludf.DUMMYFUNCTION("""COMPUTED_VALUE"""),30.0)</f>
        <v>30</v>
      </c>
      <c r="AF150" s="2">
        <f>IFERROR(__xludf.DUMMYFUNCTION("""COMPUTED_VALUE"""),87.0)</f>
        <v>87</v>
      </c>
      <c r="AG150" s="2">
        <f>IFERROR(__xludf.DUMMYFUNCTION("""COMPUTED_VALUE"""),79.0)</f>
        <v>79</v>
      </c>
      <c r="AH150" s="2">
        <f>IFERROR(__xludf.DUMMYFUNCTION("""COMPUTED_VALUE"""),19.0)</f>
        <v>19</v>
      </c>
      <c r="AI150" s="2">
        <f>IFERROR(__xludf.DUMMYFUNCTION("""COMPUTED_VALUE"""),49.0)</f>
        <v>49</v>
      </c>
      <c r="AJ150" s="2">
        <f>IFERROR(__xludf.DUMMYFUNCTION("""COMPUTED_VALUE"""),38.0)</f>
        <v>38</v>
      </c>
      <c r="AK150" s="2">
        <f>IFERROR(__xludf.DUMMYFUNCTION("""COMPUTED_VALUE"""),52.0)</f>
        <v>52</v>
      </c>
      <c r="AL150" s="2">
        <f>IFERROR(__xludf.DUMMYFUNCTION("""COMPUTED_VALUE"""),53.0)</f>
        <v>53</v>
      </c>
      <c r="AM150" s="2">
        <f>IFERROR(__xludf.DUMMYFUNCTION("""COMPUTED_VALUE"""),40.0)</f>
        <v>40</v>
      </c>
      <c r="AN150" s="2">
        <f>IFERROR(__xludf.DUMMYFUNCTION("""COMPUTED_VALUE"""),90.0)</f>
        <v>90</v>
      </c>
      <c r="AO150" s="2">
        <f>IFERROR(__xludf.DUMMYFUNCTION("""COMPUTED_VALUE"""),88.0)</f>
        <v>88</v>
      </c>
      <c r="AQ150" s="2">
        <f>IFERROR(__xludf.DUMMYFUNCTION("COUNTA( iferror( filter( flatten(F150:O150), match( flatten(F150:O150), flatten(Q150:AO150), 0 ) ) ) )"),0.0)</f>
        <v>0</v>
      </c>
      <c r="AR150" s="2">
        <f t="shared" si="1"/>
        <v>0</v>
      </c>
    </row>
    <row r="151">
      <c r="A151" s="4" t="s">
        <v>155</v>
      </c>
      <c r="B151" s="2" t="str">
        <f>IFERROR(__xludf.DUMMYFUNCTION(" SPLIT(A151,"":"")"),"Card 150")</f>
        <v>Card 150</v>
      </c>
      <c r="C151" s="2" t="str">
        <f>IFERROR(__xludf.DUMMYFUNCTION("""COMPUTED_VALUE""")," 64 45 47 50 19 69 39 48 56  3 | 93 70 65 37 58 32 57  5 35 10 72 18 51 36 44 31 46 34 11  1 97  8 92 86 23")</f>
        <v> 64 45 47 50 19 69 39 48 56  3 | 93 70 65 37 58 32 57  5 35 10 72 18 51 36 44 31 46 34 11  1 97  8 92 86 23</v>
      </c>
      <c r="D151" s="2" t="str">
        <f>IFERROR(__xludf.DUMMYFUNCTION("SPLIT(C151,""|"")")," 64 45 47 50 19 69 39 48 56  3 ")</f>
        <v> 64 45 47 50 19 69 39 48 56  3 </v>
      </c>
      <c r="E151" s="2" t="str">
        <f>IFERROR(__xludf.DUMMYFUNCTION("""COMPUTED_VALUE""")," 93 70 65 37 58 32 57  5 35 10 72 18 51 36 44 31 46 34 11  1 97  8 92 86 23")</f>
        <v> 93 70 65 37 58 32 57  5 35 10 72 18 51 36 44 31 46 34 11  1 97  8 92 86 23</v>
      </c>
      <c r="F151" s="2">
        <f>IFERROR(__xludf.DUMMYFUNCTION("SPLIT(D151,"" "")"),64.0)</f>
        <v>64</v>
      </c>
      <c r="G151" s="2">
        <f>IFERROR(__xludf.DUMMYFUNCTION("""COMPUTED_VALUE"""),45.0)</f>
        <v>45</v>
      </c>
      <c r="H151" s="2">
        <f>IFERROR(__xludf.DUMMYFUNCTION("""COMPUTED_VALUE"""),47.0)</f>
        <v>47</v>
      </c>
      <c r="I151" s="2">
        <f>IFERROR(__xludf.DUMMYFUNCTION("""COMPUTED_VALUE"""),50.0)</f>
        <v>50</v>
      </c>
      <c r="J151" s="2">
        <f>IFERROR(__xludf.DUMMYFUNCTION("""COMPUTED_VALUE"""),19.0)</f>
        <v>19</v>
      </c>
      <c r="K151" s="2">
        <f>IFERROR(__xludf.DUMMYFUNCTION("""COMPUTED_VALUE"""),69.0)</f>
        <v>69</v>
      </c>
      <c r="L151" s="2">
        <f>IFERROR(__xludf.DUMMYFUNCTION("""COMPUTED_VALUE"""),39.0)</f>
        <v>39</v>
      </c>
      <c r="M151" s="2">
        <f>IFERROR(__xludf.DUMMYFUNCTION("""COMPUTED_VALUE"""),48.0)</f>
        <v>48</v>
      </c>
      <c r="N151" s="2">
        <f>IFERROR(__xludf.DUMMYFUNCTION("""COMPUTED_VALUE"""),56.0)</f>
        <v>56</v>
      </c>
      <c r="O151" s="2">
        <f>IFERROR(__xludf.DUMMYFUNCTION("""COMPUTED_VALUE"""),3.0)</f>
        <v>3</v>
      </c>
      <c r="Q151" s="2">
        <f>IFERROR(__xludf.DUMMYFUNCTION("SPLIT(E151,"" "")"),93.0)</f>
        <v>93</v>
      </c>
      <c r="R151" s="2">
        <f>IFERROR(__xludf.DUMMYFUNCTION("""COMPUTED_VALUE"""),70.0)</f>
        <v>70</v>
      </c>
      <c r="S151" s="2">
        <f>IFERROR(__xludf.DUMMYFUNCTION("""COMPUTED_VALUE"""),65.0)</f>
        <v>65</v>
      </c>
      <c r="T151" s="2">
        <f>IFERROR(__xludf.DUMMYFUNCTION("""COMPUTED_VALUE"""),37.0)</f>
        <v>37</v>
      </c>
      <c r="U151" s="2">
        <f>IFERROR(__xludf.DUMMYFUNCTION("""COMPUTED_VALUE"""),58.0)</f>
        <v>58</v>
      </c>
      <c r="V151" s="2">
        <f>IFERROR(__xludf.DUMMYFUNCTION("""COMPUTED_VALUE"""),32.0)</f>
        <v>32</v>
      </c>
      <c r="W151" s="2">
        <f>IFERROR(__xludf.DUMMYFUNCTION("""COMPUTED_VALUE"""),57.0)</f>
        <v>57</v>
      </c>
      <c r="X151" s="2">
        <f>IFERROR(__xludf.DUMMYFUNCTION("""COMPUTED_VALUE"""),5.0)</f>
        <v>5</v>
      </c>
      <c r="Y151" s="2">
        <f>IFERROR(__xludf.DUMMYFUNCTION("""COMPUTED_VALUE"""),35.0)</f>
        <v>35</v>
      </c>
      <c r="Z151" s="2">
        <f>IFERROR(__xludf.DUMMYFUNCTION("""COMPUTED_VALUE"""),10.0)</f>
        <v>10</v>
      </c>
      <c r="AA151" s="2">
        <f>IFERROR(__xludf.DUMMYFUNCTION("""COMPUTED_VALUE"""),72.0)</f>
        <v>72</v>
      </c>
      <c r="AB151" s="2">
        <f>IFERROR(__xludf.DUMMYFUNCTION("""COMPUTED_VALUE"""),18.0)</f>
        <v>18</v>
      </c>
      <c r="AC151" s="2">
        <f>IFERROR(__xludf.DUMMYFUNCTION("""COMPUTED_VALUE"""),51.0)</f>
        <v>51</v>
      </c>
      <c r="AD151" s="2">
        <f>IFERROR(__xludf.DUMMYFUNCTION("""COMPUTED_VALUE"""),36.0)</f>
        <v>36</v>
      </c>
      <c r="AE151" s="2">
        <f>IFERROR(__xludf.DUMMYFUNCTION("""COMPUTED_VALUE"""),44.0)</f>
        <v>44</v>
      </c>
      <c r="AF151" s="2">
        <f>IFERROR(__xludf.DUMMYFUNCTION("""COMPUTED_VALUE"""),31.0)</f>
        <v>31</v>
      </c>
      <c r="AG151" s="2">
        <f>IFERROR(__xludf.DUMMYFUNCTION("""COMPUTED_VALUE"""),46.0)</f>
        <v>46</v>
      </c>
      <c r="AH151" s="2">
        <f>IFERROR(__xludf.DUMMYFUNCTION("""COMPUTED_VALUE"""),34.0)</f>
        <v>34</v>
      </c>
      <c r="AI151" s="2">
        <f>IFERROR(__xludf.DUMMYFUNCTION("""COMPUTED_VALUE"""),11.0)</f>
        <v>11</v>
      </c>
      <c r="AJ151" s="2">
        <f>IFERROR(__xludf.DUMMYFUNCTION("""COMPUTED_VALUE"""),1.0)</f>
        <v>1</v>
      </c>
      <c r="AK151" s="2">
        <f>IFERROR(__xludf.DUMMYFUNCTION("""COMPUTED_VALUE"""),97.0)</f>
        <v>97</v>
      </c>
      <c r="AL151" s="2">
        <f>IFERROR(__xludf.DUMMYFUNCTION("""COMPUTED_VALUE"""),8.0)</f>
        <v>8</v>
      </c>
      <c r="AM151" s="2">
        <f>IFERROR(__xludf.DUMMYFUNCTION("""COMPUTED_VALUE"""),92.0)</f>
        <v>92</v>
      </c>
      <c r="AN151" s="2">
        <f>IFERROR(__xludf.DUMMYFUNCTION("""COMPUTED_VALUE"""),86.0)</f>
        <v>86</v>
      </c>
      <c r="AO151" s="2">
        <f>IFERROR(__xludf.DUMMYFUNCTION("""COMPUTED_VALUE"""),23.0)</f>
        <v>23</v>
      </c>
      <c r="AQ151" s="2">
        <f>IFERROR(__xludf.DUMMYFUNCTION("COUNTA( iferror( filter( flatten(F151:O151), match( flatten(F151:O151), flatten(Q151:AO151), 0 ) ) ) )"),0.0)</f>
        <v>0</v>
      </c>
      <c r="AR151" s="2">
        <f t="shared" si="1"/>
        <v>0</v>
      </c>
    </row>
    <row r="152">
      <c r="A152" s="4" t="s">
        <v>156</v>
      </c>
      <c r="B152" s="2" t="str">
        <f>IFERROR(__xludf.DUMMYFUNCTION(" SPLIT(A152,"":"")"),"Card 151")</f>
        <v>Card 151</v>
      </c>
      <c r="C152" s="2" t="str">
        <f>IFERROR(__xludf.DUMMYFUNCTION("""COMPUTED_VALUE""")," 29 55 30 72  6 78 56 70 36 10 | 49 28 64 13  1 24 51  5 62 17 43 48 91 38 89 59 18 54 44 86 79 46  9 53 58")</f>
        <v> 29 55 30 72  6 78 56 70 36 10 | 49 28 64 13  1 24 51  5 62 17 43 48 91 38 89 59 18 54 44 86 79 46  9 53 58</v>
      </c>
      <c r="D152" s="2" t="str">
        <f>IFERROR(__xludf.DUMMYFUNCTION("SPLIT(C152,""|"")")," 29 55 30 72  6 78 56 70 36 10 ")</f>
        <v> 29 55 30 72  6 78 56 70 36 10 </v>
      </c>
      <c r="E152" s="2" t="str">
        <f>IFERROR(__xludf.DUMMYFUNCTION("""COMPUTED_VALUE""")," 49 28 64 13  1 24 51  5 62 17 43 48 91 38 89 59 18 54 44 86 79 46  9 53 58")</f>
        <v> 49 28 64 13  1 24 51  5 62 17 43 48 91 38 89 59 18 54 44 86 79 46  9 53 58</v>
      </c>
      <c r="F152" s="2">
        <f>IFERROR(__xludf.DUMMYFUNCTION("SPLIT(D152,"" "")"),29.0)</f>
        <v>29</v>
      </c>
      <c r="G152" s="2">
        <f>IFERROR(__xludf.DUMMYFUNCTION("""COMPUTED_VALUE"""),55.0)</f>
        <v>55</v>
      </c>
      <c r="H152" s="2">
        <f>IFERROR(__xludf.DUMMYFUNCTION("""COMPUTED_VALUE"""),30.0)</f>
        <v>30</v>
      </c>
      <c r="I152" s="2">
        <f>IFERROR(__xludf.DUMMYFUNCTION("""COMPUTED_VALUE"""),72.0)</f>
        <v>72</v>
      </c>
      <c r="J152" s="2">
        <f>IFERROR(__xludf.DUMMYFUNCTION("""COMPUTED_VALUE"""),6.0)</f>
        <v>6</v>
      </c>
      <c r="K152" s="2">
        <f>IFERROR(__xludf.DUMMYFUNCTION("""COMPUTED_VALUE"""),78.0)</f>
        <v>78</v>
      </c>
      <c r="L152" s="2">
        <f>IFERROR(__xludf.DUMMYFUNCTION("""COMPUTED_VALUE"""),56.0)</f>
        <v>56</v>
      </c>
      <c r="M152" s="2">
        <f>IFERROR(__xludf.DUMMYFUNCTION("""COMPUTED_VALUE"""),70.0)</f>
        <v>70</v>
      </c>
      <c r="N152" s="2">
        <f>IFERROR(__xludf.DUMMYFUNCTION("""COMPUTED_VALUE"""),36.0)</f>
        <v>36</v>
      </c>
      <c r="O152" s="2">
        <f>IFERROR(__xludf.DUMMYFUNCTION("""COMPUTED_VALUE"""),10.0)</f>
        <v>10</v>
      </c>
      <c r="Q152" s="2">
        <f>IFERROR(__xludf.DUMMYFUNCTION("SPLIT(E152,"" "")"),49.0)</f>
        <v>49</v>
      </c>
      <c r="R152" s="2">
        <f>IFERROR(__xludf.DUMMYFUNCTION("""COMPUTED_VALUE"""),28.0)</f>
        <v>28</v>
      </c>
      <c r="S152" s="2">
        <f>IFERROR(__xludf.DUMMYFUNCTION("""COMPUTED_VALUE"""),64.0)</f>
        <v>64</v>
      </c>
      <c r="T152" s="2">
        <f>IFERROR(__xludf.DUMMYFUNCTION("""COMPUTED_VALUE"""),13.0)</f>
        <v>13</v>
      </c>
      <c r="U152" s="2">
        <f>IFERROR(__xludf.DUMMYFUNCTION("""COMPUTED_VALUE"""),1.0)</f>
        <v>1</v>
      </c>
      <c r="V152" s="2">
        <f>IFERROR(__xludf.DUMMYFUNCTION("""COMPUTED_VALUE"""),24.0)</f>
        <v>24</v>
      </c>
      <c r="W152" s="2">
        <f>IFERROR(__xludf.DUMMYFUNCTION("""COMPUTED_VALUE"""),51.0)</f>
        <v>51</v>
      </c>
      <c r="X152" s="2">
        <f>IFERROR(__xludf.DUMMYFUNCTION("""COMPUTED_VALUE"""),5.0)</f>
        <v>5</v>
      </c>
      <c r="Y152" s="2">
        <f>IFERROR(__xludf.DUMMYFUNCTION("""COMPUTED_VALUE"""),62.0)</f>
        <v>62</v>
      </c>
      <c r="Z152" s="2">
        <f>IFERROR(__xludf.DUMMYFUNCTION("""COMPUTED_VALUE"""),17.0)</f>
        <v>17</v>
      </c>
      <c r="AA152" s="2">
        <f>IFERROR(__xludf.DUMMYFUNCTION("""COMPUTED_VALUE"""),43.0)</f>
        <v>43</v>
      </c>
      <c r="AB152" s="2">
        <f>IFERROR(__xludf.DUMMYFUNCTION("""COMPUTED_VALUE"""),48.0)</f>
        <v>48</v>
      </c>
      <c r="AC152" s="2">
        <f>IFERROR(__xludf.DUMMYFUNCTION("""COMPUTED_VALUE"""),91.0)</f>
        <v>91</v>
      </c>
      <c r="AD152" s="2">
        <f>IFERROR(__xludf.DUMMYFUNCTION("""COMPUTED_VALUE"""),38.0)</f>
        <v>38</v>
      </c>
      <c r="AE152" s="2">
        <f>IFERROR(__xludf.DUMMYFUNCTION("""COMPUTED_VALUE"""),89.0)</f>
        <v>89</v>
      </c>
      <c r="AF152" s="2">
        <f>IFERROR(__xludf.DUMMYFUNCTION("""COMPUTED_VALUE"""),59.0)</f>
        <v>59</v>
      </c>
      <c r="AG152" s="2">
        <f>IFERROR(__xludf.DUMMYFUNCTION("""COMPUTED_VALUE"""),18.0)</f>
        <v>18</v>
      </c>
      <c r="AH152" s="2">
        <f>IFERROR(__xludf.DUMMYFUNCTION("""COMPUTED_VALUE"""),54.0)</f>
        <v>54</v>
      </c>
      <c r="AI152" s="2">
        <f>IFERROR(__xludf.DUMMYFUNCTION("""COMPUTED_VALUE"""),44.0)</f>
        <v>44</v>
      </c>
      <c r="AJ152" s="2">
        <f>IFERROR(__xludf.DUMMYFUNCTION("""COMPUTED_VALUE"""),86.0)</f>
        <v>86</v>
      </c>
      <c r="AK152" s="2">
        <f>IFERROR(__xludf.DUMMYFUNCTION("""COMPUTED_VALUE"""),79.0)</f>
        <v>79</v>
      </c>
      <c r="AL152" s="2">
        <f>IFERROR(__xludf.DUMMYFUNCTION("""COMPUTED_VALUE"""),46.0)</f>
        <v>46</v>
      </c>
      <c r="AM152" s="2">
        <f>IFERROR(__xludf.DUMMYFUNCTION("""COMPUTED_VALUE"""),9.0)</f>
        <v>9</v>
      </c>
      <c r="AN152" s="2">
        <f>IFERROR(__xludf.DUMMYFUNCTION("""COMPUTED_VALUE"""),53.0)</f>
        <v>53</v>
      </c>
      <c r="AO152" s="2">
        <f>IFERROR(__xludf.DUMMYFUNCTION("""COMPUTED_VALUE"""),58.0)</f>
        <v>58</v>
      </c>
      <c r="AQ152" s="2">
        <f>IFERROR(__xludf.DUMMYFUNCTION("COUNTA( iferror( filter( flatten(F152:O152), match( flatten(F152:O152), flatten(Q152:AO152), 0 ) ) ) )"),0.0)</f>
        <v>0</v>
      </c>
      <c r="AR152" s="2">
        <f t="shared" si="1"/>
        <v>0</v>
      </c>
    </row>
    <row r="153">
      <c r="A153" s="4" t="s">
        <v>157</v>
      </c>
      <c r="B153" s="2" t="str">
        <f>IFERROR(__xludf.DUMMYFUNCTION(" SPLIT(A153,"":"")"),"Card 152")</f>
        <v>Card 152</v>
      </c>
      <c r="C153" s="2" t="str">
        <f>IFERROR(__xludf.DUMMYFUNCTION("""COMPUTED_VALUE""")," 40 68 80 77 81 50 79 13 67  1 | 79 43 60 15 86 49 67 85 66 13 40 12 48  6 82 14 37  1 80 23 65 72 96 73 84")</f>
        <v> 40 68 80 77 81 50 79 13 67  1 | 79 43 60 15 86 49 67 85 66 13 40 12 48  6 82 14 37  1 80 23 65 72 96 73 84</v>
      </c>
      <c r="D153" s="2" t="str">
        <f>IFERROR(__xludf.DUMMYFUNCTION("SPLIT(C153,""|"")")," 40 68 80 77 81 50 79 13 67  1 ")</f>
        <v> 40 68 80 77 81 50 79 13 67  1 </v>
      </c>
      <c r="E153" s="2" t="str">
        <f>IFERROR(__xludf.DUMMYFUNCTION("""COMPUTED_VALUE""")," 79 43 60 15 86 49 67 85 66 13 40 12 48  6 82 14 37  1 80 23 65 72 96 73 84")</f>
        <v> 79 43 60 15 86 49 67 85 66 13 40 12 48  6 82 14 37  1 80 23 65 72 96 73 84</v>
      </c>
      <c r="F153" s="2">
        <f>IFERROR(__xludf.DUMMYFUNCTION("SPLIT(D153,"" "")"),40.0)</f>
        <v>40</v>
      </c>
      <c r="G153" s="2">
        <f>IFERROR(__xludf.DUMMYFUNCTION("""COMPUTED_VALUE"""),68.0)</f>
        <v>68</v>
      </c>
      <c r="H153" s="2">
        <f>IFERROR(__xludf.DUMMYFUNCTION("""COMPUTED_VALUE"""),80.0)</f>
        <v>80</v>
      </c>
      <c r="I153" s="2">
        <f>IFERROR(__xludf.DUMMYFUNCTION("""COMPUTED_VALUE"""),77.0)</f>
        <v>77</v>
      </c>
      <c r="J153" s="2">
        <f>IFERROR(__xludf.DUMMYFUNCTION("""COMPUTED_VALUE"""),81.0)</f>
        <v>81</v>
      </c>
      <c r="K153" s="2">
        <f>IFERROR(__xludf.DUMMYFUNCTION("""COMPUTED_VALUE"""),50.0)</f>
        <v>50</v>
      </c>
      <c r="L153" s="2">
        <f>IFERROR(__xludf.DUMMYFUNCTION("""COMPUTED_VALUE"""),79.0)</f>
        <v>79</v>
      </c>
      <c r="M153" s="2">
        <f>IFERROR(__xludf.DUMMYFUNCTION("""COMPUTED_VALUE"""),13.0)</f>
        <v>13</v>
      </c>
      <c r="N153" s="2">
        <f>IFERROR(__xludf.DUMMYFUNCTION("""COMPUTED_VALUE"""),67.0)</f>
        <v>67</v>
      </c>
      <c r="O153" s="2">
        <f>IFERROR(__xludf.DUMMYFUNCTION("""COMPUTED_VALUE"""),1.0)</f>
        <v>1</v>
      </c>
      <c r="Q153" s="2">
        <f>IFERROR(__xludf.DUMMYFUNCTION("SPLIT(E153,"" "")"),79.0)</f>
        <v>79</v>
      </c>
      <c r="R153" s="2">
        <f>IFERROR(__xludf.DUMMYFUNCTION("""COMPUTED_VALUE"""),43.0)</f>
        <v>43</v>
      </c>
      <c r="S153" s="2">
        <f>IFERROR(__xludf.DUMMYFUNCTION("""COMPUTED_VALUE"""),60.0)</f>
        <v>60</v>
      </c>
      <c r="T153" s="2">
        <f>IFERROR(__xludf.DUMMYFUNCTION("""COMPUTED_VALUE"""),15.0)</f>
        <v>15</v>
      </c>
      <c r="U153" s="2">
        <f>IFERROR(__xludf.DUMMYFUNCTION("""COMPUTED_VALUE"""),86.0)</f>
        <v>86</v>
      </c>
      <c r="V153" s="2">
        <f>IFERROR(__xludf.DUMMYFUNCTION("""COMPUTED_VALUE"""),49.0)</f>
        <v>49</v>
      </c>
      <c r="W153" s="2">
        <f>IFERROR(__xludf.DUMMYFUNCTION("""COMPUTED_VALUE"""),67.0)</f>
        <v>67</v>
      </c>
      <c r="X153" s="2">
        <f>IFERROR(__xludf.DUMMYFUNCTION("""COMPUTED_VALUE"""),85.0)</f>
        <v>85</v>
      </c>
      <c r="Y153" s="2">
        <f>IFERROR(__xludf.DUMMYFUNCTION("""COMPUTED_VALUE"""),66.0)</f>
        <v>66</v>
      </c>
      <c r="Z153" s="2">
        <f>IFERROR(__xludf.DUMMYFUNCTION("""COMPUTED_VALUE"""),13.0)</f>
        <v>13</v>
      </c>
      <c r="AA153" s="2">
        <f>IFERROR(__xludf.DUMMYFUNCTION("""COMPUTED_VALUE"""),40.0)</f>
        <v>40</v>
      </c>
      <c r="AB153" s="2">
        <f>IFERROR(__xludf.DUMMYFUNCTION("""COMPUTED_VALUE"""),12.0)</f>
        <v>12</v>
      </c>
      <c r="AC153" s="2">
        <f>IFERROR(__xludf.DUMMYFUNCTION("""COMPUTED_VALUE"""),48.0)</f>
        <v>48</v>
      </c>
      <c r="AD153" s="2">
        <f>IFERROR(__xludf.DUMMYFUNCTION("""COMPUTED_VALUE"""),6.0)</f>
        <v>6</v>
      </c>
      <c r="AE153" s="2">
        <f>IFERROR(__xludf.DUMMYFUNCTION("""COMPUTED_VALUE"""),82.0)</f>
        <v>82</v>
      </c>
      <c r="AF153" s="2">
        <f>IFERROR(__xludf.DUMMYFUNCTION("""COMPUTED_VALUE"""),14.0)</f>
        <v>14</v>
      </c>
      <c r="AG153" s="2">
        <f>IFERROR(__xludf.DUMMYFUNCTION("""COMPUTED_VALUE"""),37.0)</f>
        <v>37</v>
      </c>
      <c r="AH153" s="2">
        <f>IFERROR(__xludf.DUMMYFUNCTION("""COMPUTED_VALUE"""),1.0)</f>
        <v>1</v>
      </c>
      <c r="AI153" s="2">
        <f>IFERROR(__xludf.DUMMYFUNCTION("""COMPUTED_VALUE"""),80.0)</f>
        <v>80</v>
      </c>
      <c r="AJ153" s="2">
        <f>IFERROR(__xludf.DUMMYFUNCTION("""COMPUTED_VALUE"""),23.0)</f>
        <v>23</v>
      </c>
      <c r="AK153" s="2">
        <f>IFERROR(__xludf.DUMMYFUNCTION("""COMPUTED_VALUE"""),65.0)</f>
        <v>65</v>
      </c>
      <c r="AL153" s="2">
        <f>IFERROR(__xludf.DUMMYFUNCTION("""COMPUTED_VALUE"""),72.0)</f>
        <v>72</v>
      </c>
      <c r="AM153" s="2">
        <f>IFERROR(__xludf.DUMMYFUNCTION("""COMPUTED_VALUE"""),96.0)</f>
        <v>96</v>
      </c>
      <c r="AN153" s="2">
        <f>IFERROR(__xludf.DUMMYFUNCTION("""COMPUTED_VALUE"""),73.0)</f>
        <v>73</v>
      </c>
      <c r="AO153" s="2">
        <f>IFERROR(__xludf.DUMMYFUNCTION("""COMPUTED_VALUE"""),84.0)</f>
        <v>84</v>
      </c>
      <c r="AQ153" s="2">
        <f>IFERROR(__xludf.DUMMYFUNCTION("COUNTA( iferror( filter( flatten(F153:O153), match( flatten(F153:O153), flatten(Q153:AO153), 0 ) ) ) )"),6.0)</f>
        <v>6</v>
      </c>
      <c r="AR153" s="2">
        <f t="shared" si="1"/>
        <v>32</v>
      </c>
    </row>
    <row r="154">
      <c r="A154" s="4" t="s">
        <v>158</v>
      </c>
      <c r="B154" s="2" t="str">
        <f>IFERROR(__xludf.DUMMYFUNCTION(" SPLIT(A154,"":"")"),"Card 153")</f>
        <v>Card 153</v>
      </c>
      <c r="C154" s="2" t="str">
        <f>IFERROR(__xludf.DUMMYFUNCTION("""COMPUTED_VALUE""")," 67 29 26 94 28 52 35 69  8 81 | 35 98 78 94 11 95 87 37 42 93 82 58  4 43 47  1 19 54  3 64  7 22 27 36 74")</f>
        <v> 67 29 26 94 28 52 35 69  8 81 | 35 98 78 94 11 95 87 37 42 93 82 58  4 43 47  1 19 54  3 64  7 22 27 36 74</v>
      </c>
      <c r="D154" s="2" t="str">
        <f>IFERROR(__xludf.DUMMYFUNCTION("SPLIT(C154,""|"")")," 67 29 26 94 28 52 35 69  8 81 ")</f>
        <v> 67 29 26 94 28 52 35 69  8 81 </v>
      </c>
      <c r="E154" s="2" t="str">
        <f>IFERROR(__xludf.DUMMYFUNCTION("""COMPUTED_VALUE""")," 35 98 78 94 11 95 87 37 42 93 82 58  4 43 47  1 19 54  3 64  7 22 27 36 74")</f>
        <v> 35 98 78 94 11 95 87 37 42 93 82 58  4 43 47  1 19 54  3 64  7 22 27 36 74</v>
      </c>
      <c r="F154" s="2">
        <f>IFERROR(__xludf.DUMMYFUNCTION("SPLIT(D154,"" "")"),67.0)</f>
        <v>67</v>
      </c>
      <c r="G154" s="2">
        <f>IFERROR(__xludf.DUMMYFUNCTION("""COMPUTED_VALUE"""),29.0)</f>
        <v>29</v>
      </c>
      <c r="H154" s="2">
        <f>IFERROR(__xludf.DUMMYFUNCTION("""COMPUTED_VALUE"""),26.0)</f>
        <v>26</v>
      </c>
      <c r="I154" s="2">
        <f>IFERROR(__xludf.DUMMYFUNCTION("""COMPUTED_VALUE"""),94.0)</f>
        <v>94</v>
      </c>
      <c r="J154" s="2">
        <f>IFERROR(__xludf.DUMMYFUNCTION("""COMPUTED_VALUE"""),28.0)</f>
        <v>28</v>
      </c>
      <c r="K154" s="2">
        <f>IFERROR(__xludf.DUMMYFUNCTION("""COMPUTED_VALUE"""),52.0)</f>
        <v>52</v>
      </c>
      <c r="L154" s="2">
        <f>IFERROR(__xludf.DUMMYFUNCTION("""COMPUTED_VALUE"""),35.0)</f>
        <v>35</v>
      </c>
      <c r="M154" s="2">
        <f>IFERROR(__xludf.DUMMYFUNCTION("""COMPUTED_VALUE"""),69.0)</f>
        <v>69</v>
      </c>
      <c r="N154" s="2">
        <f>IFERROR(__xludf.DUMMYFUNCTION("""COMPUTED_VALUE"""),8.0)</f>
        <v>8</v>
      </c>
      <c r="O154" s="2">
        <f>IFERROR(__xludf.DUMMYFUNCTION("""COMPUTED_VALUE"""),81.0)</f>
        <v>81</v>
      </c>
      <c r="Q154" s="2">
        <f>IFERROR(__xludf.DUMMYFUNCTION("SPLIT(E154,"" "")"),35.0)</f>
        <v>35</v>
      </c>
      <c r="R154" s="2">
        <f>IFERROR(__xludf.DUMMYFUNCTION("""COMPUTED_VALUE"""),98.0)</f>
        <v>98</v>
      </c>
      <c r="S154" s="2">
        <f>IFERROR(__xludf.DUMMYFUNCTION("""COMPUTED_VALUE"""),78.0)</f>
        <v>78</v>
      </c>
      <c r="T154" s="2">
        <f>IFERROR(__xludf.DUMMYFUNCTION("""COMPUTED_VALUE"""),94.0)</f>
        <v>94</v>
      </c>
      <c r="U154" s="2">
        <f>IFERROR(__xludf.DUMMYFUNCTION("""COMPUTED_VALUE"""),11.0)</f>
        <v>11</v>
      </c>
      <c r="V154" s="2">
        <f>IFERROR(__xludf.DUMMYFUNCTION("""COMPUTED_VALUE"""),95.0)</f>
        <v>95</v>
      </c>
      <c r="W154" s="2">
        <f>IFERROR(__xludf.DUMMYFUNCTION("""COMPUTED_VALUE"""),87.0)</f>
        <v>87</v>
      </c>
      <c r="X154" s="2">
        <f>IFERROR(__xludf.DUMMYFUNCTION("""COMPUTED_VALUE"""),37.0)</f>
        <v>37</v>
      </c>
      <c r="Y154" s="2">
        <f>IFERROR(__xludf.DUMMYFUNCTION("""COMPUTED_VALUE"""),42.0)</f>
        <v>42</v>
      </c>
      <c r="Z154" s="2">
        <f>IFERROR(__xludf.DUMMYFUNCTION("""COMPUTED_VALUE"""),93.0)</f>
        <v>93</v>
      </c>
      <c r="AA154" s="2">
        <f>IFERROR(__xludf.DUMMYFUNCTION("""COMPUTED_VALUE"""),82.0)</f>
        <v>82</v>
      </c>
      <c r="AB154" s="2">
        <f>IFERROR(__xludf.DUMMYFUNCTION("""COMPUTED_VALUE"""),58.0)</f>
        <v>58</v>
      </c>
      <c r="AC154" s="2">
        <f>IFERROR(__xludf.DUMMYFUNCTION("""COMPUTED_VALUE"""),4.0)</f>
        <v>4</v>
      </c>
      <c r="AD154" s="2">
        <f>IFERROR(__xludf.DUMMYFUNCTION("""COMPUTED_VALUE"""),43.0)</f>
        <v>43</v>
      </c>
      <c r="AE154" s="2">
        <f>IFERROR(__xludf.DUMMYFUNCTION("""COMPUTED_VALUE"""),47.0)</f>
        <v>47</v>
      </c>
      <c r="AF154" s="2">
        <f>IFERROR(__xludf.DUMMYFUNCTION("""COMPUTED_VALUE"""),1.0)</f>
        <v>1</v>
      </c>
      <c r="AG154" s="2">
        <f>IFERROR(__xludf.DUMMYFUNCTION("""COMPUTED_VALUE"""),19.0)</f>
        <v>19</v>
      </c>
      <c r="AH154" s="2">
        <f>IFERROR(__xludf.DUMMYFUNCTION("""COMPUTED_VALUE"""),54.0)</f>
        <v>54</v>
      </c>
      <c r="AI154" s="2">
        <f>IFERROR(__xludf.DUMMYFUNCTION("""COMPUTED_VALUE"""),3.0)</f>
        <v>3</v>
      </c>
      <c r="AJ154" s="2">
        <f>IFERROR(__xludf.DUMMYFUNCTION("""COMPUTED_VALUE"""),64.0)</f>
        <v>64</v>
      </c>
      <c r="AK154" s="2">
        <f>IFERROR(__xludf.DUMMYFUNCTION("""COMPUTED_VALUE"""),7.0)</f>
        <v>7</v>
      </c>
      <c r="AL154" s="2">
        <f>IFERROR(__xludf.DUMMYFUNCTION("""COMPUTED_VALUE"""),22.0)</f>
        <v>22</v>
      </c>
      <c r="AM154" s="2">
        <f>IFERROR(__xludf.DUMMYFUNCTION("""COMPUTED_VALUE"""),27.0)</f>
        <v>27</v>
      </c>
      <c r="AN154" s="2">
        <f>IFERROR(__xludf.DUMMYFUNCTION("""COMPUTED_VALUE"""),36.0)</f>
        <v>36</v>
      </c>
      <c r="AO154" s="2">
        <f>IFERROR(__xludf.DUMMYFUNCTION("""COMPUTED_VALUE"""),74.0)</f>
        <v>74</v>
      </c>
      <c r="AQ154" s="2">
        <f>IFERROR(__xludf.DUMMYFUNCTION("COUNTA( iferror( filter( flatten(F154:O154), match( flatten(F154:O154), flatten(Q154:AO154), 0 ) ) ) )"),2.0)</f>
        <v>2</v>
      </c>
      <c r="AR154" s="2">
        <f t="shared" si="1"/>
        <v>2</v>
      </c>
    </row>
    <row r="155">
      <c r="A155" s="4" t="s">
        <v>159</v>
      </c>
      <c r="B155" s="2" t="str">
        <f>IFERROR(__xludf.DUMMYFUNCTION(" SPLIT(A155,"":"")"),"Card 154")</f>
        <v>Card 154</v>
      </c>
      <c r="C155" s="2" t="str">
        <f>IFERROR(__xludf.DUMMYFUNCTION("""COMPUTED_VALUE"""),"  4 45 27 92 75 31 93 54 16 83 | 45 81 67 92  1 61 93 59 37 20 54 55 63  6 44 29 33 27 70 31 24 51 58 75 19")</f>
        <v>  4 45 27 92 75 31 93 54 16 83 | 45 81 67 92  1 61 93 59 37 20 54 55 63  6 44 29 33 27 70 31 24 51 58 75 19</v>
      </c>
      <c r="D155" s="2" t="str">
        <f>IFERROR(__xludf.DUMMYFUNCTION("SPLIT(C155,""|"")"),"  4 45 27 92 75 31 93 54 16 83 ")</f>
        <v>  4 45 27 92 75 31 93 54 16 83 </v>
      </c>
      <c r="E155" s="2" t="str">
        <f>IFERROR(__xludf.DUMMYFUNCTION("""COMPUTED_VALUE""")," 45 81 67 92  1 61 93 59 37 20 54 55 63  6 44 29 33 27 70 31 24 51 58 75 19")</f>
        <v> 45 81 67 92  1 61 93 59 37 20 54 55 63  6 44 29 33 27 70 31 24 51 58 75 19</v>
      </c>
      <c r="F155" s="2">
        <f>IFERROR(__xludf.DUMMYFUNCTION("SPLIT(D155,"" "")"),4.0)</f>
        <v>4</v>
      </c>
      <c r="G155" s="2">
        <f>IFERROR(__xludf.DUMMYFUNCTION("""COMPUTED_VALUE"""),45.0)</f>
        <v>45</v>
      </c>
      <c r="H155" s="2">
        <f>IFERROR(__xludf.DUMMYFUNCTION("""COMPUTED_VALUE"""),27.0)</f>
        <v>27</v>
      </c>
      <c r="I155" s="2">
        <f>IFERROR(__xludf.DUMMYFUNCTION("""COMPUTED_VALUE"""),92.0)</f>
        <v>92</v>
      </c>
      <c r="J155" s="2">
        <f>IFERROR(__xludf.DUMMYFUNCTION("""COMPUTED_VALUE"""),75.0)</f>
        <v>75</v>
      </c>
      <c r="K155" s="2">
        <f>IFERROR(__xludf.DUMMYFUNCTION("""COMPUTED_VALUE"""),31.0)</f>
        <v>31</v>
      </c>
      <c r="L155" s="2">
        <f>IFERROR(__xludf.DUMMYFUNCTION("""COMPUTED_VALUE"""),93.0)</f>
        <v>93</v>
      </c>
      <c r="M155" s="2">
        <f>IFERROR(__xludf.DUMMYFUNCTION("""COMPUTED_VALUE"""),54.0)</f>
        <v>54</v>
      </c>
      <c r="N155" s="2">
        <f>IFERROR(__xludf.DUMMYFUNCTION("""COMPUTED_VALUE"""),16.0)</f>
        <v>16</v>
      </c>
      <c r="O155" s="2">
        <f>IFERROR(__xludf.DUMMYFUNCTION("""COMPUTED_VALUE"""),83.0)</f>
        <v>83</v>
      </c>
      <c r="Q155" s="2">
        <f>IFERROR(__xludf.DUMMYFUNCTION("SPLIT(E155,"" "")"),45.0)</f>
        <v>45</v>
      </c>
      <c r="R155" s="2">
        <f>IFERROR(__xludf.DUMMYFUNCTION("""COMPUTED_VALUE"""),81.0)</f>
        <v>81</v>
      </c>
      <c r="S155" s="2">
        <f>IFERROR(__xludf.DUMMYFUNCTION("""COMPUTED_VALUE"""),67.0)</f>
        <v>67</v>
      </c>
      <c r="T155" s="2">
        <f>IFERROR(__xludf.DUMMYFUNCTION("""COMPUTED_VALUE"""),92.0)</f>
        <v>92</v>
      </c>
      <c r="U155" s="2">
        <f>IFERROR(__xludf.DUMMYFUNCTION("""COMPUTED_VALUE"""),1.0)</f>
        <v>1</v>
      </c>
      <c r="V155" s="2">
        <f>IFERROR(__xludf.DUMMYFUNCTION("""COMPUTED_VALUE"""),61.0)</f>
        <v>61</v>
      </c>
      <c r="W155" s="2">
        <f>IFERROR(__xludf.DUMMYFUNCTION("""COMPUTED_VALUE"""),93.0)</f>
        <v>93</v>
      </c>
      <c r="X155" s="2">
        <f>IFERROR(__xludf.DUMMYFUNCTION("""COMPUTED_VALUE"""),59.0)</f>
        <v>59</v>
      </c>
      <c r="Y155" s="2">
        <f>IFERROR(__xludf.DUMMYFUNCTION("""COMPUTED_VALUE"""),37.0)</f>
        <v>37</v>
      </c>
      <c r="Z155" s="2">
        <f>IFERROR(__xludf.DUMMYFUNCTION("""COMPUTED_VALUE"""),20.0)</f>
        <v>20</v>
      </c>
      <c r="AA155" s="2">
        <f>IFERROR(__xludf.DUMMYFUNCTION("""COMPUTED_VALUE"""),54.0)</f>
        <v>54</v>
      </c>
      <c r="AB155" s="2">
        <f>IFERROR(__xludf.DUMMYFUNCTION("""COMPUTED_VALUE"""),55.0)</f>
        <v>55</v>
      </c>
      <c r="AC155" s="2">
        <f>IFERROR(__xludf.DUMMYFUNCTION("""COMPUTED_VALUE"""),63.0)</f>
        <v>63</v>
      </c>
      <c r="AD155" s="2">
        <f>IFERROR(__xludf.DUMMYFUNCTION("""COMPUTED_VALUE"""),6.0)</f>
        <v>6</v>
      </c>
      <c r="AE155" s="2">
        <f>IFERROR(__xludf.DUMMYFUNCTION("""COMPUTED_VALUE"""),44.0)</f>
        <v>44</v>
      </c>
      <c r="AF155" s="2">
        <f>IFERROR(__xludf.DUMMYFUNCTION("""COMPUTED_VALUE"""),29.0)</f>
        <v>29</v>
      </c>
      <c r="AG155" s="2">
        <f>IFERROR(__xludf.DUMMYFUNCTION("""COMPUTED_VALUE"""),33.0)</f>
        <v>33</v>
      </c>
      <c r="AH155" s="2">
        <f>IFERROR(__xludf.DUMMYFUNCTION("""COMPUTED_VALUE"""),27.0)</f>
        <v>27</v>
      </c>
      <c r="AI155" s="2">
        <f>IFERROR(__xludf.DUMMYFUNCTION("""COMPUTED_VALUE"""),70.0)</f>
        <v>70</v>
      </c>
      <c r="AJ155" s="2">
        <f>IFERROR(__xludf.DUMMYFUNCTION("""COMPUTED_VALUE"""),31.0)</f>
        <v>31</v>
      </c>
      <c r="AK155" s="2">
        <f>IFERROR(__xludf.DUMMYFUNCTION("""COMPUTED_VALUE"""),24.0)</f>
        <v>24</v>
      </c>
      <c r="AL155" s="2">
        <f>IFERROR(__xludf.DUMMYFUNCTION("""COMPUTED_VALUE"""),51.0)</f>
        <v>51</v>
      </c>
      <c r="AM155" s="2">
        <f>IFERROR(__xludf.DUMMYFUNCTION("""COMPUTED_VALUE"""),58.0)</f>
        <v>58</v>
      </c>
      <c r="AN155" s="2">
        <f>IFERROR(__xludf.DUMMYFUNCTION("""COMPUTED_VALUE"""),75.0)</f>
        <v>75</v>
      </c>
      <c r="AO155" s="2">
        <f>IFERROR(__xludf.DUMMYFUNCTION("""COMPUTED_VALUE"""),19.0)</f>
        <v>19</v>
      </c>
      <c r="AQ155" s="2">
        <f>IFERROR(__xludf.DUMMYFUNCTION("COUNTA( iferror( filter( flatten(F155:O155), match( flatten(F155:O155), flatten(Q155:AO155), 0 ) ) ) )"),7.0)</f>
        <v>7</v>
      </c>
      <c r="AR155" s="2">
        <f t="shared" si="1"/>
        <v>64</v>
      </c>
    </row>
    <row r="156">
      <c r="A156" s="4" t="s">
        <v>160</v>
      </c>
      <c r="B156" s="2" t="str">
        <f>IFERROR(__xludf.DUMMYFUNCTION(" SPLIT(A156,"":"")"),"Card 155")</f>
        <v>Card 155</v>
      </c>
      <c r="C156" s="2" t="str">
        <f>IFERROR(__xludf.DUMMYFUNCTION("""COMPUTED_VALUE""")," 17 75 37 60 72 96 40 95  3 10 | 51 58 60 40 24  2 84 37 72 41 45 78  6 28 74 64  3 75 97 89 10 96 95 83 17")</f>
        <v> 17 75 37 60 72 96 40 95  3 10 | 51 58 60 40 24  2 84 37 72 41 45 78  6 28 74 64  3 75 97 89 10 96 95 83 17</v>
      </c>
      <c r="D156" s="2" t="str">
        <f>IFERROR(__xludf.DUMMYFUNCTION("SPLIT(C156,""|"")")," 17 75 37 60 72 96 40 95  3 10 ")</f>
        <v> 17 75 37 60 72 96 40 95  3 10 </v>
      </c>
      <c r="E156" s="2" t="str">
        <f>IFERROR(__xludf.DUMMYFUNCTION("""COMPUTED_VALUE""")," 51 58 60 40 24  2 84 37 72 41 45 78  6 28 74 64  3 75 97 89 10 96 95 83 17")</f>
        <v> 51 58 60 40 24  2 84 37 72 41 45 78  6 28 74 64  3 75 97 89 10 96 95 83 17</v>
      </c>
      <c r="F156" s="2">
        <f>IFERROR(__xludf.DUMMYFUNCTION("SPLIT(D156,"" "")"),17.0)</f>
        <v>17</v>
      </c>
      <c r="G156" s="2">
        <f>IFERROR(__xludf.DUMMYFUNCTION("""COMPUTED_VALUE"""),75.0)</f>
        <v>75</v>
      </c>
      <c r="H156" s="2">
        <f>IFERROR(__xludf.DUMMYFUNCTION("""COMPUTED_VALUE"""),37.0)</f>
        <v>37</v>
      </c>
      <c r="I156" s="2">
        <f>IFERROR(__xludf.DUMMYFUNCTION("""COMPUTED_VALUE"""),60.0)</f>
        <v>60</v>
      </c>
      <c r="J156" s="2">
        <f>IFERROR(__xludf.DUMMYFUNCTION("""COMPUTED_VALUE"""),72.0)</f>
        <v>72</v>
      </c>
      <c r="K156" s="2">
        <f>IFERROR(__xludf.DUMMYFUNCTION("""COMPUTED_VALUE"""),96.0)</f>
        <v>96</v>
      </c>
      <c r="L156" s="2">
        <f>IFERROR(__xludf.DUMMYFUNCTION("""COMPUTED_VALUE"""),40.0)</f>
        <v>40</v>
      </c>
      <c r="M156" s="2">
        <f>IFERROR(__xludf.DUMMYFUNCTION("""COMPUTED_VALUE"""),95.0)</f>
        <v>95</v>
      </c>
      <c r="N156" s="2">
        <f>IFERROR(__xludf.DUMMYFUNCTION("""COMPUTED_VALUE"""),3.0)</f>
        <v>3</v>
      </c>
      <c r="O156" s="2">
        <f>IFERROR(__xludf.DUMMYFUNCTION("""COMPUTED_VALUE"""),10.0)</f>
        <v>10</v>
      </c>
      <c r="Q156" s="2">
        <f>IFERROR(__xludf.DUMMYFUNCTION("SPLIT(E156,"" "")"),51.0)</f>
        <v>51</v>
      </c>
      <c r="R156" s="2">
        <f>IFERROR(__xludf.DUMMYFUNCTION("""COMPUTED_VALUE"""),58.0)</f>
        <v>58</v>
      </c>
      <c r="S156" s="2">
        <f>IFERROR(__xludf.DUMMYFUNCTION("""COMPUTED_VALUE"""),60.0)</f>
        <v>60</v>
      </c>
      <c r="T156" s="2">
        <f>IFERROR(__xludf.DUMMYFUNCTION("""COMPUTED_VALUE"""),40.0)</f>
        <v>40</v>
      </c>
      <c r="U156" s="2">
        <f>IFERROR(__xludf.DUMMYFUNCTION("""COMPUTED_VALUE"""),24.0)</f>
        <v>24</v>
      </c>
      <c r="V156" s="2">
        <f>IFERROR(__xludf.DUMMYFUNCTION("""COMPUTED_VALUE"""),2.0)</f>
        <v>2</v>
      </c>
      <c r="W156" s="2">
        <f>IFERROR(__xludf.DUMMYFUNCTION("""COMPUTED_VALUE"""),84.0)</f>
        <v>84</v>
      </c>
      <c r="X156" s="2">
        <f>IFERROR(__xludf.DUMMYFUNCTION("""COMPUTED_VALUE"""),37.0)</f>
        <v>37</v>
      </c>
      <c r="Y156" s="2">
        <f>IFERROR(__xludf.DUMMYFUNCTION("""COMPUTED_VALUE"""),72.0)</f>
        <v>72</v>
      </c>
      <c r="Z156" s="2">
        <f>IFERROR(__xludf.DUMMYFUNCTION("""COMPUTED_VALUE"""),41.0)</f>
        <v>41</v>
      </c>
      <c r="AA156" s="2">
        <f>IFERROR(__xludf.DUMMYFUNCTION("""COMPUTED_VALUE"""),45.0)</f>
        <v>45</v>
      </c>
      <c r="AB156" s="2">
        <f>IFERROR(__xludf.DUMMYFUNCTION("""COMPUTED_VALUE"""),78.0)</f>
        <v>78</v>
      </c>
      <c r="AC156" s="2">
        <f>IFERROR(__xludf.DUMMYFUNCTION("""COMPUTED_VALUE"""),6.0)</f>
        <v>6</v>
      </c>
      <c r="AD156" s="2">
        <f>IFERROR(__xludf.DUMMYFUNCTION("""COMPUTED_VALUE"""),28.0)</f>
        <v>28</v>
      </c>
      <c r="AE156" s="2">
        <f>IFERROR(__xludf.DUMMYFUNCTION("""COMPUTED_VALUE"""),74.0)</f>
        <v>74</v>
      </c>
      <c r="AF156" s="2">
        <f>IFERROR(__xludf.DUMMYFUNCTION("""COMPUTED_VALUE"""),64.0)</f>
        <v>64</v>
      </c>
      <c r="AG156" s="2">
        <f>IFERROR(__xludf.DUMMYFUNCTION("""COMPUTED_VALUE"""),3.0)</f>
        <v>3</v>
      </c>
      <c r="AH156" s="2">
        <f>IFERROR(__xludf.DUMMYFUNCTION("""COMPUTED_VALUE"""),75.0)</f>
        <v>75</v>
      </c>
      <c r="AI156" s="2">
        <f>IFERROR(__xludf.DUMMYFUNCTION("""COMPUTED_VALUE"""),97.0)</f>
        <v>97</v>
      </c>
      <c r="AJ156" s="2">
        <f>IFERROR(__xludf.DUMMYFUNCTION("""COMPUTED_VALUE"""),89.0)</f>
        <v>89</v>
      </c>
      <c r="AK156" s="2">
        <f>IFERROR(__xludf.DUMMYFUNCTION("""COMPUTED_VALUE"""),10.0)</f>
        <v>10</v>
      </c>
      <c r="AL156" s="2">
        <f>IFERROR(__xludf.DUMMYFUNCTION("""COMPUTED_VALUE"""),96.0)</f>
        <v>96</v>
      </c>
      <c r="AM156" s="2">
        <f>IFERROR(__xludf.DUMMYFUNCTION("""COMPUTED_VALUE"""),95.0)</f>
        <v>95</v>
      </c>
      <c r="AN156" s="2">
        <f>IFERROR(__xludf.DUMMYFUNCTION("""COMPUTED_VALUE"""),83.0)</f>
        <v>83</v>
      </c>
      <c r="AO156" s="2">
        <f>IFERROR(__xludf.DUMMYFUNCTION("""COMPUTED_VALUE"""),17.0)</f>
        <v>17</v>
      </c>
      <c r="AQ156" s="2">
        <f>IFERROR(__xludf.DUMMYFUNCTION("COUNTA( iferror( filter( flatten(F156:O156), match( flatten(F156:O156), flatten(Q156:AO156), 0 ) ) ) )"),10.0)</f>
        <v>10</v>
      </c>
      <c r="AR156" s="2">
        <f t="shared" si="1"/>
        <v>512</v>
      </c>
    </row>
    <row r="157">
      <c r="A157" s="4" t="s">
        <v>161</v>
      </c>
      <c r="B157" s="2" t="str">
        <f>IFERROR(__xludf.DUMMYFUNCTION(" SPLIT(A157,"":"")"),"Card 156")</f>
        <v>Card 156</v>
      </c>
      <c r="C157" s="2" t="str">
        <f>IFERROR(__xludf.DUMMYFUNCTION("""COMPUTED_VALUE""")," 78 54 82 93 16 77 50 46 69 29 | 89 21  6 82 38 80 44 40 76 74 18 90 83 59 42 33 57 53  1 73 94 20 35 37 63")</f>
        <v> 78 54 82 93 16 77 50 46 69 29 | 89 21  6 82 38 80 44 40 76 74 18 90 83 59 42 33 57 53  1 73 94 20 35 37 63</v>
      </c>
      <c r="D157" s="2" t="str">
        <f>IFERROR(__xludf.DUMMYFUNCTION("SPLIT(C157,""|"")")," 78 54 82 93 16 77 50 46 69 29 ")</f>
        <v> 78 54 82 93 16 77 50 46 69 29 </v>
      </c>
      <c r="E157" s="2" t="str">
        <f>IFERROR(__xludf.DUMMYFUNCTION("""COMPUTED_VALUE""")," 89 21  6 82 38 80 44 40 76 74 18 90 83 59 42 33 57 53  1 73 94 20 35 37 63")</f>
        <v> 89 21  6 82 38 80 44 40 76 74 18 90 83 59 42 33 57 53  1 73 94 20 35 37 63</v>
      </c>
      <c r="F157" s="2">
        <f>IFERROR(__xludf.DUMMYFUNCTION("SPLIT(D157,"" "")"),78.0)</f>
        <v>78</v>
      </c>
      <c r="G157" s="2">
        <f>IFERROR(__xludf.DUMMYFUNCTION("""COMPUTED_VALUE"""),54.0)</f>
        <v>54</v>
      </c>
      <c r="H157" s="2">
        <f>IFERROR(__xludf.DUMMYFUNCTION("""COMPUTED_VALUE"""),82.0)</f>
        <v>82</v>
      </c>
      <c r="I157" s="2">
        <f>IFERROR(__xludf.DUMMYFUNCTION("""COMPUTED_VALUE"""),93.0)</f>
        <v>93</v>
      </c>
      <c r="J157" s="2">
        <f>IFERROR(__xludf.DUMMYFUNCTION("""COMPUTED_VALUE"""),16.0)</f>
        <v>16</v>
      </c>
      <c r="K157" s="2">
        <f>IFERROR(__xludf.DUMMYFUNCTION("""COMPUTED_VALUE"""),77.0)</f>
        <v>77</v>
      </c>
      <c r="L157" s="2">
        <f>IFERROR(__xludf.DUMMYFUNCTION("""COMPUTED_VALUE"""),50.0)</f>
        <v>50</v>
      </c>
      <c r="M157" s="2">
        <f>IFERROR(__xludf.DUMMYFUNCTION("""COMPUTED_VALUE"""),46.0)</f>
        <v>46</v>
      </c>
      <c r="N157" s="2">
        <f>IFERROR(__xludf.DUMMYFUNCTION("""COMPUTED_VALUE"""),69.0)</f>
        <v>69</v>
      </c>
      <c r="O157" s="2">
        <f>IFERROR(__xludf.DUMMYFUNCTION("""COMPUTED_VALUE"""),29.0)</f>
        <v>29</v>
      </c>
      <c r="Q157" s="2">
        <f>IFERROR(__xludf.DUMMYFUNCTION("SPLIT(E157,"" "")"),89.0)</f>
        <v>89</v>
      </c>
      <c r="R157" s="2">
        <f>IFERROR(__xludf.DUMMYFUNCTION("""COMPUTED_VALUE"""),21.0)</f>
        <v>21</v>
      </c>
      <c r="S157" s="2">
        <f>IFERROR(__xludf.DUMMYFUNCTION("""COMPUTED_VALUE"""),6.0)</f>
        <v>6</v>
      </c>
      <c r="T157" s="2">
        <f>IFERROR(__xludf.DUMMYFUNCTION("""COMPUTED_VALUE"""),82.0)</f>
        <v>82</v>
      </c>
      <c r="U157" s="2">
        <f>IFERROR(__xludf.DUMMYFUNCTION("""COMPUTED_VALUE"""),38.0)</f>
        <v>38</v>
      </c>
      <c r="V157" s="2">
        <f>IFERROR(__xludf.DUMMYFUNCTION("""COMPUTED_VALUE"""),80.0)</f>
        <v>80</v>
      </c>
      <c r="W157" s="2">
        <f>IFERROR(__xludf.DUMMYFUNCTION("""COMPUTED_VALUE"""),44.0)</f>
        <v>44</v>
      </c>
      <c r="X157" s="2">
        <f>IFERROR(__xludf.DUMMYFUNCTION("""COMPUTED_VALUE"""),40.0)</f>
        <v>40</v>
      </c>
      <c r="Y157" s="2">
        <f>IFERROR(__xludf.DUMMYFUNCTION("""COMPUTED_VALUE"""),76.0)</f>
        <v>76</v>
      </c>
      <c r="Z157" s="2">
        <f>IFERROR(__xludf.DUMMYFUNCTION("""COMPUTED_VALUE"""),74.0)</f>
        <v>74</v>
      </c>
      <c r="AA157" s="2">
        <f>IFERROR(__xludf.DUMMYFUNCTION("""COMPUTED_VALUE"""),18.0)</f>
        <v>18</v>
      </c>
      <c r="AB157" s="2">
        <f>IFERROR(__xludf.DUMMYFUNCTION("""COMPUTED_VALUE"""),90.0)</f>
        <v>90</v>
      </c>
      <c r="AC157" s="2">
        <f>IFERROR(__xludf.DUMMYFUNCTION("""COMPUTED_VALUE"""),83.0)</f>
        <v>83</v>
      </c>
      <c r="AD157" s="2">
        <f>IFERROR(__xludf.DUMMYFUNCTION("""COMPUTED_VALUE"""),59.0)</f>
        <v>59</v>
      </c>
      <c r="AE157" s="2">
        <f>IFERROR(__xludf.DUMMYFUNCTION("""COMPUTED_VALUE"""),42.0)</f>
        <v>42</v>
      </c>
      <c r="AF157" s="2">
        <f>IFERROR(__xludf.DUMMYFUNCTION("""COMPUTED_VALUE"""),33.0)</f>
        <v>33</v>
      </c>
      <c r="AG157" s="2">
        <f>IFERROR(__xludf.DUMMYFUNCTION("""COMPUTED_VALUE"""),57.0)</f>
        <v>57</v>
      </c>
      <c r="AH157" s="2">
        <f>IFERROR(__xludf.DUMMYFUNCTION("""COMPUTED_VALUE"""),53.0)</f>
        <v>53</v>
      </c>
      <c r="AI157" s="2">
        <f>IFERROR(__xludf.DUMMYFUNCTION("""COMPUTED_VALUE"""),1.0)</f>
        <v>1</v>
      </c>
      <c r="AJ157" s="2">
        <f>IFERROR(__xludf.DUMMYFUNCTION("""COMPUTED_VALUE"""),73.0)</f>
        <v>73</v>
      </c>
      <c r="AK157" s="2">
        <f>IFERROR(__xludf.DUMMYFUNCTION("""COMPUTED_VALUE"""),94.0)</f>
        <v>94</v>
      </c>
      <c r="AL157" s="2">
        <f>IFERROR(__xludf.DUMMYFUNCTION("""COMPUTED_VALUE"""),20.0)</f>
        <v>20</v>
      </c>
      <c r="AM157" s="2">
        <f>IFERROR(__xludf.DUMMYFUNCTION("""COMPUTED_VALUE"""),35.0)</f>
        <v>35</v>
      </c>
      <c r="AN157" s="2">
        <f>IFERROR(__xludf.DUMMYFUNCTION("""COMPUTED_VALUE"""),37.0)</f>
        <v>37</v>
      </c>
      <c r="AO157" s="2">
        <f>IFERROR(__xludf.DUMMYFUNCTION("""COMPUTED_VALUE"""),63.0)</f>
        <v>63</v>
      </c>
      <c r="AQ157" s="2">
        <f>IFERROR(__xludf.DUMMYFUNCTION("COUNTA( iferror( filter( flatten(F157:O157), match( flatten(F157:O157), flatten(Q157:AO157), 0 ) ) ) )"),1.0)</f>
        <v>1</v>
      </c>
      <c r="AR157" s="2">
        <f t="shared" si="1"/>
        <v>1</v>
      </c>
    </row>
    <row r="158">
      <c r="A158" s="4" t="s">
        <v>162</v>
      </c>
      <c r="B158" s="2" t="str">
        <f>IFERROR(__xludf.DUMMYFUNCTION(" SPLIT(A158,"":"")"),"Card 157")</f>
        <v>Card 157</v>
      </c>
      <c r="C158" s="2" t="str">
        <f>IFERROR(__xludf.DUMMYFUNCTION("""COMPUTED_VALUE""")," 51 24 57  3 87 90 35 27 77 34 | 12 11  7  2 84 75  6 40 23 86 91  4 32 78 83 76 48 80  8 53 98 16 38 97 79")</f>
        <v> 51 24 57  3 87 90 35 27 77 34 | 12 11  7  2 84 75  6 40 23 86 91  4 32 78 83 76 48 80  8 53 98 16 38 97 79</v>
      </c>
      <c r="D158" s="2" t="str">
        <f>IFERROR(__xludf.DUMMYFUNCTION("SPLIT(C158,""|"")")," 51 24 57  3 87 90 35 27 77 34 ")</f>
        <v> 51 24 57  3 87 90 35 27 77 34 </v>
      </c>
      <c r="E158" s="2" t="str">
        <f>IFERROR(__xludf.DUMMYFUNCTION("""COMPUTED_VALUE""")," 12 11  7  2 84 75  6 40 23 86 91  4 32 78 83 76 48 80  8 53 98 16 38 97 79")</f>
        <v> 12 11  7  2 84 75  6 40 23 86 91  4 32 78 83 76 48 80  8 53 98 16 38 97 79</v>
      </c>
      <c r="F158" s="2">
        <f>IFERROR(__xludf.DUMMYFUNCTION("SPLIT(D158,"" "")"),51.0)</f>
        <v>51</v>
      </c>
      <c r="G158" s="2">
        <f>IFERROR(__xludf.DUMMYFUNCTION("""COMPUTED_VALUE"""),24.0)</f>
        <v>24</v>
      </c>
      <c r="H158" s="2">
        <f>IFERROR(__xludf.DUMMYFUNCTION("""COMPUTED_VALUE"""),57.0)</f>
        <v>57</v>
      </c>
      <c r="I158" s="2">
        <f>IFERROR(__xludf.DUMMYFUNCTION("""COMPUTED_VALUE"""),3.0)</f>
        <v>3</v>
      </c>
      <c r="J158" s="2">
        <f>IFERROR(__xludf.DUMMYFUNCTION("""COMPUTED_VALUE"""),87.0)</f>
        <v>87</v>
      </c>
      <c r="K158" s="2">
        <f>IFERROR(__xludf.DUMMYFUNCTION("""COMPUTED_VALUE"""),90.0)</f>
        <v>90</v>
      </c>
      <c r="L158" s="2">
        <f>IFERROR(__xludf.DUMMYFUNCTION("""COMPUTED_VALUE"""),35.0)</f>
        <v>35</v>
      </c>
      <c r="M158" s="2">
        <f>IFERROR(__xludf.DUMMYFUNCTION("""COMPUTED_VALUE"""),27.0)</f>
        <v>27</v>
      </c>
      <c r="N158" s="2">
        <f>IFERROR(__xludf.DUMMYFUNCTION("""COMPUTED_VALUE"""),77.0)</f>
        <v>77</v>
      </c>
      <c r="O158" s="2">
        <f>IFERROR(__xludf.DUMMYFUNCTION("""COMPUTED_VALUE"""),34.0)</f>
        <v>34</v>
      </c>
      <c r="Q158" s="2">
        <f>IFERROR(__xludf.DUMMYFUNCTION("SPLIT(E158,"" "")"),12.0)</f>
        <v>12</v>
      </c>
      <c r="R158" s="2">
        <f>IFERROR(__xludf.DUMMYFUNCTION("""COMPUTED_VALUE"""),11.0)</f>
        <v>11</v>
      </c>
      <c r="S158" s="2">
        <f>IFERROR(__xludf.DUMMYFUNCTION("""COMPUTED_VALUE"""),7.0)</f>
        <v>7</v>
      </c>
      <c r="T158" s="2">
        <f>IFERROR(__xludf.DUMMYFUNCTION("""COMPUTED_VALUE"""),2.0)</f>
        <v>2</v>
      </c>
      <c r="U158" s="2">
        <f>IFERROR(__xludf.DUMMYFUNCTION("""COMPUTED_VALUE"""),84.0)</f>
        <v>84</v>
      </c>
      <c r="V158" s="2">
        <f>IFERROR(__xludf.DUMMYFUNCTION("""COMPUTED_VALUE"""),75.0)</f>
        <v>75</v>
      </c>
      <c r="W158" s="2">
        <f>IFERROR(__xludf.DUMMYFUNCTION("""COMPUTED_VALUE"""),6.0)</f>
        <v>6</v>
      </c>
      <c r="X158" s="2">
        <f>IFERROR(__xludf.DUMMYFUNCTION("""COMPUTED_VALUE"""),40.0)</f>
        <v>40</v>
      </c>
      <c r="Y158" s="2">
        <f>IFERROR(__xludf.DUMMYFUNCTION("""COMPUTED_VALUE"""),23.0)</f>
        <v>23</v>
      </c>
      <c r="Z158" s="2">
        <f>IFERROR(__xludf.DUMMYFUNCTION("""COMPUTED_VALUE"""),86.0)</f>
        <v>86</v>
      </c>
      <c r="AA158" s="2">
        <f>IFERROR(__xludf.DUMMYFUNCTION("""COMPUTED_VALUE"""),91.0)</f>
        <v>91</v>
      </c>
      <c r="AB158" s="2">
        <f>IFERROR(__xludf.DUMMYFUNCTION("""COMPUTED_VALUE"""),4.0)</f>
        <v>4</v>
      </c>
      <c r="AC158" s="2">
        <f>IFERROR(__xludf.DUMMYFUNCTION("""COMPUTED_VALUE"""),32.0)</f>
        <v>32</v>
      </c>
      <c r="AD158" s="2">
        <f>IFERROR(__xludf.DUMMYFUNCTION("""COMPUTED_VALUE"""),78.0)</f>
        <v>78</v>
      </c>
      <c r="AE158" s="2">
        <f>IFERROR(__xludf.DUMMYFUNCTION("""COMPUTED_VALUE"""),83.0)</f>
        <v>83</v>
      </c>
      <c r="AF158" s="2">
        <f>IFERROR(__xludf.DUMMYFUNCTION("""COMPUTED_VALUE"""),76.0)</f>
        <v>76</v>
      </c>
      <c r="AG158" s="2">
        <f>IFERROR(__xludf.DUMMYFUNCTION("""COMPUTED_VALUE"""),48.0)</f>
        <v>48</v>
      </c>
      <c r="AH158" s="2">
        <f>IFERROR(__xludf.DUMMYFUNCTION("""COMPUTED_VALUE"""),80.0)</f>
        <v>80</v>
      </c>
      <c r="AI158" s="2">
        <f>IFERROR(__xludf.DUMMYFUNCTION("""COMPUTED_VALUE"""),8.0)</f>
        <v>8</v>
      </c>
      <c r="AJ158" s="2">
        <f>IFERROR(__xludf.DUMMYFUNCTION("""COMPUTED_VALUE"""),53.0)</f>
        <v>53</v>
      </c>
      <c r="AK158" s="2">
        <f>IFERROR(__xludf.DUMMYFUNCTION("""COMPUTED_VALUE"""),98.0)</f>
        <v>98</v>
      </c>
      <c r="AL158" s="2">
        <f>IFERROR(__xludf.DUMMYFUNCTION("""COMPUTED_VALUE"""),16.0)</f>
        <v>16</v>
      </c>
      <c r="AM158" s="2">
        <f>IFERROR(__xludf.DUMMYFUNCTION("""COMPUTED_VALUE"""),38.0)</f>
        <v>38</v>
      </c>
      <c r="AN158" s="2">
        <f>IFERROR(__xludf.DUMMYFUNCTION("""COMPUTED_VALUE"""),97.0)</f>
        <v>97</v>
      </c>
      <c r="AO158" s="2">
        <f>IFERROR(__xludf.DUMMYFUNCTION("""COMPUTED_VALUE"""),79.0)</f>
        <v>79</v>
      </c>
      <c r="AQ158" s="2">
        <f>IFERROR(__xludf.DUMMYFUNCTION("COUNTA( iferror( filter( flatten(F158:O158), match( flatten(F158:O158), flatten(Q158:AO158), 0 ) ) ) )"),0.0)</f>
        <v>0</v>
      </c>
      <c r="AR158" s="2">
        <f t="shared" si="1"/>
        <v>0</v>
      </c>
    </row>
    <row r="159">
      <c r="A159" s="4" t="s">
        <v>163</v>
      </c>
      <c r="B159" s="2" t="str">
        <f>IFERROR(__xludf.DUMMYFUNCTION(" SPLIT(A159,"":"")"),"Card 158")</f>
        <v>Card 158</v>
      </c>
      <c r="C159" s="2" t="str">
        <f>IFERROR(__xludf.DUMMYFUNCTION("""COMPUTED_VALUE""")," 86 29 64 32 66 61 20 75  8 27 |  5 61  4  8 66 99 20 32 25 96 64 45 51 19 75 29  6 13 27 91  2 86 55 33 12")</f>
        <v> 86 29 64 32 66 61 20 75  8 27 |  5 61  4  8 66 99 20 32 25 96 64 45 51 19 75 29  6 13 27 91  2 86 55 33 12</v>
      </c>
      <c r="D159" s="2" t="str">
        <f>IFERROR(__xludf.DUMMYFUNCTION("SPLIT(C159,""|"")")," 86 29 64 32 66 61 20 75  8 27 ")</f>
        <v> 86 29 64 32 66 61 20 75  8 27 </v>
      </c>
      <c r="E159" s="2" t="str">
        <f>IFERROR(__xludf.DUMMYFUNCTION("""COMPUTED_VALUE"""),"  5 61  4  8 66 99 20 32 25 96 64 45 51 19 75 29  6 13 27 91  2 86 55 33 12")</f>
        <v>  5 61  4  8 66 99 20 32 25 96 64 45 51 19 75 29  6 13 27 91  2 86 55 33 12</v>
      </c>
      <c r="F159" s="2">
        <f>IFERROR(__xludf.DUMMYFUNCTION("SPLIT(D159,"" "")"),86.0)</f>
        <v>86</v>
      </c>
      <c r="G159" s="2">
        <f>IFERROR(__xludf.DUMMYFUNCTION("""COMPUTED_VALUE"""),29.0)</f>
        <v>29</v>
      </c>
      <c r="H159" s="2">
        <f>IFERROR(__xludf.DUMMYFUNCTION("""COMPUTED_VALUE"""),64.0)</f>
        <v>64</v>
      </c>
      <c r="I159" s="2">
        <f>IFERROR(__xludf.DUMMYFUNCTION("""COMPUTED_VALUE"""),32.0)</f>
        <v>32</v>
      </c>
      <c r="J159" s="2">
        <f>IFERROR(__xludf.DUMMYFUNCTION("""COMPUTED_VALUE"""),66.0)</f>
        <v>66</v>
      </c>
      <c r="K159" s="2">
        <f>IFERROR(__xludf.DUMMYFUNCTION("""COMPUTED_VALUE"""),61.0)</f>
        <v>61</v>
      </c>
      <c r="L159" s="2">
        <f>IFERROR(__xludf.DUMMYFUNCTION("""COMPUTED_VALUE"""),20.0)</f>
        <v>20</v>
      </c>
      <c r="M159" s="2">
        <f>IFERROR(__xludf.DUMMYFUNCTION("""COMPUTED_VALUE"""),75.0)</f>
        <v>75</v>
      </c>
      <c r="N159" s="2">
        <f>IFERROR(__xludf.DUMMYFUNCTION("""COMPUTED_VALUE"""),8.0)</f>
        <v>8</v>
      </c>
      <c r="O159" s="2">
        <f>IFERROR(__xludf.DUMMYFUNCTION("""COMPUTED_VALUE"""),27.0)</f>
        <v>27</v>
      </c>
      <c r="Q159" s="2">
        <f>IFERROR(__xludf.DUMMYFUNCTION("SPLIT(E159,"" "")"),5.0)</f>
        <v>5</v>
      </c>
      <c r="R159" s="2">
        <f>IFERROR(__xludf.DUMMYFUNCTION("""COMPUTED_VALUE"""),61.0)</f>
        <v>61</v>
      </c>
      <c r="S159" s="2">
        <f>IFERROR(__xludf.DUMMYFUNCTION("""COMPUTED_VALUE"""),4.0)</f>
        <v>4</v>
      </c>
      <c r="T159" s="2">
        <f>IFERROR(__xludf.DUMMYFUNCTION("""COMPUTED_VALUE"""),8.0)</f>
        <v>8</v>
      </c>
      <c r="U159" s="2">
        <f>IFERROR(__xludf.DUMMYFUNCTION("""COMPUTED_VALUE"""),66.0)</f>
        <v>66</v>
      </c>
      <c r="V159" s="2">
        <f>IFERROR(__xludf.DUMMYFUNCTION("""COMPUTED_VALUE"""),99.0)</f>
        <v>99</v>
      </c>
      <c r="W159" s="2">
        <f>IFERROR(__xludf.DUMMYFUNCTION("""COMPUTED_VALUE"""),20.0)</f>
        <v>20</v>
      </c>
      <c r="X159" s="2">
        <f>IFERROR(__xludf.DUMMYFUNCTION("""COMPUTED_VALUE"""),32.0)</f>
        <v>32</v>
      </c>
      <c r="Y159" s="2">
        <f>IFERROR(__xludf.DUMMYFUNCTION("""COMPUTED_VALUE"""),25.0)</f>
        <v>25</v>
      </c>
      <c r="Z159" s="2">
        <f>IFERROR(__xludf.DUMMYFUNCTION("""COMPUTED_VALUE"""),96.0)</f>
        <v>96</v>
      </c>
      <c r="AA159" s="2">
        <f>IFERROR(__xludf.DUMMYFUNCTION("""COMPUTED_VALUE"""),64.0)</f>
        <v>64</v>
      </c>
      <c r="AB159" s="2">
        <f>IFERROR(__xludf.DUMMYFUNCTION("""COMPUTED_VALUE"""),45.0)</f>
        <v>45</v>
      </c>
      <c r="AC159" s="2">
        <f>IFERROR(__xludf.DUMMYFUNCTION("""COMPUTED_VALUE"""),51.0)</f>
        <v>51</v>
      </c>
      <c r="AD159" s="2">
        <f>IFERROR(__xludf.DUMMYFUNCTION("""COMPUTED_VALUE"""),19.0)</f>
        <v>19</v>
      </c>
      <c r="AE159" s="2">
        <f>IFERROR(__xludf.DUMMYFUNCTION("""COMPUTED_VALUE"""),75.0)</f>
        <v>75</v>
      </c>
      <c r="AF159" s="2">
        <f>IFERROR(__xludf.DUMMYFUNCTION("""COMPUTED_VALUE"""),29.0)</f>
        <v>29</v>
      </c>
      <c r="AG159" s="2">
        <f>IFERROR(__xludf.DUMMYFUNCTION("""COMPUTED_VALUE"""),6.0)</f>
        <v>6</v>
      </c>
      <c r="AH159" s="2">
        <f>IFERROR(__xludf.DUMMYFUNCTION("""COMPUTED_VALUE"""),13.0)</f>
        <v>13</v>
      </c>
      <c r="AI159" s="2">
        <f>IFERROR(__xludf.DUMMYFUNCTION("""COMPUTED_VALUE"""),27.0)</f>
        <v>27</v>
      </c>
      <c r="AJ159" s="2">
        <f>IFERROR(__xludf.DUMMYFUNCTION("""COMPUTED_VALUE"""),91.0)</f>
        <v>91</v>
      </c>
      <c r="AK159" s="2">
        <f>IFERROR(__xludf.DUMMYFUNCTION("""COMPUTED_VALUE"""),2.0)</f>
        <v>2</v>
      </c>
      <c r="AL159" s="2">
        <f>IFERROR(__xludf.DUMMYFUNCTION("""COMPUTED_VALUE"""),86.0)</f>
        <v>86</v>
      </c>
      <c r="AM159" s="2">
        <f>IFERROR(__xludf.DUMMYFUNCTION("""COMPUTED_VALUE"""),55.0)</f>
        <v>55</v>
      </c>
      <c r="AN159" s="2">
        <f>IFERROR(__xludf.DUMMYFUNCTION("""COMPUTED_VALUE"""),33.0)</f>
        <v>33</v>
      </c>
      <c r="AO159" s="2">
        <f>IFERROR(__xludf.DUMMYFUNCTION("""COMPUTED_VALUE"""),12.0)</f>
        <v>12</v>
      </c>
      <c r="AQ159" s="2">
        <f>IFERROR(__xludf.DUMMYFUNCTION("COUNTA( iferror( filter( flatten(F159:O159), match( flatten(F159:O159), flatten(Q159:AO159), 0 ) ) ) )"),10.0)</f>
        <v>10</v>
      </c>
      <c r="AR159" s="2">
        <f t="shared" si="1"/>
        <v>512</v>
      </c>
    </row>
    <row r="160">
      <c r="A160" s="4" t="s">
        <v>164</v>
      </c>
      <c r="B160" s="2" t="str">
        <f>IFERROR(__xludf.DUMMYFUNCTION(" SPLIT(A160,"":"")"),"Card 159")</f>
        <v>Card 159</v>
      </c>
      <c r="C160" s="2" t="str">
        <f>IFERROR(__xludf.DUMMYFUNCTION("""COMPUTED_VALUE""")," 59 64 39 53 10 74 35 89 84 15 | 25  1 39 49 23 90 84 61 91 30 35 76 68 24 64  6 83 15 40 54 87 98 10 52  2")</f>
        <v> 59 64 39 53 10 74 35 89 84 15 | 25  1 39 49 23 90 84 61 91 30 35 76 68 24 64  6 83 15 40 54 87 98 10 52  2</v>
      </c>
      <c r="D160" s="2" t="str">
        <f>IFERROR(__xludf.DUMMYFUNCTION("SPLIT(C160,""|"")")," 59 64 39 53 10 74 35 89 84 15 ")</f>
        <v> 59 64 39 53 10 74 35 89 84 15 </v>
      </c>
      <c r="E160" s="2" t="str">
        <f>IFERROR(__xludf.DUMMYFUNCTION("""COMPUTED_VALUE""")," 25  1 39 49 23 90 84 61 91 30 35 76 68 24 64  6 83 15 40 54 87 98 10 52  2")</f>
        <v> 25  1 39 49 23 90 84 61 91 30 35 76 68 24 64  6 83 15 40 54 87 98 10 52  2</v>
      </c>
      <c r="F160" s="2">
        <f>IFERROR(__xludf.DUMMYFUNCTION("SPLIT(D160,"" "")"),59.0)</f>
        <v>59</v>
      </c>
      <c r="G160" s="2">
        <f>IFERROR(__xludf.DUMMYFUNCTION("""COMPUTED_VALUE"""),64.0)</f>
        <v>64</v>
      </c>
      <c r="H160" s="2">
        <f>IFERROR(__xludf.DUMMYFUNCTION("""COMPUTED_VALUE"""),39.0)</f>
        <v>39</v>
      </c>
      <c r="I160" s="2">
        <f>IFERROR(__xludf.DUMMYFUNCTION("""COMPUTED_VALUE"""),53.0)</f>
        <v>53</v>
      </c>
      <c r="J160" s="2">
        <f>IFERROR(__xludf.DUMMYFUNCTION("""COMPUTED_VALUE"""),10.0)</f>
        <v>10</v>
      </c>
      <c r="K160" s="2">
        <f>IFERROR(__xludf.DUMMYFUNCTION("""COMPUTED_VALUE"""),74.0)</f>
        <v>74</v>
      </c>
      <c r="L160" s="2">
        <f>IFERROR(__xludf.DUMMYFUNCTION("""COMPUTED_VALUE"""),35.0)</f>
        <v>35</v>
      </c>
      <c r="M160" s="2">
        <f>IFERROR(__xludf.DUMMYFUNCTION("""COMPUTED_VALUE"""),89.0)</f>
        <v>89</v>
      </c>
      <c r="N160" s="2">
        <f>IFERROR(__xludf.DUMMYFUNCTION("""COMPUTED_VALUE"""),84.0)</f>
        <v>84</v>
      </c>
      <c r="O160" s="2">
        <f>IFERROR(__xludf.DUMMYFUNCTION("""COMPUTED_VALUE"""),15.0)</f>
        <v>15</v>
      </c>
      <c r="Q160" s="2">
        <f>IFERROR(__xludf.DUMMYFUNCTION("SPLIT(E160,"" "")"),25.0)</f>
        <v>25</v>
      </c>
      <c r="R160" s="2">
        <f>IFERROR(__xludf.DUMMYFUNCTION("""COMPUTED_VALUE"""),1.0)</f>
        <v>1</v>
      </c>
      <c r="S160" s="2">
        <f>IFERROR(__xludf.DUMMYFUNCTION("""COMPUTED_VALUE"""),39.0)</f>
        <v>39</v>
      </c>
      <c r="T160" s="2">
        <f>IFERROR(__xludf.DUMMYFUNCTION("""COMPUTED_VALUE"""),49.0)</f>
        <v>49</v>
      </c>
      <c r="U160" s="2">
        <f>IFERROR(__xludf.DUMMYFUNCTION("""COMPUTED_VALUE"""),23.0)</f>
        <v>23</v>
      </c>
      <c r="V160" s="2">
        <f>IFERROR(__xludf.DUMMYFUNCTION("""COMPUTED_VALUE"""),90.0)</f>
        <v>90</v>
      </c>
      <c r="W160" s="2">
        <f>IFERROR(__xludf.DUMMYFUNCTION("""COMPUTED_VALUE"""),84.0)</f>
        <v>84</v>
      </c>
      <c r="X160" s="2">
        <f>IFERROR(__xludf.DUMMYFUNCTION("""COMPUTED_VALUE"""),61.0)</f>
        <v>61</v>
      </c>
      <c r="Y160" s="2">
        <f>IFERROR(__xludf.DUMMYFUNCTION("""COMPUTED_VALUE"""),91.0)</f>
        <v>91</v>
      </c>
      <c r="Z160" s="2">
        <f>IFERROR(__xludf.DUMMYFUNCTION("""COMPUTED_VALUE"""),30.0)</f>
        <v>30</v>
      </c>
      <c r="AA160" s="2">
        <f>IFERROR(__xludf.DUMMYFUNCTION("""COMPUTED_VALUE"""),35.0)</f>
        <v>35</v>
      </c>
      <c r="AB160" s="2">
        <f>IFERROR(__xludf.DUMMYFUNCTION("""COMPUTED_VALUE"""),76.0)</f>
        <v>76</v>
      </c>
      <c r="AC160" s="2">
        <f>IFERROR(__xludf.DUMMYFUNCTION("""COMPUTED_VALUE"""),68.0)</f>
        <v>68</v>
      </c>
      <c r="AD160" s="2">
        <f>IFERROR(__xludf.DUMMYFUNCTION("""COMPUTED_VALUE"""),24.0)</f>
        <v>24</v>
      </c>
      <c r="AE160" s="2">
        <f>IFERROR(__xludf.DUMMYFUNCTION("""COMPUTED_VALUE"""),64.0)</f>
        <v>64</v>
      </c>
      <c r="AF160" s="2">
        <f>IFERROR(__xludf.DUMMYFUNCTION("""COMPUTED_VALUE"""),6.0)</f>
        <v>6</v>
      </c>
      <c r="AG160" s="2">
        <f>IFERROR(__xludf.DUMMYFUNCTION("""COMPUTED_VALUE"""),83.0)</f>
        <v>83</v>
      </c>
      <c r="AH160" s="2">
        <f>IFERROR(__xludf.DUMMYFUNCTION("""COMPUTED_VALUE"""),15.0)</f>
        <v>15</v>
      </c>
      <c r="AI160" s="2">
        <f>IFERROR(__xludf.DUMMYFUNCTION("""COMPUTED_VALUE"""),40.0)</f>
        <v>40</v>
      </c>
      <c r="AJ160" s="2">
        <f>IFERROR(__xludf.DUMMYFUNCTION("""COMPUTED_VALUE"""),54.0)</f>
        <v>54</v>
      </c>
      <c r="AK160" s="2">
        <f>IFERROR(__xludf.DUMMYFUNCTION("""COMPUTED_VALUE"""),87.0)</f>
        <v>87</v>
      </c>
      <c r="AL160" s="2">
        <f>IFERROR(__xludf.DUMMYFUNCTION("""COMPUTED_VALUE"""),98.0)</f>
        <v>98</v>
      </c>
      <c r="AM160" s="2">
        <f>IFERROR(__xludf.DUMMYFUNCTION("""COMPUTED_VALUE"""),10.0)</f>
        <v>10</v>
      </c>
      <c r="AN160" s="2">
        <f>IFERROR(__xludf.DUMMYFUNCTION("""COMPUTED_VALUE"""),52.0)</f>
        <v>52</v>
      </c>
      <c r="AO160" s="2">
        <f>IFERROR(__xludf.DUMMYFUNCTION("""COMPUTED_VALUE"""),2.0)</f>
        <v>2</v>
      </c>
      <c r="AQ160" s="2">
        <f>IFERROR(__xludf.DUMMYFUNCTION("COUNTA( iferror( filter( flatten(F160:O160), match( flatten(F160:O160), flatten(Q160:AO160), 0 ) ) ) )"),6.0)</f>
        <v>6</v>
      </c>
      <c r="AR160" s="2">
        <f t="shared" si="1"/>
        <v>32</v>
      </c>
    </row>
    <row r="161">
      <c r="A161" s="4" t="s">
        <v>165</v>
      </c>
      <c r="B161" s="2" t="str">
        <f>IFERROR(__xludf.DUMMYFUNCTION(" SPLIT(A161,"":"")"),"Card 160")</f>
        <v>Card 160</v>
      </c>
      <c r="C161" s="2" t="str">
        <f>IFERROR(__xludf.DUMMYFUNCTION("""COMPUTED_VALUE"""),"  7 86 13 48 73 70 47 91 39 93 | 47 56 65 41 30 93 87 73 27 91 18 86 62 63 50 32 48 77 16  7 54 22 49 43 34")</f>
        <v>  7 86 13 48 73 70 47 91 39 93 | 47 56 65 41 30 93 87 73 27 91 18 86 62 63 50 32 48 77 16  7 54 22 49 43 34</v>
      </c>
      <c r="D161" s="2" t="str">
        <f>IFERROR(__xludf.DUMMYFUNCTION("SPLIT(C161,""|"")"),"  7 86 13 48 73 70 47 91 39 93 ")</f>
        <v>  7 86 13 48 73 70 47 91 39 93 </v>
      </c>
      <c r="E161" s="2" t="str">
        <f>IFERROR(__xludf.DUMMYFUNCTION("""COMPUTED_VALUE""")," 47 56 65 41 30 93 87 73 27 91 18 86 62 63 50 32 48 77 16  7 54 22 49 43 34")</f>
        <v> 47 56 65 41 30 93 87 73 27 91 18 86 62 63 50 32 48 77 16  7 54 22 49 43 34</v>
      </c>
      <c r="F161" s="2">
        <f>IFERROR(__xludf.DUMMYFUNCTION("SPLIT(D161,"" "")"),7.0)</f>
        <v>7</v>
      </c>
      <c r="G161" s="2">
        <f>IFERROR(__xludf.DUMMYFUNCTION("""COMPUTED_VALUE"""),86.0)</f>
        <v>86</v>
      </c>
      <c r="H161" s="2">
        <f>IFERROR(__xludf.DUMMYFUNCTION("""COMPUTED_VALUE"""),13.0)</f>
        <v>13</v>
      </c>
      <c r="I161" s="2">
        <f>IFERROR(__xludf.DUMMYFUNCTION("""COMPUTED_VALUE"""),48.0)</f>
        <v>48</v>
      </c>
      <c r="J161" s="2">
        <f>IFERROR(__xludf.DUMMYFUNCTION("""COMPUTED_VALUE"""),73.0)</f>
        <v>73</v>
      </c>
      <c r="K161" s="2">
        <f>IFERROR(__xludf.DUMMYFUNCTION("""COMPUTED_VALUE"""),70.0)</f>
        <v>70</v>
      </c>
      <c r="L161" s="2">
        <f>IFERROR(__xludf.DUMMYFUNCTION("""COMPUTED_VALUE"""),47.0)</f>
        <v>47</v>
      </c>
      <c r="M161" s="2">
        <f>IFERROR(__xludf.DUMMYFUNCTION("""COMPUTED_VALUE"""),91.0)</f>
        <v>91</v>
      </c>
      <c r="N161" s="2">
        <f>IFERROR(__xludf.DUMMYFUNCTION("""COMPUTED_VALUE"""),39.0)</f>
        <v>39</v>
      </c>
      <c r="O161" s="2">
        <f>IFERROR(__xludf.DUMMYFUNCTION("""COMPUTED_VALUE"""),93.0)</f>
        <v>93</v>
      </c>
      <c r="Q161" s="2">
        <f>IFERROR(__xludf.DUMMYFUNCTION("SPLIT(E161,"" "")"),47.0)</f>
        <v>47</v>
      </c>
      <c r="R161" s="2">
        <f>IFERROR(__xludf.DUMMYFUNCTION("""COMPUTED_VALUE"""),56.0)</f>
        <v>56</v>
      </c>
      <c r="S161" s="2">
        <f>IFERROR(__xludf.DUMMYFUNCTION("""COMPUTED_VALUE"""),65.0)</f>
        <v>65</v>
      </c>
      <c r="T161" s="2">
        <f>IFERROR(__xludf.DUMMYFUNCTION("""COMPUTED_VALUE"""),41.0)</f>
        <v>41</v>
      </c>
      <c r="U161" s="2">
        <f>IFERROR(__xludf.DUMMYFUNCTION("""COMPUTED_VALUE"""),30.0)</f>
        <v>30</v>
      </c>
      <c r="V161" s="2">
        <f>IFERROR(__xludf.DUMMYFUNCTION("""COMPUTED_VALUE"""),93.0)</f>
        <v>93</v>
      </c>
      <c r="W161" s="2">
        <f>IFERROR(__xludf.DUMMYFUNCTION("""COMPUTED_VALUE"""),87.0)</f>
        <v>87</v>
      </c>
      <c r="X161" s="2">
        <f>IFERROR(__xludf.DUMMYFUNCTION("""COMPUTED_VALUE"""),73.0)</f>
        <v>73</v>
      </c>
      <c r="Y161" s="2">
        <f>IFERROR(__xludf.DUMMYFUNCTION("""COMPUTED_VALUE"""),27.0)</f>
        <v>27</v>
      </c>
      <c r="Z161" s="2">
        <f>IFERROR(__xludf.DUMMYFUNCTION("""COMPUTED_VALUE"""),91.0)</f>
        <v>91</v>
      </c>
      <c r="AA161" s="2">
        <f>IFERROR(__xludf.DUMMYFUNCTION("""COMPUTED_VALUE"""),18.0)</f>
        <v>18</v>
      </c>
      <c r="AB161" s="2">
        <f>IFERROR(__xludf.DUMMYFUNCTION("""COMPUTED_VALUE"""),86.0)</f>
        <v>86</v>
      </c>
      <c r="AC161" s="2">
        <f>IFERROR(__xludf.DUMMYFUNCTION("""COMPUTED_VALUE"""),62.0)</f>
        <v>62</v>
      </c>
      <c r="AD161" s="2">
        <f>IFERROR(__xludf.DUMMYFUNCTION("""COMPUTED_VALUE"""),63.0)</f>
        <v>63</v>
      </c>
      <c r="AE161" s="2">
        <f>IFERROR(__xludf.DUMMYFUNCTION("""COMPUTED_VALUE"""),50.0)</f>
        <v>50</v>
      </c>
      <c r="AF161" s="2">
        <f>IFERROR(__xludf.DUMMYFUNCTION("""COMPUTED_VALUE"""),32.0)</f>
        <v>32</v>
      </c>
      <c r="AG161" s="2">
        <f>IFERROR(__xludf.DUMMYFUNCTION("""COMPUTED_VALUE"""),48.0)</f>
        <v>48</v>
      </c>
      <c r="AH161" s="2">
        <f>IFERROR(__xludf.DUMMYFUNCTION("""COMPUTED_VALUE"""),77.0)</f>
        <v>77</v>
      </c>
      <c r="AI161" s="2">
        <f>IFERROR(__xludf.DUMMYFUNCTION("""COMPUTED_VALUE"""),16.0)</f>
        <v>16</v>
      </c>
      <c r="AJ161" s="2">
        <f>IFERROR(__xludf.DUMMYFUNCTION("""COMPUTED_VALUE"""),7.0)</f>
        <v>7</v>
      </c>
      <c r="AK161" s="2">
        <f>IFERROR(__xludf.DUMMYFUNCTION("""COMPUTED_VALUE"""),54.0)</f>
        <v>54</v>
      </c>
      <c r="AL161" s="2">
        <f>IFERROR(__xludf.DUMMYFUNCTION("""COMPUTED_VALUE"""),22.0)</f>
        <v>22</v>
      </c>
      <c r="AM161" s="2">
        <f>IFERROR(__xludf.DUMMYFUNCTION("""COMPUTED_VALUE"""),49.0)</f>
        <v>49</v>
      </c>
      <c r="AN161" s="2">
        <f>IFERROR(__xludf.DUMMYFUNCTION("""COMPUTED_VALUE"""),43.0)</f>
        <v>43</v>
      </c>
      <c r="AO161" s="2">
        <f>IFERROR(__xludf.DUMMYFUNCTION("""COMPUTED_VALUE"""),34.0)</f>
        <v>34</v>
      </c>
      <c r="AQ161" s="2">
        <f>IFERROR(__xludf.DUMMYFUNCTION("COUNTA( iferror( filter( flatten(F161:O161), match( flatten(F161:O161), flatten(Q161:AO161), 0 ) ) ) )"),7.0)</f>
        <v>7</v>
      </c>
      <c r="AR161" s="2">
        <f t="shared" si="1"/>
        <v>64</v>
      </c>
    </row>
    <row r="162">
      <c r="A162" s="4" t="s">
        <v>166</v>
      </c>
      <c r="B162" s="2" t="str">
        <f>IFERROR(__xludf.DUMMYFUNCTION(" SPLIT(A162,"":"")"),"Card 161")</f>
        <v>Card 161</v>
      </c>
      <c r="C162" s="2" t="str">
        <f>IFERROR(__xludf.DUMMYFUNCTION("""COMPUTED_VALUE""")," 71 95 97 94 34 37 50 98 60 28 | 78 64 99 45 40 93 31 28 24 17 56 49 18  3 25 34 59 82 97 91 68 85 75  1 96")</f>
        <v> 71 95 97 94 34 37 50 98 60 28 | 78 64 99 45 40 93 31 28 24 17 56 49 18  3 25 34 59 82 97 91 68 85 75  1 96</v>
      </c>
      <c r="D162" s="2" t="str">
        <f>IFERROR(__xludf.DUMMYFUNCTION("SPLIT(C162,""|"")")," 71 95 97 94 34 37 50 98 60 28 ")</f>
        <v> 71 95 97 94 34 37 50 98 60 28 </v>
      </c>
      <c r="E162" s="2" t="str">
        <f>IFERROR(__xludf.DUMMYFUNCTION("""COMPUTED_VALUE""")," 78 64 99 45 40 93 31 28 24 17 56 49 18  3 25 34 59 82 97 91 68 85 75  1 96")</f>
        <v> 78 64 99 45 40 93 31 28 24 17 56 49 18  3 25 34 59 82 97 91 68 85 75  1 96</v>
      </c>
      <c r="F162" s="2">
        <f>IFERROR(__xludf.DUMMYFUNCTION("SPLIT(D162,"" "")"),71.0)</f>
        <v>71</v>
      </c>
      <c r="G162" s="2">
        <f>IFERROR(__xludf.DUMMYFUNCTION("""COMPUTED_VALUE"""),95.0)</f>
        <v>95</v>
      </c>
      <c r="H162" s="2">
        <f>IFERROR(__xludf.DUMMYFUNCTION("""COMPUTED_VALUE"""),97.0)</f>
        <v>97</v>
      </c>
      <c r="I162" s="2">
        <f>IFERROR(__xludf.DUMMYFUNCTION("""COMPUTED_VALUE"""),94.0)</f>
        <v>94</v>
      </c>
      <c r="J162" s="2">
        <f>IFERROR(__xludf.DUMMYFUNCTION("""COMPUTED_VALUE"""),34.0)</f>
        <v>34</v>
      </c>
      <c r="K162" s="2">
        <f>IFERROR(__xludf.DUMMYFUNCTION("""COMPUTED_VALUE"""),37.0)</f>
        <v>37</v>
      </c>
      <c r="L162" s="2">
        <f>IFERROR(__xludf.DUMMYFUNCTION("""COMPUTED_VALUE"""),50.0)</f>
        <v>50</v>
      </c>
      <c r="M162" s="2">
        <f>IFERROR(__xludf.DUMMYFUNCTION("""COMPUTED_VALUE"""),98.0)</f>
        <v>98</v>
      </c>
      <c r="N162" s="2">
        <f>IFERROR(__xludf.DUMMYFUNCTION("""COMPUTED_VALUE"""),60.0)</f>
        <v>60</v>
      </c>
      <c r="O162" s="2">
        <f>IFERROR(__xludf.DUMMYFUNCTION("""COMPUTED_VALUE"""),28.0)</f>
        <v>28</v>
      </c>
      <c r="Q162" s="2">
        <f>IFERROR(__xludf.DUMMYFUNCTION("SPLIT(E162,"" "")"),78.0)</f>
        <v>78</v>
      </c>
      <c r="R162" s="2">
        <f>IFERROR(__xludf.DUMMYFUNCTION("""COMPUTED_VALUE"""),64.0)</f>
        <v>64</v>
      </c>
      <c r="S162" s="2">
        <f>IFERROR(__xludf.DUMMYFUNCTION("""COMPUTED_VALUE"""),99.0)</f>
        <v>99</v>
      </c>
      <c r="T162" s="2">
        <f>IFERROR(__xludf.DUMMYFUNCTION("""COMPUTED_VALUE"""),45.0)</f>
        <v>45</v>
      </c>
      <c r="U162" s="2">
        <f>IFERROR(__xludf.DUMMYFUNCTION("""COMPUTED_VALUE"""),40.0)</f>
        <v>40</v>
      </c>
      <c r="V162" s="2">
        <f>IFERROR(__xludf.DUMMYFUNCTION("""COMPUTED_VALUE"""),93.0)</f>
        <v>93</v>
      </c>
      <c r="W162" s="2">
        <f>IFERROR(__xludf.DUMMYFUNCTION("""COMPUTED_VALUE"""),31.0)</f>
        <v>31</v>
      </c>
      <c r="X162" s="2">
        <f>IFERROR(__xludf.DUMMYFUNCTION("""COMPUTED_VALUE"""),28.0)</f>
        <v>28</v>
      </c>
      <c r="Y162" s="2">
        <f>IFERROR(__xludf.DUMMYFUNCTION("""COMPUTED_VALUE"""),24.0)</f>
        <v>24</v>
      </c>
      <c r="Z162" s="2">
        <f>IFERROR(__xludf.DUMMYFUNCTION("""COMPUTED_VALUE"""),17.0)</f>
        <v>17</v>
      </c>
      <c r="AA162" s="2">
        <f>IFERROR(__xludf.DUMMYFUNCTION("""COMPUTED_VALUE"""),56.0)</f>
        <v>56</v>
      </c>
      <c r="AB162" s="2">
        <f>IFERROR(__xludf.DUMMYFUNCTION("""COMPUTED_VALUE"""),49.0)</f>
        <v>49</v>
      </c>
      <c r="AC162" s="2">
        <f>IFERROR(__xludf.DUMMYFUNCTION("""COMPUTED_VALUE"""),18.0)</f>
        <v>18</v>
      </c>
      <c r="AD162" s="2">
        <f>IFERROR(__xludf.DUMMYFUNCTION("""COMPUTED_VALUE"""),3.0)</f>
        <v>3</v>
      </c>
      <c r="AE162" s="2">
        <f>IFERROR(__xludf.DUMMYFUNCTION("""COMPUTED_VALUE"""),25.0)</f>
        <v>25</v>
      </c>
      <c r="AF162" s="2">
        <f>IFERROR(__xludf.DUMMYFUNCTION("""COMPUTED_VALUE"""),34.0)</f>
        <v>34</v>
      </c>
      <c r="AG162" s="2">
        <f>IFERROR(__xludf.DUMMYFUNCTION("""COMPUTED_VALUE"""),59.0)</f>
        <v>59</v>
      </c>
      <c r="AH162" s="2">
        <f>IFERROR(__xludf.DUMMYFUNCTION("""COMPUTED_VALUE"""),82.0)</f>
        <v>82</v>
      </c>
      <c r="AI162" s="2">
        <f>IFERROR(__xludf.DUMMYFUNCTION("""COMPUTED_VALUE"""),97.0)</f>
        <v>97</v>
      </c>
      <c r="AJ162" s="2">
        <f>IFERROR(__xludf.DUMMYFUNCTION("""COMPUTED_VALUE"""),91.0)</f>
        <v>91</v>
      </c>
      <c r="AK162" s="2">
        <f>IFERROR(__xludf.DUMMYFUNCTION("""COMPUTED_VALUE"""),68.0)</f>
        <v>68</v>
      </c>
      <c r="AL162" s="2">
        <f>IFERROR(__xludf.DUMMYFUNCTION("""COMPUTED_VALUE"""),85.0)</f>
        <v>85</v>
      </c>
      <c r="AM162" s="2">
        <f>IFERROR(__xludf.DUMMYFUNCTION("""COMPUTED_VALUE"""),75.0)</f>
        <v>75</v>
      </c>
      <c r="AN162" s="2">
        <f>IFERROR(__xludf.DUMMYFUNCTION("""COMPUTED_VALUE"""),1.0)</f>
        <v>1</v>
      </c>
      <c r="AO162" s="2">
        <f>IFERROR(__xludf.DUMMYFUNCTION("""COMPUTED_VALUE"""),96.0)</f>
        <v>96</v>
      </c>
      <c r="AQ162" s="2">
        <f>IFERROR(__xludf.DUMMYFUNCTION("COUNTA( iferror( filter( flatten(F162:O162), match( flatten(F162:O162), flatten(Q162:AO162), 0 ) ) ) )"),3.0)</f>
        <v>3</v>
      </c>
      <c r="AR162" s="2">
        <f t="shared" si="1"/>
        <v>4</v>
      </c>
    </row>
    <row r="163">
      <c r="A163" s="4" t="s">
        <v>167</v>
      </c>
      <c r="B163" s="2" t="str">
        <f>IFERROR(__xludf.DUMMYFUNCTION(" SPLIT(A163,"":"")"),"Card 162")</f>
        <v>Card 162</v>
      </c>
      <c r="C163" s="2" t="str">
        <f>IFERROR(__xludf.DUMMYFUNCTION("""COMPUTED_VALUE""")," 20 76 42 79 77 19  6 90 69 48 | 23 17 20 92  4 72 66 52 69  2 97 75 57 78 95 94 88 61  1 80 59 10 91 84 11")</f>
        <v> 20 76 42 79 77 19  6 90 69 48 | 23 17 20 92  4 72 66 52 69  2 97 75 57 78 95 94 88 61  1 80 59 10 91 84 11</v>
      </c>
      <c r="D163" s="2" t="str">
        <f>IFERROR(__xludf.DUMMYFUNCTION("SPLIT(C163,""|"")")," 20 76 42 79 77 19  6 90 69 48 ")</f>
        <v> 20 76 42 79 77 19  6 90 69 48 </v>
      </c>
      <c r="E163" s="2" t="str">
        <f>IFERROR(__xludf.DUMMYFUNCTION("""COMPUTED_VALUE""")," 23 17 20 92  4 72 66 52 69  2 97 75 57 78 95 94 88 61  1 80 59 10 91 84 11")</f>
        <v> 23 17 20 92  4 72 66 52 69  2 97 75 57 78 95 94 88 61  1 80 59 10 91 84 11</v>
      </c>
      <c r="F163" s="2">
        <f>IFERROR(__xludf.DUMMYFUNCTION("SPLIT(D163,"" "")"),20.0)</f>
        <v>20</v>
      </c>
      <c r="G163" s="2">
        <f>IFERROR(__xludf.DUMMYFUNCTION("""COMPUTED_VALUE"""),76.0)</f>
        <v>76</v>
      </c>
      <c r="H163" s="2">
        <f>IFERROR(__xludf.DUMMYFUNCTION("""COMPUTED_VALUE"""),42.0)</f>
        <v>42</v>
      </c>
      <c r="I163" s="2">
        <f>IFERROR(__xludf.DUMMYFUNCTION("""COMPUTED_VALUE"""),79.0)</f>
        <v>79</v>
      </c>
      <c r="J163" s="2">
        <f>IFERROR(__xludf.DUMMYFUNCTION("""COMPUTED_VALUE"""),77.0)</f>
        <v>77</v>
      </c>
      <c r="K163" s="2">
        <f>IFERROR(__xludf.DUMMYFUNCTION("""COMPUTED_VALUE"""),19.0)</f>
        <v>19</v>
      </c>
      <c r="L163" s="2">
        <f>IFERROR(__xludf.DUMMYFUNCTION("""COMPUTED_VALUE"""),6.0)</f>
        <v>6</v>
      </c>
      <c r="M163" s="2">
        <f>IFERROR(__xludf.DUMMYFUNCTION("""COMPUTED_VALUE"""),90.0)</f>
        <v>90</v>
      </c>
      <c r="N163" s="2">
        <f>IFERROR(__xludf.DUMMYFUNCTION("""COMPUTED_VALUE"""),69.0)</f>
        <v>69</v>
      </c>
      <c r="O163" s="2">
        <f>IFERROR(__xludf.DUMMYFUNCTION("""COMPUTED_VALUE"""),48.0)</f>
        <v>48</v>
      </c>
      <c r="Q163" s="2">
        <f>IFERROR(__xludf.DUMMYFUNCTION("SPLIT(E163,"" "")"),23.0)</f>
        <v>23</v>
      </c>
      <c r="R163" s="2">
        <f>IFERROR(__xludf.DUMMYFUNCTION("""COMPUTED_VALUE"""),17.0)</f>
        <v>17</v>
      </c>
      <c r="S163" s="2">
        <f>IFERROR(__xludf.DUMMYFUNCTION("""COMPUTED_VALUE"""),20.0)</f>
        <v>20</v>
      </c>
      <c r="T163" s="2">
        <f>IFERROR(__xludf.DUMMYFUNCTION("""COMPUTED_VALUE"""),92.0)</f>
        <v>92</v>
      </c>
      <c r="U163" s="2">
        <f>IFERROR(__xludf.DUMMYFUNCTION("""COMPUTED_VALUE"""),4.0)</f>
        <v>4</v>
      </c>
      <c r="V163" s="2">
        <f>IFERROR(__xludf.DUMMYFUNCTION("""COMPUTED_VALUE"""),72.0)</f>
        <v>72</v>
      </c>
      <c r="W163" s="2">
        <f>IFERROR(__xludf.DUMMYFUNCTION("""COMPUTED_VALUE"""),66.0)</f>
        <v>66</v>
      </c>
      <c r="X163" s="2">
        <f>IFERROR(__xludf.DUMMYFUNCTION("""COMPUTED_VALUE"""),52.0)</f>
        <v>52</v>
      </c>
      <c r="Y163" s="2">
        <f>IFERROR(__xludf.DUMMYFUNCTION("""COMPUTED_VALUE"""),69.0)</f>
        <v>69</v>
      </c>
      <c r="Z163" s="2">
        <f>IFERROR(__xludf.DUMMYFUNCTION("""COMPUTED_VALUE"""),2.0)</f>
        <v>2</v>
      </c>
      <c r="AA163" s="2">
        <f>IFERROR(__xludf.DUMMYFUNCTION("""COMPUTED_VALUE"""),97.0)</f>
        <v>97</v>
      </c>
      <c r="AB163" s="2">
        <f>IFERROR(__xludf.DUMMYFUNCTION("""COMPUTED_VALUE"""),75.0)</f>
        <v>75</v>
      </c>
      <c r="AC163" s="2">
        <f>IFERROR(__xludf.DUMMYFUNCTION("""COMPUTED_VALUE"""),57.0)</f>
        <v>57</v>
      </c>
      <c r="AD163" s="2">
        <f>IFERROR(__xludf.DUMMYFUNCTION("""COMPUTED_VALUE"""),78.0)</f>
        <v>78</v>
      </c>
      <c r="AE163" s="2">
        <f>IFERROR(__xludf.DUMMYFUNCTION("""COMPUTED_VALUE"""),95.0)</f>
        <v>95</v>
      </c>
      <c r="AF163" s="2">
        <f>IFERROR(__xludf.DUMMYFUNCTION("""COMPUTED_VALUE"""),94.0)</f>
        <v>94</v>
      </c>
      <c r="AG163" s="2">
        <f>IFERROR(__xludf.DUMMYFUNCTION("""COMPUTED_VALUE"""),88.0)</f>
        <v>88</v>
      </c>
      <c r="AH163" s="2">
        <f>IFERROR(__xludf.DUMMYFUNCTION("""COMPUTED_VALUE"""),61.0)</f>
        <v>61</v>
      </c>
      <c r="AI163" s="2">
        <f>IFERROR(__xludf.DUMMYFUNCTION("""COMPUTED_VALUE"""),1.0)</f>
        <v>1</v>
      </c>
      <c r="AJ163" s="2">
        <f>IFERROR(__xludf.DUMMYFUNCTION("""COMPUTED_VALUE"""),80.0)</f>
        <v>80</v>
      </c>
      <c r="AK163" s="2">
        <f>IFERROR(__xludf.DUMMYFUNCTION("""COMPUTED_VALUE"""),59.0)</f>
        <v>59</v>
      </c>
      <c r="AL163" s="2">
        <f>IFERROR(__xludf.DUMMYFUNCTION("""COMPUTED_VALUE"""),10.0)</f>
        <v>10</v>
      </c>
      <c r="AM163" s="2">
        <f>IFERROR(__xludf.DUMMYFUNCTION("""COMPUTED_VALUE"""),91.0)</f>
        <v>91</v>
      </c>
      <c r="AN163" s="2">
        <f>IFERROR(__xludf.DUMMYFUNCTION("""COMPUTED_VALUE"""),84.0)</f>
        <v>84</v>
      </c>
      <c r="AO163" s="2">
        <f>IFERROR(__xludf.DUMMYFUNCTION("""COMPUTED_VALUE"""),11.0)</f>
        <v>11</v>
      </c>
      <c r="AQ163" s="2">
        <f>IFERROR(__xludf.DUMMYFUNCTION("COUNTA( iferror( filter( flatten(F163:O163), match( flatten(F163:O163), flatten(Q163:AO163), 0 ) ) ) )"),2.0)</f>
        <v>2</v>
      </c>
      <c r="AR163" s="2">
        <f t="shared" si="1"/>
        <v>2</v>
      </c>
    </row>
    <row r="164">
      <c r="A164" s="4" t="s">
        <v>168</v>
      </c>
      <c r="B164" s="2" t="str">
        <f>IFERROR(__xludf.DUMMYFUNCTION(" SPLIT(A164,"":"")"),"Card 163")</f>
        <v>Card 163</v>
      </c>
      <c r="C164" s="2" t="str">
        <f>IFERROR(__xludf.DUMMYFUNCTION("""COMPUTED_VALUE""")," 63 61  5 81 67  8 30 33  2 51 | 50 53 35 67 61 84 37 97 79 49 39 34 45 17 76 41 86 81 42 14 30 38 18  8 13")</f>
        <v> 63 61  5 81 67  8 30 33  2 51 | 50 53 35 67 61 84 37 97 79 49 39 34 45 17 76 41 86 81 42 14 30 38 18  8 13</v>
      </c>
      <c r="D164" s="2" t="str">
        <f>IFERROR(__xludf.DUMMYFUNCTION("SPLIT(C164,""|"")")," 63 61  5 81 67  8 30 33  2 51 ")</f>
        <v> 63 61  5 81 67  8 30 33  2 51 </v>
      </c>
      <c r="E164" s="2" t="str">
        <f>IFERROR(__xludf.DUMMYFUNCTION("""COMPUTED_VALUE""")," 50 53 35 67 61 84 37 97 79 49 39 34 45 17 76 41 86 81 42 14 30 38 18  8 13")</f>
        <v> 50 53 35 67 61 84 37 97 79 49 39 34 45 17 76 41 86 81 42 14 30 38 18  8 13</v>
      </c>
      <c r="F164" s="2">
        <f>IFERROR(__xludf.DUMMYFUNCTION("SPLIT(D164,"" "")"),63.0)</f>
        <v>63</v>
      </c>
      <c r="G164" s="2">
        <f>IFERROR(__xludf.DUMMYFUNCTION("""COMPUTED_VALUE"""),61.0)</f>
        <v>61</v>
      </c>
      <c r="H164" s="2">
        <f>IFERROR(__xludf.DUMMYFUNCTION("""COMPUTED_VALUE"""),5.0)</f>
        <v>5</v>
      </c>
      <c r="I164" s="2">
        <f>IFERROR(__xludf.DUMMYFUNCTION("""COMPUTED_VALUE"""),81.0)</f>
        <v>81</v>
      </c>
      <c r="J164" s="2">
        <f>IFERROR(__xludf.DUMMYFUNCTION("""COMPUTED_VALUE"""),67.0)</f>
        <v>67</v>
      </c>
      <c r="K164" s="2">
        <f>IFERROR(__xludf.DUMMYFUNCTION("""COMPUTED_VALUE"""),8.0)</f>
        <v>8</v>
      </c>
      <c r="L164" s="2">
        <f>IFERROR(__xludf.DUMMYFUNCTION("""COMPUTED_VALUE"""),30.0)</f>
        <v>30</v>
      </c>
      <c r="M164" s="2">
        <f>IFERROR(__xludf.DUMMYFUNCTION("""COMPUTED_VALUE"""),33.0)</f>
        <v>33</v>
      </c>
      <c r="N164" s="2">
        <f>IFERROR(__xludf.DUMMYFUNCTION("""COMPUTED_VALUE"""),2.0)</f>
        <v>2</v>
      </c>
      <c r="O164" s="2">
        <f>IFERROR(__xludf.DUMMYFUNCTION("""COMPUTED_VALUE"""),51.0)</f>
        <v>51</v>
      </c>
      <c r="Q164" s="2">
        <f>IFERROR(__xludf.DUMMYFUNCTION("SPLIT(E164,"" "")"),50.0)</f>
        <v>50</v>
      </c>
      <c r="R164" s="2">
        <f>IFERROR(__xludf.DUMMYFUNCTION("""COMPUTED_VALUE"""),53.0)</f>
        <v>53</v>
      </c>
      <c r="S164" s="2">
        <f>IFERROR(__xludf.DUMMYFUNCTION("""COMPUTED_VALUE"""),35.0)</f>
        <v>35</v>
      </c>
      <c r="T164" s="2">
        <f>IFERROR(__xludf.DUMMYFUNCTION("""COMPUTED_VALUE"""),67.0)</f>
        <v>67</v>
      </c>
      <c r="U164" s="2">
        <f>IFERROR(__xludf.DUMMYFUNCTION("""COMPUTED_VALUE"""),61.0)</f>
        <v>61</v>
      </c>
      <c r="V164" s="2">
        <f>IFERROR(__xludf.DUMMYFUNCTION("""COMPUTED_VALUE"""),84.0)</f>
        <v>84</v>
      </c>
      <c r="W164" s="2">
        <f>IFERROR(__xludf.DUMMYFUNCTION("""COMPUTED_VALUE"""),37.0)</f>
        <v>37</v>
      </c>
      <c r="X164" s="2">
        <f>IFERROR(__xludf.DUMMYFUNCTION("""COMPUTED_VALUE"""),97.0)</f>
        <v>97</v>
      </c>
      <c r="Y164" s="2">
        <f>IFERROR(__xludf.DUMMYFUNCTION("""COMPUTED_VALUE"""),79.0)</f>
        <v>79</v>
      </c>
      <c r="Z164" s="2">
        <f>IFERROR(__xludf.DUMMYFUNCTION("""COMPUTED_VALUE"""),49.0)</f>
        <v>49</v>
      </c>
      <c r="AA164" s="2">
        <f>IFERROR(__xludf.DUMMYFUNCTION("""COMPUTED_VALUE"""),39.0)</f>
        <v>39</v>
      </c>
      <c r="AB164" s="2">
        <f>IFERROR(__xludf.DUMMYFUNCTION("""COMPUTED_VALUE"""),34.0)</f>
        <v>34</v>
      </c>
      <c r="AC164" s="2">
        <f>IFERROR(__xludf.DUMMYFUNCTION("""COMPUTED_VALUE"""),45.0)</f>
        <v>45</v>
      </c>
      <c r="AD164" s="2">
        <f>IFERROR(__xludf.DUMMYFUNCTION("""COMPUTED_VALUE"""),17.0)</f>
        <v>17</v>
      </c>
      <c r="AE164" s="2">
        <f>IFERROR(__xludf.DUMMYFUNCTION("""COMPUTED_VALUE"""),76.0)</f>
        <v>76</v>
      </c>
      <c r="AF164" s="2">
        <f>IFERROR(__xludf.DUMMYFUNCTION("""COMPUTED_VALUE"""),41.0)</f>
        <v>41</v>
      </c>
      <c r="AG164" s="2">
        <f>IFERROR(__xludf.DUMMYFUNCTION("""COMPUTED_VALUE"""),86.0)</f>
        <v>86</v>
      </c>
      <c r="AH164" s="2">
        <f>IFERROR(__xludf.DUMMYFUNCTION("""COMPUTED_VALUE"""),81.0)</f>
        <v>81</v>
      </c>
      <c r="AI164" s="2">
        <f>IFERROR(__xludf.DUMMYFUNCTION("""COMPUTED_VALUE"""),42.0)</f>
        <v>42</v>
      </c>
      <c r="AJ164" s="2">
        <f>IFERROR(__xludf.DUMMYFUNCTION("""COMPUTED_VALUE"""),14.0)</f>
        <v>14</v>
      </c>
      <c r="AK164" s="2">
        <f>IFERROR(__xludf.DUMMYFUNCTION("""COMPUTED_VALUE"""),30.0)</f>
        <v>30</v>
      </c>
      <c r="AL164" s="2">
        <f>IFERROR(__xludf.DUMMYFUNCTION("""COMPUTED_VALUE"""),38.0)</f>
        <v>38</v>
      </c>
      <c r="AM164" s="2">
        <f>IFERROR(__xludf.DUMMYFUNCTION("""COMPUTED_VALUE"""),18.0)</f>
        <v>18</v>
      </c>
      <c r="AN164" s="2">
        <f>IFERROR(__xludf.DUMMYFUNCTION("""COMPUTED_VALUE"""),8.0)</f>
        <v>8</v>
      </c>
      <c r="AO164" s="2">
        <f>IFERROR(__xludf.DUMMYFUNCTION("""COMPUTED_VALUE"""),13.0)</f>
        <v>13</v>
      </c>
      <c r="AQ164" s="2">
        <f>IFERROR(__xludf.DUMMYFUNCTION("COUNTA( iferror( filter( flatten(F164:O164), match( flatten(F164:O164), flatten(Q164:AO164), 0 ) ) ) )"),5.0)</f>
        <v>5</v>
      </c>
      <c r="AR164" s="2">
        <f t="shared" si="1"/>
        <v>16</v>
      </c>
    </row>
    <row r="165">
      <c r="A165" s="4" t="s">
        <v>169</v>
      </c>
      <c r="B165" s="2" t="str">
        <f>IFERROR(__xludf.DUMMYFUNCTION(" SPLIT(A165,"":"")"),"Card 164")</f>
        <v>Card 164</v>
      </c>
      <c r="C165" s="2" t="str">
        <f>IFERROR(__xludf.DUMMYFUNCTION("""COMPUTED_VALUE""")," 95 85 44 84 60 64 24 57 48 65 | 34 33  8 16 99  5 19 30 55 21 81 98 67 88 36 90 35  4 28 43 61 62 52 13 70")</f>
        <v> 95 85 44 84 60 64 24 57 48 65 | 34 33  8 16 99  5 19 30 55 21 81 98 67 88 36 90 35  4 28 43 61 62 52 13 70</v>
      </c>
      <c r="D165" s="2" t="str">
        <f>IFERROR(__xludf.DUMMYFUNCTION("SPLIT(C165,""|"")")," 95 85 44 84 60 64 24 57 48 65 ")</f>
        <v> 95 85 44 84 60 64 24 57 48 65 </v>
      </c>
      <c r="E165" s="2" t="str">
        <f>IFERROR(__xludf.DUMMYFUNCTION("""COMPUTED_VALUE""")," 34 33  8 16 99  5 19 30 55 21 81 98 67 88 36 90 35  4 28 43 61 62 52 13 70")</f>
        <v> 34 33  8 16 99  5 19 30 55 21 81 98 67 88 36 90 35  4 28 43 61 62 52 13 70</v>
      </c>
      <c r="F165" s="2">
        <f>IFERROR(__xludf.DUMMYFUNCTION("SPLIT(D165,"" "")"),95.0)</f>
        <v>95</v>
      </c>
      <c r="G165" s="2">
        <f>IFERROR(__xludf.DUMMYFUNCTION("""COMPUTED_VALUE"""),85.0)</f>
        <v>85</v>
      </c>
      <c r="H165" s="2">
        <f>IFERROR(__xludf.DUMMYFUNCTION("""COMPUTED_VALUE"""),44.0)</f>
        <v>44</v>
      </c>
      <c r="I165" s="2">
        <f>IFERROR(__xludf.DUMMYFUNCTION("""COMPUTED_VALUE"""),84.0)</f>
        <v>84</v>
      </c>
      <c r="J165" s="2">
        <f>IFERROR(__xludf.DUMMYFUNCTION("""COMPUTED_VALUE"""),60.0)</f>
        <v>60</v>
      </c>
      <c r="K165" s="2">
        <f>IFERROR(__xludf.DUMMYFUNCTION("""COMPUTED_VALUE"""),64.0)</f>
        <v>64</v>
      </c>
      <c r="L165" s="2">
        <f>IFERROR(__xludf.DUMMYFUNCTION("""COMPUTED_VALUE"""),24.0)</f>
        <v>24</v>
      </c>
      <c r="M165" s="2">
        <f>IFERROR(__xludf.DUMMYFUNCTION("""COMPUTED_VALUE"""),57.0)</f>
        <v>57</v>
      </c>
      <c r="N165" s="2">
        <f>IFERROR(__xludf.DUMMYFUNCTION("""COMPUTED_VALUE"""),48.0)</f>
        <v>48</v>
      </c>
      <c r="O165" s="2">
        <f>IFERROR(__xludf.DUMMYFUNCTION("""COMPUTED_VALUE"""),65.0)</f>
        <v>65</v>
      </c>
      <c r="Q165" s="2">
        <f>IFERROR(__xludf.DUMMYFUNCTION("SPLIT(E165,"" "")"),34.0)</f>
        <v>34</v>
      </c>
      <c r="R165" s="2">
        <f>IFERROR(__xludf.DUMMYFUNCTION("""COMPUTED_VALUE"""),33.0)</f>
        <v>33</v>
      </c>
      <c r="S165" s="2">
        <f>IFERROR(__xludf.DUMMYFUNCTION("""COMPUTED_VALUE"""),8.0)</f>
        <v>8</v>
      </c>
      <c r="T165" s="2">
        <f>IFERROR(__xludf.DUMMYFUNCTION("""COMPUTED_VALUE"""),16.0)</f>
        <v>16</v>
      </c>
      <c r="U165" s="2">
        <f>IFERROR(__xludf.DUMMYFUNCTION("""COMPUTED_VALUE"""),99.0)</f>
        <v>99</v>
      </c>
      <c r="V165" s="2">
        <f>IFERROR(__xludf.DUMMYFUNCTION("""COMPUTED_VALUE"""),5.0)</f>
        <v>5</v>
      </c>
      <c r="W165" s="2">
        <f>IFERROR(__xludf.DUMMYFUNCTION("""COMPUTED_VALUE"""),19.0)</f>
        <v>19</v>
      </c>
      <c r="X165" s="2">
        <f>IFERROR(__xludf.DUMMYFUNCTION("""COMPUTED_VALUE"""),30.0)</f>
        <v>30</v>
      </c>
      <c r="Y165" s="2">
        <f>IFERROR(__xludf.DUMMYFUNCTION("""COMPUTED_VALUE"""),55.0)</f>
        <v>55</v>
      </c>
      <c r="Z165" s="2">
        <f>IFERROR(__xludf.DUMMYFUNCTION("""COMPUTED_VALUE"""),21.0)</f>
        <v>21</v>
      </c>
      <c r="AA165" s="2">
        <f>IFERROR(__xludf.DUMMYFUNCTION("""COMPUTED_VALUE"""),81.0)</f>
        <v>81</v>
      </c>
      <c r="AB165" s="2">
        <f>IFERROR(__xludf.DUMMYFUNCTION("""COMPUTED_VALUE"""),98.0)</f>
        <v>98</v>
      </c>
      <c r="AC165" s="2">
        <f>IFERROR(__xludf.DUMMYFUNCTION("""COMPUTED_VALUE"""),67.0)</f>
        <v>67</v>
      </c>
      <c r="AD165" s="2">
        <f>IFERROR(__xludf.DUMMYFUNCTION("""COMPUTED_VALUE"""),88.0)</f>
        <v>88</v>
      </c>
      <c r="AE165" s="2">
        <f>IFERROR(__xludf.DUMMYFUNCTION("""COMPUTED_VALUE"""),36.0)</f>
        <v>36</v>
      </c>
      <c r="AF165" s="2">
        <f>IFERROR(__xludf.DUMMYFUNCTION("""COMPUTED_VALUE"""),90.0)</f>
        <v>90</v>
      </c>
      <c r="AG165" s="2">
        <f>IFERROR(__xludf.DUMMYFUNCTION("""COMPUTED_VALUE"""),35.0)</f>
        <v>35</v>
      </c>
      <c r="AH165" s="2">
        <f>IFERROR(__xludf.DUMMYFUNCTION("""COMPUTED_VALUE"""),4.0)</f>
        <v>4</v>
      </c>
      <c r="AI165" s="2">
        <f>IFERROR(__xludf.DUMMYFUNCTION("""COMPUTED_VALUE"""),28.0)</f>
        <v>28</v>
      </c>
      <c r="AJ165" s="2">
        <f>IFERROR(__xludf.DUMMYFUNCTION("""COMPUTED_VALUE"""),43.0)</f>
        <v>43</v>
      </c>
      <c r="AK165" s="2">
        <f>IFERROR(__xludf.DUMMYFUNCTION("""COMPUTED_VALUE"""),61.0)</f>
        <v>61</v>
      </c>
      <c r="AL165" s="2">
        <f>IFERROR(__xludf.DUMMYFUNCTION("""COMPUTED_VALUE"""),62.0)</f>
        <v>62</v>
      </c>
      <c r="AM165" s="2">
        <f>IFERROR(__xludf.DUMMYFUNCTION("""COMPUTED_VALUE"""),52.0)</f>
        <v>52</v>
      </c>
      <c r="AN165" s="2">
        <f>IFERROR(__xludf.DUMMYFUNCTION("""COMPUTED_VALUE"""),13.0)</f>
        <v>13</v>
      </c>
      <c r="AO165" s="2">
        <f>IFERROR(__xludf.DUMMYFUNCTION("""COMPUTED_VALUE"""),70.0)</f>
        <v>70</v>
      </c>
      <c r="AQ165" s="2">
        <f>IFERROR(__xludf.DUMMYFUNCTION("COUNTA( iferror( filter( flatten(F165:O165), match( flatten(F165:O165), flatten(Q165:AO165), 0 ) ) ) )"),0.0)</f>
        <v>0</v>
      </c>
      <c r="AR165" s="2">
        <f t="shared" si="1"/>
        <v>0</v>
      </c>
    </row>
    <row r="166">
      <c r="A166" s="4" t="s">
        <v>170</v>
      </c>
      <c r="B166" s="2" t="str">
        <f>IFERROR(__xludf.DUMMYFUNCTION(" SPLIT(A166,"":"")"),"Card 165")</f>
        <v>Card 165</v>
      </c>
      <c r="C166" s="2" t="str">
        <f>IFERROR(__xludf.DUMMYFUNCTION("""COMPUTED_VALUE""")," 88 31  3 71 61 37 35 51 38 76 | 42 19 63 31 40 11 56  1 27 97 22 74 79  6  4 49 35 37 45 32 93 46 52 34 24")</f>
        <v> 88 31  3 71 61 37 35 51 38 76 | 42 19 63 31 40 11 56  1 27 97 22 74 79  6  4 49 35 37 45 32 93 46 52 34 24</v>
      </c>
      <c r="D166" s="2" t="str">
        <f>IFERROR(__xludf.DUMMYFUNCTION("SPLIT(C166,""|"")")," 88 31  3 71 61 37 35 51 38 76 ")</f>
        <v> 88 31  3 71 61 37 35 51 38 76 </v>
      </c>
      <c r="E166" s="2" t="str">
        <f>IFERROR(__xludf.DUMMYFUNCTION("""COMPUTED_VALUE""")," 42 19 63 31 40 11 56  1 27 97 22 74 79  6  4 49 35 37 45 32 93 46 52 34 24")</f>
        <v> 42 19 63 31 40 11 56  1 27 97 22 74 79  6  4 49 35 37 45 32 93 46 52 34 24</v>
      </c>
      <c r="F166" s="2">
        <f>IFERROR(__xludf.DUMMYFUNCTION("SPLIT(D166,"" "")"),88.0)</f>
        <v>88</v>
      </c>
      <c r="G166" s="2">
        <f>IFERROR(__xludf.DUMMYFUNCTION("""COMPUTED_VALUE"""),31.0)</f>
        <v>31</v>
      </c>
      <c r="H166" s="2">
        <f>IFERROR(__xludf.DUMMYFUNCTION("""COMPUTED_VALUE"""),3.0)</f>
        <v>3</v>
      </c>
      <c r="I166" s="2">
        <f>IFERROR(__xludf.DUMMYFUNCTION("""COMPUTED_VALUE"""),71.0)</f>
        <v>71</v>
      </c>
      <c r="J166" s="2">
        <f>IFERROR(__xludf.DUMMYFUNCTION("""COMPUTED_VALUE"""),61.0)</f>
        <v>61</v>
      </c>
      <c r="K166" s="2">
        <f>IFERROR(__xludf.DUMMYFUNCTION("""COMPUTED_VALUE"""),37.0)</f>
        <v>37</v>
      </c>
      <c r="L166" s="2">
        <f>IFERROR(__xludf.DUMMYFUNCTION("""COMPUTED_VALUE"""),35.0)</f>
        <v>35</v>
      </c>
      <c r="M166" s="2">
        <f>IFERROR(__xludf.DUMMYFUNCTION("""COMPUTED_VALUE"""),51.0)</f>
        <v>51</v>
      </c>
      <c r="N166" s="2">
        <f>IFERROR(__xludf.DUMMYFUNCTION("""COMPUTED_VALUE"""),38.0)</f>
        <v>38</v>
      </c>
      <c r="O166" s="2">
        <f>IFERROR(__xludf.DUMMYFUNCTION("""COMPUTED_VALUE"""),76.0)</f>
        <v>76</v>
      </c>
      <c r="Q166" s="2">
        <f>IFERROR(__xludf.DUMMYFUNCTION("SPLIT(E166,"" "")"),42.0)</f>
        <v>42</v>
      </c>
      <c r="R166" s="2">
        <f>IFERROR(__xludf.DUMMYFUNCTION("""COMPUTED_VALUE"""),19.0)</f>
        <v>19</v>
      </c>
      <c r="S166" s="2">
        <f>IFERROR(__xludf.DUMMYFUNCTION("""COMPUTED_VALUE"""),63.0)</f>
        <v>63</v>
      </c>
      <c r="T166" s="2">
        <f>IFERROR(__xludf.DUMMYFUNCTION("""COMPUTED_VALUE"""),31.0)</f>
        <v>31</v>
      </c>
      <c r="U166" s="2">
        <f>IFERROR(__xludf.DUMMYFUNCTION("""COMPUTED_VALUE"""),40.0)</f>
        <v>40</v>
      </c>
      <c r="V166" s="2">
        <f>IFERROR(__xludf.DUMMYFUNCTION("""COMPUTED_VALUE"""),11.0)</f>
        <v>11</v>
      </c>
      <c r="W166" s="2">
        <f>IFERROR(__xludf.DUMMYFUNCTION("""COMPUTED_VALUE"""),56.0)</f>
        <v>56</v>
      </c>
      <c r="X166" s="2">
        <f>IFERROR(__xludf.DUMMYFUNCTION("""COMPUTED_VALUE"""),1.0)</f>
        <v>1</v>
      </c>
      <c r="Y166" s="2">
        <f>IFERROR(__xludf.DUMMYFUNCTION("""COMPUTED_VALUE"""),27.0)</f>
        <v>27</v>
      </c>
      <c r="Z166" s="2">
        <f>IFERROR(__xludf.DUMMYFUNCTION("""COMPUTED_VALUE"""),97.0)</f>
        <v>97</v>
      </c>
      <c r="AA166" s="2">
        <f>IFERROR(__xludf.DUMMYFUNCTION("""COMPUTED_VALUE"""),22.0)</f>
        <v>22</v>
      </c>
      <c r="AB166" s="2">
        <f>IFERROR(__xludf.DUMMYFUNCTION("""COMPUTED_VALUE"""),74.0)</f>
        <v>74</v>
      </c>
      <c r="AC166" s="2">
        <f>IFERROR(__xludf.DUMMYFUNCTION("""COMPUTED_VALUE"""),79.0)</f>
        <v>79</v>
      </c>
      <c r="AD166" s="2">
        <f>IFERROR(__xludf.DUMMYFUNCTION("""COMPUTED_VALUE"""),6.0)</f>
        <v>6</v>
      </c>
      <c r="AE166" s="2">
        <f>IFERROR(__xludf.DUMMYFUNCTION("""COMPUTED_VALUE"""),4.0)</f>
        <v>4</v>
      </c>
      <c r="AF166" s="2">
        <f>IFERROR(__xludf.DUMMYFUNCTION("""COMPUTED_VALUE"""),49.0)</f>
        <v>49</v>
      </c>
      <c r="AG166" s="2">
        <f>IFERROR(__xludf.DUMMYFUNCTION("""COMPUTED_VALUE"""),35.0)</f>
        <v>35</v>
      </c>
      <c r="AH166" s="2">
        <f>IFERROR(__xludf.DUMMYFUNCTION("""COMPUTED_VALUE"""),37.0)</f>
        <v>37</v>
      </c>
      <c r="AI166" s="2">
        <f>IFERROR(__xludf.DUMMYFUNCTION("""COMPUTED_VALUE"""),45.0)</f>
        <v>45</v>
      </c>
      <c r="AJ166" s="2">
        <f>IFERROR(__xludf.DUMMYFUNCTION("""COMPUTED_VALUE"""),32.0)</f>
        <v>32</v>
      </c>
      <c r="AK166" s="2">
        <f>IFERROR(__xludf.DUMMYFUNCTION("""COMPUTED_VALUE"""),93.0)</f>
        <v>93</v>
      </c>
      <c r="AL166" s="2">
        <f>IFERROR(__xludf.DUMMYFUNCTION("""COMPUTED_VALUE"""),46.0)</f>
        <v>46</v>
      </c>
      <c r="AM166" s="2">
        <f>IFERROR(__xludf.DUMMYFUNCTION("""COMPUTED_VALUE"""),52.0)</f>
        <v>52</v>
      </c>
      <c r="AN166" s="2">
        <f>IFERROR(__xludf.DUMMYFUNCTION("""COMPUTED_VALUE"""),34.0)</f>
        <v>34</v>
      </c>
      <c r="AO166" s="2">
        <f>IFERROR(__xludf.DUMMYFUNCTION("""COMPUTED_VALUE"""),24.0)</f>
        <v>24</v>
      </c>
      <c r="AQ166" s="2">
        <f>IFERROR(__xludf.DUMMYFUNCTION("COUNTA( iferror( filter( flatten(F166:O166), match( flatten(F166:O166), flatten(Q166:AO166), 0 ) ) ) )"),3.0)</f>
        <v>3</v>
      </c>
      <c r="AR166" s="2">
        <f t="shared" si="1"/>
        <v>4</v>
      </c>
    </row>
    <row r="167">
      <c r="A167" s="4" t="s">
        <v>171</v>
      </c>
      <c r="B167" s="2" t="str">
        <f>IFERROR(__xludf.DUMMYFUNCTION(" SPLIT(A167,"":"")"),"Card 166")</f>
        <v>Card 166</v>
      </c>
      <c r="C167" s="2" t="str">
        <f>IFERROR(__xludf.DUMMYFUNCTION("""COMPUTED_VALUE""")," 93 29  1 76 94 87 10 25 68 81 |  8 80 58 62 66 93 39 75 77 30 29 63 31 19 92 18 34 67 33 35 97 44 89 40 71")</f>
        <v> 93 29  1 76 94 87 10 25 68 81 |  8 80 58 62 66 93 39 75 77 30 29 63 31 19 92 18 34 67 33 35 97 44 89 40 71</v>
      </c>
      <c r="D167" s="2" t="str">
        <f>IFERROR(__xludf.DUMMYFUNCTION("SPLIT(C167,""|"")")," 93 29  1 76 94 87 10 25 68 81 ")</f>
        <v> 93 29  1 76 94 87 10 25 68 81 </v>
      </c>
      <c r="E167" s="2" t="str">
        <f>IFERROR(__xludf.DUMMYFUNCTION("""COMPUTED_VALUE"""),"  8 80 58 62 66 93 39 75 77 30 29 63 31 19 92 18 34 67 33 35 97 44 89 40 71")</f>
        <v>  8 80 58 62 66 93 39 75 77 30 29 63 31 19 92 18 34 67 33 35 97 44 89 40 71</v>
      </c>
      <c r="F167" s="2">
        <f>IFERROR(__xludf.DUMMYFUNCTION("SPLIT(D167,"" "")"),93.0)</f>
        <v>93</v>
      </c>
      <c r="G167" s="2">
        <f>IFERROR(__xludf.DUMMYFUNCTION("""COMPUTED_VALUE"""),29.0)</f>
        <v>29</v>
      </c>
      <c r="H167" s="2">
        <f>IFERROR(__xludf.DUMMYFUNCTION("""COMPUTED_VALUE"""),1.0)</f>
        <v>1</v>
      </c>
      <c r="I167" s="2">
        <f>IFERROR(__xludf.DUMMYFUNCTION("""COMPUTED_VALUE"""),76.0)</f>
        <v>76</v>
      </c>
      <c r="J167" s="2">
        <f>IFERROR(__xludf.DUMMYFUNCTION("""COMPUTED_VALUE"""),94.0)</f>
        <v>94</v>
      </c>
      <c r="K167" s="2">
        <f>IFERROR(__xludf.DUMMYFUNCTION("""COMPUTED_VALUE"""),87.0)</f>
        <v>87</v>
      </c>
      <c r="L167" s="2">
        <f>IFERROR(__xludf.DUMMYFUNCTION("""COMPUTED_VALUE"""),10.0)</f>
        <v>10</v>
      </c>
      <c r="M167" s="2">
        <f>IFERROR(__xludf.DUMMYFUNCTION("""COMPUTED_VALUE"""),25.0)</f>
        <v>25</v>
      </c>
      <c r="N167" s="2">
        <f>IFERROR(__xludf.DUMMYFUNCTION("""COMPUTED_VALUE"""),68.0)</f>
        <v>68</v>
      </c>
      <c r="O167" s="2">
        <f>IFERROR(__xludf.DUMMYFUNCTION("""COMPUTED_VALUE"""),81.0)</f>
        <v>81</v>
      </c>
      <c r="Q167" s="2">
        <f>IFERROR(__xludf.DUMMYFUNCTION("SPLIT(E167,"" "")"),8.0)</f>
        <v>8</v>
      </c>
      <c r="R167" s="2">
        <f>IFERROR(__xludf.DUMMYFUNCTION("""COMPUTED_VALUE"""),80.0)</f>
        <v>80</v>
      </c>
      <c r="S167" s="2">
        <f>IFERROR(__xludf.DUMMYFUNCTION("""COMPUTED_VALUE"""),58.0)</f>
        <v>58</v>
      </c>
      <c r="T167" s="2">
        <f>IFERROR(__xludf.DUMMYFUNCTION("""COMPUTED_VALUE"""),62.0)</f>
        <v>62</v>
      </c>
      <c r="U167" s="2">
        <f>IFERROR(__xludf.DUMMYFUNCTION("""COMPUTED_VALUE"""),66.0)</f>
        <v>66</v>
      </c>
      <c r="V167" s="2">
        <f>IFERROR(__xludf.DUMMYFUNCTION("""COMPUTED_VALUE"""),93.0)</f>
        <v>93</v>
      </c>
      <c r="W167" s="2">
        <f>IFERROR(__xludf.DUMMYFUNCTION("""COMPUTED_VALUE"""),39.0)</f>
        <v>39</v>
      </c>
      <c r="X167" s="2">
        <f>IFERROR(__xludf.DUMMYFUNCTION("""COMPUTED_VALUE"""),75.0)</f>
        <v>75</v>
      </c>
      <c r="Y167" s="2">
        <f>IFERROR(__xludf.DUMMYFUNCTION("""COMPUTED_VALUE"""),77.0)</f>
        <v>77</v>
      </c>
      <c r="Z167" s="2">
        <f>IFERROR(__xludf.DUMMYFUNCTION("""COMPUTED_VALUE"""),30.0)</f>
        <v>30</v>
      </c>
      <c r="AA167" s="2">
        <f>IFERROR(__xludf.DUMMYFUNCTION("""COMPUTED_VALUE"""),29.0)</f>
        <v>29</v>
      </c>
      <c r="AB167" s="2">
        <f>IFERROR(__xludf.DUMMYFUNCTION("""COMPUTED_VALUE"""),63.0)</f>
        <v>63</v>
      </c>
      <c r="AC167" s="2">
        <f>IFERROR(__xludf.DUMMYFUNCTION("""COMPUTED_VALUE"""),31.0)</f>
        <v>31</v>
      </c>
      <c r="AD167" s="2">
        <f>IFERROR(__xludf.DUMMYFUNCTION("""COMPUTED_VALUE"""),19.0)</f>
        <v>19</v>
      </c>
      <c r="AE167" s="2">
        <f>IFERROR(__xludf.DUMMYFUNCTION("""COMPUTED_VALUE"""),92.0)</f>
        <v>92</v>
      </c>
      <c r="AF167" s="2">
        <f>IFERROR(__xludf.DUMMYFUNCTION("""COMPUTED_VALUE"""),18.0)</f>
        <v>18</v>
      </c>
      <c r="AG167" s="2">
        <f>IFERROR(__xludf.DUMMYFUNCTION("""COMPUTED_VALUE"""),34.0)</f>
        <v>34</v>
      </c>
      <c r="AH167" s="2">
        <f>IFERROR(__xludf.DUMMYFUNCTION("""COMPUTED_VALUE"""),67.0)</f>
        <v>67</v>
      </c>
      <c r="AI167" s="2">
        <f>IFERROR(__xludf.DUMMYFUNCTION("""COMPUTED_VALUE"""),33.0)</f>
        <v>33</v>
      </c>
      <c r="AJ167" s="2">
        <f>IFERROR(__xludf.DUMMYFUNCTION("""COMPUTED_VALUE"""),35.0)</f>
        <v>35</v>
      </c>
      <c r="AK167" s="2">
        <f>IFERROR(__xludf.DUMMYFUNCTION("""COMPUTED_VALUE"""),97.0)</f>
        <v>97</v>
      </c>
      <c r="AL167" s="2">
        <f>IFERROR(__xludf.DUMMYFUNCTION("""COMPUTED_VALUE"""),44.0)</f>
        <v>44</v>
      </c>
      <c r="AM167" s="2">
        <f>IFERROR(__xludf.DUMMYFUNCTION("""COMPUTED_VALUE"""),89.0)</f>
        <v>89</v>
      </c>
      <c r="AN167" s="2">
        <f>IFERROR(__xludf.DUMMYFUNCTION("""COMPUTED_VALUE"""),40.0)</f>
        <v>40</v>
      </c>
      <c r="AO167" s="2">
        <f>IFERROR(__xludf.DUMMYFUNCTION("""COMPUTED_VALUE"""),71.0)</f>
        <v>71</v>
      </c>
      <c r="AQ167" s="2">
        <f>IFERROR(__xludf.DUMMYFUNCTION("COUNTA( iferror( filter( flatten(F167:O167), match( flatten(F167:O167), flatten(Q167:AO167), 0 ) ) ) )"),2.0)</f>
        <v>2</v>
      </c>
      <c r="AR167" s="2">
        <f t="shared" si="1"/>
        <v>2</v>
      </c>
    </row>
    <row r="168">
      <c r="A168" s="4" t="s">
        <v>172</v>
      </c>
      <c r="B168" s="2" t="str">
        <f>IFERROR(__xludf.DUMMYFUNCTION(" SPLIT(A168,"":"")"),"Card 167")</f>
        <v>Card 167</v>
      </c>
      <c r="C168" s="2" t="str">
        <f>IFERROR(__xludf.DUMMYFUNCTION("""COMPUTED_VALUE""")," 48  3 58 31 26 47 66 51 35  5 | 84 33 45 90 83  9 51 68 49 29 18 50 86 25  6 34 93 82 39 24 98 23 96 89 69")</f>
        <v> 48  3 58 31 26 47 66 51 35  5 | 84 33 45 90 83  9 51 68 49 29 18 50 86 25  6 34 93 82 39 24 98 23 96 89 69</v>
      </c>
      <c r="D168" s="2" t="str">
        <f>IFERROR(__xludf.DUMMYFUNCTION("SPLIT(C168,""|"")")," 48  3 58 31 26 47 66 51 35  5 ")</f>
        <v> 48  3 58 31 26 47 66 51 35  5 </v>
      </c>
      <c r="E168" s="2" t="str">
        <f>IFERROR(__xludf.DUMMYFUNCTION("""COMPUTED_VALUE""")," 84 33 45 90 83  9 51 68 49 29 18 50 86 25  6 34 93 82 39 24 98 23 96 89 69")</f>
        <v> 84 33 45 90 83  9 51 68 49 29 18 50 86 25  6 34 93 82 39 24 98 23 96 89 69</v>
      </c>
      <c r="F168" s="2">
        <f>IFERROR(__xludf.DUMMYFUNCTION("SPLIT(D168,"" "")"),48.0)</f>
        <v>48</v>
      </c>
      <c r="G168" s="2">
        <f>IFERROR(__xludf.DUMMYFUNCTION("""COMPUTED_VALUE"""),3.0)</f>
        <v>3</v>
      </c>
      <c r="H168" s="2">
        <f>IFERROR(__xludf.DUMMYFUNCTION("""COMPUTED_VALUE"""),58.0)</f>
        <v>58</v>
      </c>
      <c r="I168" s="2">
        <f>IFERROR(__xludf.DUMMYFUNCTION("""COMPUTED_VALUE"""),31.0)</f>
        <v>31</v>
      </c>
      <c r="J168" s="2">
        <f>IFERROR(__xludf.DUMMYFUNCTION("""COMPUTED_VALUE"""),26.0)</f>
        <v>26</v>
      </c>
      <c r="K168" s="2">
        <f>IFERROR(__xludf.DUMMYFUNCTION("""COMPUTED_VALUE"""),47.0)</f>
        <v>47</v>
      </c>
      <c r="L168" s="2">
        <f>IFERROR(__xludf.DUMMYFUNCTION("""COMPUTED_VALUE"""),66.0)</f>
        <v>66</v>
      </c>
      <c r="M168" s="2">
        <f>IFERROR(__xludf.DUMMYFUNCTION("""COMPUTED_VALUE"""),51.0)</f>
        <v>51</v>
      </c>
      <c r="N168" s="2">
        <f>IFERROR(__xludf.DUMMYFUNCTION("""COMPUTED_VALUE"""),35.0)</f>
        <v>35</v>
      </c>
      <c r="O168" s="2">
        <f>IFERROR(__xludf.DUMMYFUNCTION("""COMPUTED_VALUE"""),5.0)</f>
        <v>5</v>
      </c>
      <c r="Q168" s="2">
        <f>IFERROR(__xludf.DUMMYFUNCTION("SPLIT(E168,"" "")"),84.0)</f>
        <v>84</v>
      </c>
      <c r="R168" s="2">
        <f>IFERROR(__xludf.DUMMYFUNCTION("""COMPUTED_VALUE"""),33.0)</f>
        <v>33</v>
      </c>
      <c r="S168" s="2">
        <f>IFERROR(__xludf.DUMMYFUNCTION("""COMPUTED_VALUE"""),45.0)</f>
        <v>45</v>
      </c>
      <c r="T168" s="2">
        <f>IFERROR(__xludf.DUMMYFUNCTION("""COMPUTED_VALUE"""),90.0)</f>
        <v>90</v>
      </c>
      <c r="U168" s="2">
        <f>IFERROR(__xludf.DUMMYFUNCTION("""COMPUTED_VALUE"""),83.0)</f>
        <v>83</v>
      </c>
      <c r="V168" s="2">
        <f>IFERROR(__xludf.DUMMYFUNCTION("""COMPUTED_VALUE"""),9.0)</f>
        <v>9</v>
      </c>
      <c r="W168" s="2">
        <f>IFERROR(__xludf.DUMMYFUNCTION("""COMPUTED_VALUE"""),51.0)</f>
        <v>51</v>
      </c>
      <c r="X168" s="2">
        <f>IFERROR(__xludf.DUMMYFUNCTION("""COMPUTED_VALUE"""),68.0)</f>
        <v>68</v>
      </c>
      <c r="Y168" s="2">
        <f>IFERROR(__xludf.DUMMYFUNCTION("""COMPUTED_VALUE"""),49.0)</f>
        <v>49</v>
      </c>
      <c r="Z168" s="2">
        <f>IFERROR(__xludf.DUMMYFUNCTION("""COMPUTED_VALUE"""),29.0)</f>
        <v>29</v>
      </c>
      <c r="AA168" s="2">
        <f>IFERROR(__xludf.DUMMYFUNCTION("""COMPUTED_VALUE"""),18.0)</f>
        <v>18</v>
      </c>
      <c r="AB168" s="2">
        <f>IFERROR(__xludf.DUMMYFUNCTION("""COMPUTED_VALUE"""),50.0)</f>
        <v>50</v>
      </c>
      <c r="AC168" s="2">
        <f>IFERROR(__xludf.DUMMYFUNCTION("""COMPUTED_VALUE"""),86.0)</f>
        <v>86</v>
      </c>
      <c r="AD168" s="2">
        <f>IFERROR(__xludf.DUMMYFUNCTION("""COMPUTED_VALUE"""),25.0)</f>
        <v>25</v>
      </c>
      <c r="AE168" s="2">
        <f>IFERROR(__xludf.DUMMYFUNCTION("""COMPUTED_VALUE"""),6.0)</f>
        <v>6</v>
      </c>
      <c r="AF168" s="2">
        <f>IFERROR(__xludf.DUMMYFUNCTION("""COMPUTED_VALUE"""),34.0)</f>
        <v>34</v>
      </c>
      <c r="AG168" s="2">
        <f>IFERROR(__xludf.DUMMYFUNCTION("""COMPUTED_VALUE"""),93.0)</f>
        <v>93</v>
      </c>
      <c r="AH168" s="2">
        <f>IFERROR(__xludf.DUMMYFUNCTION("""COMPUTED_VALUE"""),82.0)</f>
        <v>82</v>
      </c>
      <c r="AI168" s="2">
        <f>IFERROR(__xludf.DUMMYFUNCTION("""COMPUTED_VALUE"""),39.0)</f>
        <v>39</v>
      </c>
      <c r="AJ168" s="2">
        <f>IFERROR(__xludf.DUMMYFUNCTION("""COMPUTED_VALUE"""),24.0)</f>
        <v>24</v>
      </c>
      <c r="AK168" s="2">
        <f>IFERROR(__xludf.DUMMYFUNCTION("""COMPUTED_VALUE"""),98.0)</f>
        <v>98</v>
      </c>
      <c r="AL168" s="2">
        <f>IFERROR(__xludf.DUMMYFUNCTION("""COMPUTED_VALUE"""),23.0)</f>
        <v>23</v>
      </c>
      <c r="AM168" s="2">
        <f>IFERROR(__xludf.DUMMYFUNCTION("""COMPUTED_VALUE"""),96.0)</f>
        <v>96</v>
      </c>
      <c r="AN168" s="2">
        <f>IFERROR(__xludf.DUMMYFUNCTION("""COMPUTED_VALUE"""),89.0)</f>
        <v>89</v>
      </c>
      <c r="AO168" s="2">
        <f>IFERROR(__xludf.DUMMYFUNCTION("""COMPUTED_VALUE"""),69.0)</f>
        <v>69</v>
      </c>
      <c r="AQ168" s="2">
        <f>IFERROR(__xludf.DUMMYFUNCTION("COUNTA( iferror( filter( flatten(F168:O168), match( flatten(F168:O168), flatten(Q168:AO168), 0 ) ) ) )"),1.0)</f>
        <v>1</v>
      </c>
      <c r="AR168" s="2">
        <f t="shared" si="1"/>
        <v>1</v>
      </c>
    </row>
    <row r="169">
      <c r="A169" s="4" t="s">
        <v>173</v>
      </c>
      <c r="B169" s="2" t="str">
        <f>IFERROR(__xludf.DUMMYFUNCTION(" SPLIT(A169,"":"")"),"Card 168")</f>
        <v>Card 168</v>
      </c>
      <c r="C169" s="2" t="str">
        <f>IFERROR(__xludf.DUMMYFUNCTION("""COMPUTED_VALUE""")," 36 95 30 50 22 29 25 64 35  5 | 79 56 54  1 70 12  7 42 76 99 90 15 61 55 23 81 93 60 49 26 88 40 89 58  2")</f>
        <v> 36 95 30 50 22 29 25 64 35  5 | 79 56 54  1 70 12  7 42 76 99 90 15 61 55 23 81 93 60 49 26 88 40 89 58  2</v>
      </c>
      <c r="D169" s="2" t="str">
        <f>IFERROR(__xludf.DUMMYFUNCTION("SPLIT(C169,""|"")")," 36 95 30 50 22 29 25 64 35  5 ")</f>
        <v> 36 95 30 50 22 29 25 64 35  5 </v>
      </c>
      <c r="E169" s="2" t="str">
        <f>IFERROR(__xludf.DUMMYFUNCTION("""COMPUTED_VALUE""")," 79 56 54  1 70 12  7 42 76 99 90 15 61 55 23 81 93 60 49 26 88 40 89 58  2")</f>
        <v> 79 56 54  1 70 12  7 42 76 99 90 15 61 55 23 81 93 60 49 26 88 40 89 58  2</v>
      </c>
      <c r="F169" s="2">
        <f>IFERROR(__xludf.DUMMYFUNCTION("SPLIT(D169,"" "")"),36.0)</f>
        <v>36</v>
      </c>
      <c r="G169" s="2">
        <f>IFERROR(__xludf.DUMMYFUNCTION("""COMPUTED_VALUE"""),95.0)</f>
        <v>95</v>
      </c>
      <c r="H169" s="2">
        <f>IFERROR(__xludf.DUMMYFUNCTION("""COMPUTED_VALUE"""),30.0)</f>
        <v>30</v>
      </c>
      <c r="I169" s="2">
        <f>IFERROR(__xludf.DUMMYFUNCTION("""COMPUTED_VALUE"""),50.0)</f>
        <v>50</v>
      </c>
      <c r="J169" s="2">
        <f>IFERROR(__xludf.DUMMYFUNCTION("""COMPUTED_VALUE"""),22.0)</f>
        <v>22</v>
      </c>
      <c r="K169" s="2">
        <f>IFERROR(__xludf.DUMMYFUNCTION("""COMPUTED_VALUE"""),29.0)</f>
        <v>29</v>
      </c>
      <c r="L169" s="2">
        <f>IFERROR(__xludf.DUMMYFUNCTION("""COMPUTED_VALUE"""),25.0)</f>
        <v>25</v>
      </c>
      <c r="M169" s="2">
        <f>IFERROR(__xludf.DUMMYFUNCTION("""COMPUTED_VALUE"""),64.0)</f>
        <v>64</v>
      </c>
      <c r="N169" s="2">
        <f>IFERROR(__xludf.DUMMYFUNCTION("""COMPUTED_VALUE"""),35.0)</f>
        <v>35</v>
      </c>
      <c r="O169" s="2">
        <f>IFERROR(__xludf.DUMMYFUNCTION("""COMPUTED_VALUE"""),5.0)</f>
        <v>5</v>
      </c>
      <c r="Q169" s="2">
        <f>IFERROR(__xludf.DUMMYFUNCTION("SPLIT(E169,"" "")"),79.0)</f>
        <v>79</v>
      </c>
      <c r="R169" s="2">
        <f>IFERROR(__xludf.DUMMYFUNCTION("""COMPUTED_VALUE"""),56.0)</f>
        <v>56</v>
      </c>
      <c r="S169" s="2">
        <f>IFERROR(__xludf.DUMMYFUNCTION("""COMPUTED_VALUE"""),54.0)</f>
        <v>54</v>
      </c>
      <c r="T169" s="2">
        <f>IFERROR(__xludf.DUMMYFUNCTION("""COMPUTED_VALUE"""),1.0)</f>
        <v>1</v>
      </c>
      <c r="U169" s="2">
        <f>IFERROR(__xludf.DUMMYFUNCTION("""COMPUTED_VALUE"""),70.0)</f>
        <v>70</v>
      </c>
      <c r="V169" s="2">
        <f>IFERROR(__xludf.DUMMYFUNCTION("""COMPUTED_VALUE"""),12.0)</f>
        <v>12</v>
      </c>
      <c r="W169" s="2">
        <f>IFERROR(__xludf.DUMMYFUNCTION("""COMPUTED_VALUE"""),7.0)</f>
        <v>7</v>
      </c>
      <c r="X169" s="2">
        <f>IFERROR(__xludf.DUMMYFUNCTION("""COMPUTED_VALUE"""),42.0)</f>
        <v>42</v>
      </c>
      <c r="Y169" s="2">
        <f>IFERROR(__xludf.DUMMYFUNCTION("""COMPUTED_VALUE"""),76.0)</f>
        <v>76</v>
      </c>
      <c r="Z169" s="2">
        <f>IFERROR(__xludf.DUMMYFUNCTION("""COMPUTED_VALUE"""),99.0)</f>
        <v>99</v>
      </c>
      <c r="AA169" s="2">
        <f>IFERROR(__xludf.DUMMYFUNCTION("""COMPUTED_VALUE"""),90.0)</f>
        <v>90</v>
      </c>
      <c r="AB169" s="2">
        <f>IFERROR(__xludf.DUMMYFUNCTION("""COMPUTED_VALUE"""),15.0)</f>
        <v>15</v>
      </c>
      <c r="AC169" s="2">
        <f>IFERROR(__xludf.DUMMYFUNCTION("""COMPUTED_VALUE"""),61.0)</f>
        <v>61</v>
      </c>
      <c r="AD169" s="2">
        <f>IFERROR(__xludf.DUMMYFUNCTION("""COMPUTED_VALUE"""),55.0)</f>
        <v>55</v>
      </c>
      <c r="AE169" s="2">
        <f>IFERROR(__xludf.DUMMYFUNCTION("""COMPUTED_VALUE"""),23.0)</f>
        <v>23</v>
      </c>
      <c r="AF169" s="2">
        <f>IFERROR(__xludf.DUMMYFUNCTION("""COMPUTED_VALUE"""),81.0)</f>
        <v>81</v>
      </c>
      <c r="AG169" s="2">
        <f>IFERROR(__xludf.DUMMYFUNCTION("""COMPUTED_VALUE"""),93.0)</f>
        <v>93</v>
      </c>
      <c r="AH169" s="2">
        <f>IFERROR(__xludf.DUMMYFUNCTION("""COMPUTED_VALUE"""),60.0)</f>
        <v>60</v>
      </c>
      <c r="AI169" s="2">
        <f>IFERROR(__xludf.DUMMYFUNCTION("""COMPUTED_VALUE"""),49.0)</f>
        <v>49</v>
      </c>
      <c r="AJ169" s="2">
        <f>IFERROR(__xludf.DUMMYFUNCTION("""COMPUTED_VALUE"""),26.0)</f>
        <v>26</v>
      </c>
      <c r="AK169" s="2">
        <f>IFERROR(__xludf.DUMMYFUNCTION("""COMPUTED_VALUE"""),88.0)</f>
        <v>88</v>
      </c>
      <c r="AL169" s="2">
        <f>IFERROR(__xludf.DUMMYFUNCTION("""COMPUTED_VALUE"""),40.0)</f>
        <v>40</v>
      </c>
      <c r="AM169" s="2">
        <f>IFERROR(__xludf.DUMMYFUNCTION("""COMPUTED_VALUE"""),89.0)</f>
        <v>89</v>
      </c>
      <c r="AN169" s="2">
        <f>IFERROR(__xludf.DUMMYFUNCTION("""COMPUTED_VALUE"""),58.0)</f>
        <v>58</v>
      </c>
      <c r="AO169" s="2">
        <f>IFERROR(__xludf.DUMMYFUNCTION("""COMPUTED_VALUE"""),2.0)</f>
        <v>2</v>
      </c>
      <c r="AQ169" s="2">
        <f>IFERROR(__xludf.DUMMYFUNCTION("COUNTA( iferror( filter( flatten(F169:O169), match( flatten(F169:O169), flatten(Q169:AO169), 0 ) ) ) )"),0.0)</f>
        <v>0</v>
      </c>
      <c r="AR169" s="2">
        <f t="shared" si="1"/>
        <v>0</v>
      </c>
    </row>
    <row r="170">
      <c r="A170" s="4" t="s">
        <v>174</v>
      </c>
      <c r="B170" s="2" t="str">
        <f>IFERROR(__xludf.DUMMYFUNCTION(" SPLIT(A170,"":"")"),"Card 169")</f>
        <v>Card 169</v>
      </c>
      <c r="C170" s="2" t="str">
        <f>IFERROR(__xludf.DUMMYFUNCTION("""COMPUTED_VALUE""")," 65 35 39 95 71 16  1  6  7 34 | 59 57 27 48 97 17 87 30 75 41 19 55 99 93 54 98 86  2 81 31  4 25 69 22 39")</f>
        <v> 65 35 39 95 71 16  1  6  7 34 | 59 57 27 48 97 17 87 30 75 41 19 55 99 93 54 98 86  2 81 31  4 25 69 22 39</v>
      </c>
      <c r="D170" s="2" t="str">
        <f>IFERROR(__xludf.DUMMYFUNCTION("SPLIT(C170,""|"")")," 65 35 39 95 71 16  1  6  7 34 ")</f>
        <v> 65 35 39 95 71 16  1  6  7 34 </v>
      </c>
      <c r="E170" s="2" t="str">
        <f>IFERROR(__xludf.DUMMYFUNCTION("""COMPUTED_VALUE""")," 59 57 27 48 97 17 87 30 75 41 19 55 99 93 54 98 86  2 81 31  4 25 69 22 39")</f>
        <v> 59 57 27 48 97 17 87 30 75 41 19 55 99 93 54 98 86  2 81 31  4 25 69 22 39</v>
      </c>
      <c r="F170" s="2">
        <f>IFERROR(__xludf.DUMMYFUNCTION("SPLIT(D170,"" "")"),65.0)</f>
        <v>65</v>
      </c>
      <c r="G170" s="2">
        <f>IFERROR(__xludf.DUMMYFUNCTION("""COMPUTED_VALUE"""),35.0)</f>
        <v>35</v>
      </c>
      <c r="H170" s="2">
        <f>IFERROR(__xludf.DUMMYFUNCTION("""COMPUTED_VALUE"""),39.0)</f>
        <v>39</v>
      </c>
      <c r="I170" s="2">
        <f>IFERROR(__xludf.DUMMYFUNCTION("""COMPUTED_VALUE"""),95.0)</f>
        <v>95</v>
      </c>
      <c r="J170" s="2">
        <f>IFERROR(__xludf.DUMMYFUNCTION("""COMPUTED_VALUE"""),71.0)</f>
        <v>71</v>
      </c>
      <c r="K170" s="2">
        <f>IFERROR(__xludf.DUMMYFUNCTION("""COMPUTED_VALUE"""),16.0)</f>
        <v>16</v>
      </c>
      <c r="L170" s="2">
        <f>IFERROR(__xludf.DUMMYFUNCTION("""COMPUTED_VALUE"""),1.0)</f>
        <v>1</v>
      </c>
      <c r="M170" s="2">
        <f>IFERROR(__xludf.DUMMYFUNCTION("""COMPUTED_VALUE"""),6.0)</f>
        <v>6</v>
      </c>
      <c r="N170" s="2">
        <f>IFERROR(__xludf.DUMMYFUNCTION("""COMPUTED_VALUE"""),7.0)</f>
        <v>7</v>
      </c>
      <c r="O170" s="2">
        <f>IFERROR(__xludf.DUMMYFUNCTION("""COMPUTED_VALUE"""),34.0)</f>
        <v>34</v>
      </c>
      <c r="Q170" s="2">
        <f>IFERROR(__xludf.DUMMYFUNCTION("SPLIT(E170,"" "")"),59.0)</f>
        <v>59</v>
      </c>
      <c r="R170" s="2">
        <f>IFERROR(__xludf.DUMMYFUNCTION("""COMPUTED_VALUE"""),57.0)</f>
        <v>57</v>
      </c>
      <c r="S170" s="2">
        <f>IFERROR(__xludf.DUMMYFUNCTION("""COMPUTED_VALUE"""),27.0)</f>
        <v>27</v>
      </c>
      <c r="T170" s="2">
        <f>IFERROR(__xludf.DUMMYFUNCTION("""COMPUTED_VALUE"""),48.0)</f>
        <v>48</v>
      </c>
      <c r="U170" s="2">
        <f>IFERROR(__xludf.DUMMYFUNCTION("""COMPUTED_VALUE"""),97.0)</f>
        <v>97</v>
      </c>
      <c r="V170" s="2">
        <f>IFERROR(__xludf.DUMMYFUNCTION("""COMPUTED_VALUE"""),17.0)</f>
        <v>17</v>
      </c>
      <c r="W170" s="2">
        <f>IFERROR(__xludf.DUMMYFUNCTION("""COMPUTED_VALUE"""),87.0)</f>
        <v>87</v>
      </c>
      <c r="X170" s="2">
        <f>IFERROR(__xludf.DUMMYFUNCTION("""COMPUTED_VALUE"""),30.0)</f>
        <v>30</v>
      </c>
      <c r="Y170" s="2">
        <f>IFERROR(__xludf.DUMMYFUNCTION("""COMPUTED_VALUE"""),75.0)</f>
        <v>75</v>
      </c>
      <c r="Z170" s="2">
        <f>IFERROR(__xludf.DUMMYFUNCTION("""COMPUTED_VALUE"""),41.0)</f>
        <v>41</v>
      </c>
      <c r="AA170" s="2">
        <f>IFERROR(__xludf.DUMMYFUNCTION("""COMPUTED_VALUE"""),19.0)</f>
        <v>19</v>
      </c>
      <c r="AB170" s="2">
        <f>IFERROR(__xludf.DUMMYFUNCTION("""COMPUTED_VALUE"""),55.0)</f>
        <v>55</v>
      </c>
      <c r="AC170" s="2">
        <f>IFERROR(__xludf.DUMMYFUNCTION("""COMPUTED_VALUE"""),99.0)</f>
        <v>99</v>
      </c>
      <c r="AD170" s="2">
        <f>IFERROR(__xludf.DUMMYFUNCTION("""COMPUTED_VALUE"""),93.0)</f>
        <v>93</v>
      </c>
      <c r="AE170" s="2">
        <f>IFERROR(__xludf.DUMMYFUNCTION("""COMPUTED_VALUE"""),54.0)</f>
        <v>54</v>
      </c>
      <c r="AF170" s="2">
        <f>IFERROR(__xludf.DUMMYFUNCTION("""COMPUTED_VALUE"""),98.0)</f>
        <v>98</v>
      </c>
      <c r="AG170" s="2">
        <f>IFERROR(__xludf.DUMMYFUNCTION("""COMPUTED_VALUE"""),86.0)</f>
        <v>86</v>
      </c>
      <c r="AH170" s="2">
        <f>IFERROR(__xludf.DUMMYFUNCTION("""COMPUTED_VALUE"""),2.0)</f>
        <v>2</v>
      </c>
      <c r="AI170" s="2">
        <f>IFERROR(__xludf.DUMMYFUNCTION("""COMPUTED_VALUE"""),81.0)</f>
        <v>81</v>
      </c>
      <c r="AJ170" s="2">
        <f>IFERROR(__xludf.DUMMYFUNCTION("""COMPUTED_VALUE"""),31.0)</f>
        <v>31</v>
      </c>
      <c r="AK170" s="2">
        <f>IFERROR(__xludf.DUMMYFUNCTION("""COMPUTED_VALUE"""),4.0)</f>
        <v>4</v>
      </c>
      <c r="AL170" s="2">
        <f>IFERROR(__xludf.DUMMYFUNCTION("""COMPUTED_VALUE"""),25.0)</f>
        <v>25</v>
      </c>
      <c r="AM170" s="2">
        <f>IFERROR(__xludf.DUMMYFUNCTION("""COMPUTED_VALUE"""),69.0)</f>
        <v>69</v>
      </c>
      <c r="AN170" s="2">
        <f>IFERROR(__xludf.DUMMYFUNCTION("""COMPUTED_VALUE"""),22.0)</f>
        <v>22</v>
      </c>
      <c r="AO170" s="2">
        <f>IFERROR(__xludf.DUMMYFUNCTION("""COMPUTED_VALUE"""),39.0)</f>
        <v>39</v>
      </c>
      <c r="AQ170" s="2">
        <f>IFERROR(__xludf.DUMMYFUNCTION("COUNTA( iferror( filter( flatten(F170:O170), match( flatten(F170:O170), flatten(Q170:AO170), 0 ) ) ) )"),1.0)</f>
        <v>1</v>
      </c>
      <c r="AR170" s="2">
        <f t="shared" si="1"/>
        <v>1</v>
      </c>
    </row>
    <row r="171">
      <c r="A171" s="4" t="s">
        <v>175</v>
      </c>
      <c r="B171" s="2" t="str">
        <f>IFERROR(__xludf.DUMMYFUNCTION(" SPLIT(A171,"":"")"),"Card 170")</f>
        <v>Card 170</v>
      </c>
      <c r="C171" s="2" t="str">
        <f>IFERROR(__xludf.DUMMYFUNCTION("""COMPUTED_VALUE""")," 84 78 94 24 11 40 60 50 33 91 | 11 78 24 55 46 67 65 52 66 69 14 91 33  1 23 60 45 40 50 34 84 16 94 70 62")</f>
        <v> 84 78 94 24 11 40 60 50 33 91 | 11 78 24 55 46 67 65 52 66 69 14 91 33  1 23 60 45 40 50 34 84 16 94 70 62</v>
      </c>
      <c r="D171" s="2" t="str">
        <f>IFERROR(__xludf.DUMMYFUNCTION("SPLIT(C171,""|"")")," 84 78 94 24 11 40 60 50 33 91 ")</f>
        <v> 84 78 94 24 11 40 60 50 33 91 </v>
      </c>
      <c r="E171" s="2" t="str">
        <f>IFERROR(__xludf.DUMMYFUNCTION("""COMPUTED_VALUE""")," 11 78 24 55 46 67 65 52 66 69 14 91 33  1 23 60 45 40 50 34 84 16 94 70 62")</f>
        <v> 11 78 24 55 46 67 65 52 66 69 14 91 33  1 23 60 45 40 50 34 84 16 94 70 62</v>
      </c>
      <c r="F171" s="2">
        <f>IFERROR(__xludf.DUMMYFUNCTION("SPLIT(D171,"" "")"),84.0)</f>
        <v>84</v>
      </c>
      <c r="G171" s="2">
        <f>IFERROR(__xludf.DUMMYFUNCTION("""COMPUTED_VALUE"""),78.0)</f>
        <v>78</v>
      </c>
      <c r="H171" s="2">
        <f>IFERROR(__xludf.DUMMYFUNCTION("""COMPUTED_VALUE"""),94.0)</f>
        <v>94</v>
      </c>
      <c r="I171" s="2">
        <f>IFERROR(__xludf.DUMMYFUNCTION("""COMPUTED_VALUE"""),24.0)</f>
        <v>24</v>
      </c>
      <c r="J171" s="2">
        <f>IFERROR(__xludf.DUMMYFUNCTION("""COMPUTED_VALUE"""),11.0)</f>
        <v>11</v>
      </c>
      <c r="K171" s="2">
        <f>IFERROR(__xludf.DUMMYFUNCTION("""COMPUTED_VALUE"""),40.0)</f>
        <v>40</v>
      </c>
      <c r="L171" s="2">
        <f>IFERROR(__xludf.DUMMYFUNCTION("""COMPUTED_VALUE"""),60.0)</f>
        <v>60</v>
      </c>
      <c r="M171" s="2">
        <f>IFERROR(__xludf.DUMMYFUNCTION("""COMPUTED_VALUE"""),50.0)</f>
        <v>50</v>
      </c>
      <c r="N171" s="2">
        <f>IFERROR(__xludf.DUMMYFUNCTION("""COMPUTED_VALUE"""),33.0)</f>
        <v>33</v>
      </c>
      <c r="O171" s="2">
        <f>IFERROR(__xludf.DUMMYFUNCTION("""COMPUTED_VALUE"""),91.0)</f>
        <v>91</v>
      </c>
      <c r="Q171" s="2">
        <f>IFERROR(__xludf.DUMMYFUNCTION("SPLIT(E171,"" "")"),11.0)</f>
        <v>11</v>
      </c>
      <c r="R171" s="2">
        <f>IFERROR(__xludf.DUMMYFUNCTION("""COMPUTED_VALUE"""),78.0)</f>
        <v>78</v>
      </c>
      <c r="S171" s="2">
        <f>IFERROR(__xludf.DUMMYFUNCTION("""COMPUTED_VALUE"""),24.0)</f>
        <v>24</v>
      </c>
      <c r="T171" s="2">
        <f>IFERROR(__xludf.DUMMYFUNCTION("""COMPUTED_VALUE"""),55.0)</f>
        <v>55</v>
      </c>
      <c r="U171" s="2">
        <f>IFERROR(__xludf.DUMMYFUNCTION("""COMPUTED_VALUE"""),46.0)</f>
        <v>46</v>
      </c>
      <c r="V171" s="2">
        <f>IFERROR(__xludf.DUMMYFUNCTION("""COMPUTED_VALUE"""),67.0)</f>
        <v>67</v>
      </c>
      <c r="W171" s="2">
        <f>IFERROR(__xludf.DUMMYFUNCTION("""COMPUTED_VALUE"""),65.0)</f>
        <v>65</v>
      </c>
      <c r="X171" s="2">
        <f>IFERROR(__xludf.DUMMYFUNCTION("""COMPUTED_VALUE"""),52.0)</f>
        <v>52</v>
      </c>
      <c r="Y171" s="2">
        <f>IFERROR(__xludf.DUMMYFUNCTION("""COMPUTED_VALUE"""),66.0)</f>
        <v>66</v>
      </c>
      <c r="Z171" s="2">
        <f>IFERROR(__xludf.DUMMYFUNCTION("""COMPUTED_VALUE"""),69.0)</f>
        <v>69</v>
      </c>
      <c r="AA171" s="2">
        <f>IFERROR(__xludf.DUMMYFUNCTION("""COMPUTED_VALUE"""),14.0)</f>
        <v>14</v>
      </c>
      <c r="AB171" s="2">
        <f>IFERROR(__xludf.DUMMYFUNCTION("""COMPUTED_VALUE"""),91.0)</f>
        <v>91</v>
      </c>
      <c r="AC171" s="2">
        <f>IFERROR(__xludf.DUMMYFUNCTION("""COMPUTED_VALUE"""),33.0)</f>
        <v>33</v>
      </c>
      <c r="AD171" s="2">
        <f>IFERROR(__xludf.DUMMYFUNCTION("""COMPUTED_VALUE"""),1.0)</f>
        <v>1</v>
      </c>
      <c r="AE171" s="2">
        <f>IFERROR(__xludf.DUMMYFUNCTION("""COMPUTED_VALUE"""),23.0)</f>
        <v>23</v>
      </c>
      <c r="AF171" s="2">
        <f>IFERROR(__xludf.DUMMYFUNCTION("""COMPUTED_VALUE"""),60.0)</f>
        <v>60</v>
      </c>
      <c r="AG171" s="2">
        <f>IFERROR(__xludf.DUMMYFUNCTION("""COMPUTED_VALUE"""),45.0)</f>
        <v>45</v>
      </c>
      <c r="AH171" s="2">
        <f>IFERROR(__xludf.DUMMYFUNCTION("""COMPUTED_VALUE"""),40.0)</f>
        <v>40</v>
      </c>
      <c r="AI171" s="2">
        <f>IFERROR(__xludf.DUMMYFUNCTION("""COMPUTED_VALUE"""),50.0)</f>
        <v>50</v>
      </c>
      <c r="AJ171" s="2">
        <f>IFERROR(__xludf.DUMMYFUNCTION("""COMPUTED_VALUE"""),34.0)</f>
        <v>34</v>
      </c>
      <c r="AK171" s="2">
        <f>IFERROR(__xludf.DUMMYFUNCTION("""COMPUTED_VALUE"""),84.0)</f>
        <v>84</v>
      </c>
      <c r="AL171" s="2">
        <f>IFERROR(__xludf.DUMMYFUNCTION("""COMPUTED_VALUE"""),16.0)</f>
        <v>16</v>
      </c>
      <c r="AM171" s="2">
        <f>IFERROR(__xludf.DUMMYFUNCTION("""COMPUTED_VALUE"""),94.0)</f>
        <v>94</v>
      </c>
      <c r="AN171" s="2">
        <f>IFERROR(__xludf.DUMMYFUNCTION("""COMPUTED_VALUE"""),70.0)</f>
        <v>70</v>
      </c>
      <c r="AO171" s="2">
        <f>IFERROR(__xludf.DUMMYFUNCTION("""COMPUTED_VALUE"""),62.0)</f>
        <v>62</v>
      </c>
      <c r="AQ171" s="2">
        <f>IFERROR(__xludf.DUMMYFUNCTION("COUNTA( iferror( filter( flatten(F171:O171), match( flatten(F171:O171), flatten(Q171:AO171), 0 ) ) ) )"),10.0)</f>
        <v>10</v>
      </c>
      <c r="AR171" s="2">
        <f t="shared" si="1"/>
        <v>512</v>
      </c>
    </row>
    <row r="172">
      <c r="A172" s="4" t="s">
        <v>176</v>
      </c>
      <c r="B172" s="2" t="str">
        <f>IFERROR(__xludf.DUMMYFUNCTION(" SPLIT(A172,"":"")"),"Card 171")</f>
        <v>Card 171</v>
      </c>
      <c r="C172" s="2" t="str">
        <f>IFERROR(__xludf.DUMMYFUNCTION("""COMPUTED_VALUE""")," 38 48 45  3 11 28 43 58  4 74 | 41 21 96 58 94 97 45 95 91 28  3 43 69 70  4 99 25 48 64 38 74 86 98 11  7")</f>
        <v> 38 48 45  3 11 28 43 58  4 74 | 41 21 96 58 94 97 45 95 91 28  3 43 69 70  4 99 25 48 64 38 74 86 98 11  7</v>
      </c>
      <c r="D172" s="2" t="str">
        <f>IFERROR(__xludf.DUMMYFUNCTION("SPLIT(C172,""|"")")," 38 48 45  3 11 28 43 58  4 74 ")</f>
        <v> 38 48 45  3 11 28 43 58  4 74 </v>
      </c>
      <c r="E172" s="2" t="str">
        <f>IFERROR(__xludf.DUMMYFUNCTION("""COMPUTED_VALUE""")," 41 21 96 58 94 97 45 95 91 28  3 43 69 70  4 99 25 48 64 38 74 86 98 11  7")</f>
        <v> 41 21 96 58 94 97 45 95 91 28  3 43 69 70  4 99 25 48 64 38 74 86 98 11  7</v>
      </c>
      <c r="F172" s="2">
        <f>IFERROR(__xludf.DUMMYFUNCTION("SPLIT(D172,"" "")"),38.0)</f>
        <v>38</v>
      </c>
      <c r="G172" s="2">
        <f>IFERROR(__xludf.DUMMYFUNCTION("""COMPUTED_VALUE"""),48.0)</f>
        <v>48</v>
      </c>
      <c r="H172" s="2">
        <f>IFERROR(__xludf.DUMMYFUNCTION("""COMPUTED_VALUE"""),45.0)</f>
        <v>45</v>
      </c>
      <c r="I172" s="2">
        <f>IFERROR(__xludf.DUMMYFUNCTION("""COMPUTED_VALUE"""),3.0)</f>
        <v>3</v>
      </c>
      <c r="J172" s="2">
        <f>IFERROR(__xludf.DUMMYFUNCTION("""COMPUTED_VALUE"""),11.0)</f>
        <v>11</v>
      </c>
      <c r="K172" s="2">
        <f>IFERROR(__xludf.DUMMYFUNCTION("""COMPUTED_VALUE"""),28.0)</f>
        <v>28</v>
      </c>
      <c r="L172" s="2">
        <f>IFERROR(__xludf.DUMMYFUNCTION("""COMPUTED_VALUE"""),43.0)</f>
        <v>43</v>
      </c>
      <c r="M172" s="2">
        <f>IFERROR(__xludf.DUMMYFUNCTION("""COMPUTED_VALUE"""),58.0)</f>
        <v>58</v>
      </c>
      <c r="N172" s="2">
        <f>IFERROR(__xludf.DUMMYFUNCTION("""COMPUTED_VALUE"""),4.0)</f>
        <v>4</v>
      </c>
      <c r="O172" s="2">
        <f>IFERROR(__xludf.DUMMYFUNCTION("""COMPUTED_VALUE"""),74.0)</f>
        <v>74</v>
      </c>
      <c r="Q172" s="2">
        <f>IFERROR(__xludf.DUMMYFUNCTION("SPLIT(E172,"" "")"),41.0)</f>
        <v>41</v>
      </c>
      <c r="R172" s="2">
        <f>IFERROR(__xludf.DUMMYFUNCTION("""COMPUTED_VALUE"""),21.0)</f>
        <v>21</v>
      </c>
      <c r="S172" s="2">
        <f>IFERROR(__xludf.DUMMYFUNCTION("""COMPUTED_VALUE"""),96.0)</f>
        <v>96</v>
      </c>
      <c r="T172" s="2">
        <f>IFERROR(__xludf.DUMMYFUNCTION("""COMPUTED_VALUE"""),58.0)</f>
        <v>58</v>
      </c>
      <c r="U172" s="2">
        <f>IFERROR(__xludf.DUMMYFUNCTION("""COMPUTED_VALUE"""),94.0)</f>
        <v>94</v>
      </c>
      <c r="V172" s="2">
        <f>IFERROR(__xludf.DUMMYFUNCTION("""COMPUTED_VALUE"""),97.0)</f>
        <v>97</v>
      </c>
      <c r="W172" s="2">
        <f>IFERROR(__xludf.DUMMYFUNCTION("""COMPUTED_VALUE"""),45.0)</f>
        <v>45</v>
      </c>
      <c r="X172" s="2">
        <f>IFERROR(__xludf.DUMMYFUNCTION("""COMPUTED_VALUE"""),95.0)</f>
        <v>95</v>
      </c>
      <c r="Y172" s="2">
        <f>IFERROR(__xludf.DUMMYFUNCTION("""COMPUTED_VALUE"""),91.0)</f>
        <v>91</v>
      </c>
      <c r="Z172" s="2">
        <f>IFERROR(__xludf.DUMMYFUNCTION("""COMPUTED_VALUE"""),28.0)</f>
        <v>28</v>
      </c>
      <c r="AA172" s="2">
        <f>IFERROR(__xludf.DUMMYFUNCTION("""COMPUTED_VALUE"""),3.0)</f>
        <v>3</v>
      </c>
      <c r="AB172" s="2">
        <f>IFERROR(__xludf.DUMMYFUNCTION("""COMPUTED_VALUE"""),43.0)</f>
        <v>43</v>
      </c>
      <c r="AC172" s="2">
        <f>IFERROR(__xludf.DUMMYFUNCTION("""COMPUTED_VALUE"""),69.0)</f>
        <v>69</v>
      </c>
      <c r="AD172" s="2">
        <f>IFERROR(__xludf.DUMMYFUNCTION("""COMPUTED_VALUE"""),70.0)</f>
        <v>70</v>
      </c>
      <c r="AE172" s="2">
        <f>IFERROR(__xludf.DUMMYFUNCTION("""COMPUTED_VALUE"""),4.0)</f>
        <v>4</v>
      </c>
      <c r="AF172" s="2">
        <f>IFERROR(__xludf.DUMMYFUNCTION("""COMPUTED_VALUE"""),99.0)</f>
        <v>99</v>
      </c>
      <c r="AG172" s="2">
        <f>IFERROR(__xludf.DUMMYFUNCTION("""COMPUTED_VALUE"""),25.0)</f>
        <v>25</v>
      </c>
      <c r="AH172" s="2">
        <f>IFERROR(__xludf.DUMMYFUNCTION("""COMPUTED_VALUE"""),48.0)</f>
        <v>48</v>
      </c>
      <c r="AI172" s="2">
        <f>IFERROR(__xludf.DUMMYFUNCTION("""COMPUTED_VALUE"""),64.0)</f>
        <v>64</v>
      </c>
      <c r="AJ172" s="2">
        <f>IFERROR(__xludf.DUMMYFUNCTION("""COMPUTED_VALUE"""),38.0)</f>
        <v>38</v>
      </c>
      <c r="AK172" s="2">
        <f>IFERROR(__xludf.DUMMYFUNCTION("""COMPUTED_VALUE"""),74.0)</f>
        <v>74</v>
      </c>
      <c r="AL172" s="2">
        <f>IFERROR(__xludf.DUMMYFUNCTION("""COMPUTED_VALUE"""),86.0)</f>
        <v>86</v>
      </c>
      <c r="AM172" s="2">
        <f>IFERROR(__xludf.DUMMYFUNCTION("""COMPUTED_VALUE"""),98.0)</f>
        <v>98</v>
      </c>
      <c r="AN172" s="2">
        <f>IFERROR(__xludf.DUMMYFUNCTION("""COMPUTED_VALUE"""),11.0)</f>
        <v>11</v>
      </c>
      <c r="AO172" s="2">
        <f>IFERROR(__xludf.DUMMYFUNCTION("""COMPUTED_VALUE"""),7.0)</f>
        <v>7</v>
      </c>
      <c r="AQ172" s="2">
        <f>IFERROR(__xludf.DUMMYFUNCTION("COUNTA( iferror( filter( flatten(F172:O172), match( flatten(F172:O172), flatten(Q172:AO172), 0 ) ) ) )"),10.0)</f>
        <v>10</v>
      </c>
      <c r="AR172" s="2">
        <f t="shared" si="1"/>
        <v>512</v>
      </c>
    </row>
    <row r="173">
      <c r="A173" s="4" t="s">
        <v>177</v>
      </c>
      <c r="B173" s="2" t="str">
        <f>IFERROR(__xludf.DUMMYFUNCTION(" SPLIT(A173,"":"")"),"Card 172")</f>
        <v>Card 172</v>
      </c>
      <c r="C173" s="2" t="str">
        <f>IFERROR(__xludf.DUMMYFUNCTION("""COMPUTED_VALUE""")," 73 29 25 36 78 93 21 76 55 32 | 34 42 55 64 29 35 13 77 76 94 75 32 89 38 33 25 73 21 20 36 52 92 30 41 17")</f>
        <v> 73 29 25 36 78 93 21 76 55 32 | 34 42 55 64 29 35 13 77 76 94 75 32 89 38 33 25 73 21 20 36 52 92 30 41 17</v>
      </c>
      <c r="D173" s="2" t="str">
        <f>IFERROR(__xludf.DUMMYFUNCTION("SPLIT(C173,""|"")")," 73 29 25 36 78 93 21 76 55 32 ")</f>
        <v> 73 29 25 36 78 93 21 76 55 32 </v>
      </c>
      <c r="E173" s="2" t="str">
        <f>IFERROR(__xludf.DUMMYFUNCTION("""COMPUTED_VALUE""")," 34 42 55 64 29 35 13 77 76 94 75 32 89 38 33 25 73 21 20 36 52 92 30 41 17")</f>
        <v> 34 42 55 64 29 35 13 77 76 94 75 32 89 38 33 25 73 21 20 36 52 92 30 41 17</v>
      </c>
      <c r="F173" s="2">
        <f>IFERROR(__xludf.DUMMYFUNCTION("SPLIT(D173,"" "")"),73.0)</f>
        <v>73</v>
      </c>
      <c r="G173" s="2">
        <f>IFERROR(__xludf.DUMMYFUNCTION("""COMPUTED_VALUE"""),29.0)</f>
        <v>29</v>
      </c>
      <c r="H173" s="2">
        <f>IFERROR(__xludf.DUMMYFUNCTION("""COMPUTED_VALUE"""),25.0)</f>
        <v>25</v>
      </c>
      <c r="I173" s="2">
        <f>IFERROR(__xludf.DUMMYFUNCTION("""COMPUTED_VALUE"""),36.0)</f>
        <v>36</v>
      </c>
      <c r="J173" s="2">
        <f>IFERROR(__xludf.DUMMYFUNCTION("""COMPUTED_VALUE"""),78.0)</f>
        <v>78</v>
      </c>
      <c r="K173" s="2">
        <f>IFERROR(__xludf.DUMMYFUNCTION("""COMPUTED_VALUE"""),93.0)</f>
        <v>93</v>
      </c>
      <c r="L173" s="2">
        <f>IFERROR(__xludf.DUMMYFUNCTION("""COMPUTED_VALUE"""),21.0)</f>
        <v>21</v>
      </c>
      <c r="M173" s="2">
        <f>IFERROR(__xludf.DUMMYFUNCTION("""COMPUTED_VALUE"""),76.0)</f>
        <v>76</v>
      </c>
      <c r="N173" s="2">
        <f>IFERROR(__xludf.DUMMYFUNCTION("""COMPUTED_VALUE"""),55.0)</f>
        <v>55</v>
      </c>
      <c r="O173" s="2">
        <f>IFERROR(__xludf.DUMMYFUNCTION("""COMPUTED_VALUE"""),32.0)</f>
        <v>32</v>
      </c>
      <c r="Q173" s="2">
        <f>IFERROR(__xludf.DUMMYFUNCTION("SPLIT(E173,"" "")"),34.0)</f>
        <v>34</v>
      </c>
      <c r="R173" s="2">
        <f>IFERROR(__xludf.DUMMYFUNCTION("""COMPUTED_VALUE"""),42.0)</f>
        <v>42</v>
      </c>
      <c r="S173" s="2">
        <f>IFERROR(__xludf.DUMMYFUNCTION("""COMPUTED_VALUE"""),55.0)</f>
        <v>55</v>
      </c>
      <c r="T173" s="2">
        <f>IFERROR(__xludf.DUMMYFUNCTION("""COMPUTED_VALUE"""),64.0)</f>
        <v>64</v>
      </c>
      <c r="U173" s="2">
        <f>IFERROR(__xludf.DUMMYFUNCTION("""COMPUTED_VALUE"""),29.0)</f>
        <v>29</v>
      </c>
      <c r="V173" s="2">
        <f>IFERROR(__xludf.DUMMYFUNCTION("""COMPUTED_VALUE"""),35.0)</f>
        <v>35</v>
      </c>
      <c r="W173" s="2">
        <f>IFERROR(__xludf.DUMMYFUNCTION("""COMPUTED_VALUE"""),13.0)</f>
        <v>13</v>
      </c>
      <c r="X173" s="2">
        <f>IFERROR(__xludf.DUMMYFUNCTION("""COMPUTED_VALUE"""),77.0)</f>
        <v>77</v>
      </c>
      <c r="Y173" s="2">
        <f>IFERROR(__xludf.DUMMYFUNCTION("""COMPUTED_VALUE"""),76.0)</f>
        <v>76</v>
      </c>
      <c r="Z173" s="2">
        <f>IFERROR(__xludf.DUMMYFUNCTION("""COMPUTED_VALUE"""),94.0)</f>
        <v>94</v>
      </c>
      <c r="AA173" s="2">
        <f>IFERROR(__xludf.DUMMYFUNCTION("""COMPUTED_VALUE"""),75.0)</f>
        <v>75</v>
      </c>
      <c r="AB173" s="2">
        <f>IFERROR(__xludf.DUMMYFUNCTION("""COMPUTED_VALUE"""),32.0)</f>
        <v>32</v>
      </c>
      <c r="AC173" s="2">
        <f>IFERROR(__xludf.DUMMYFUNCTION("""COMPUTED_VALUE"""),89.0)</f>
        <v>89</v>
      </c>
      <c r="AD173" s="2">
        <f>IFERROR(__xludf.DUMMYFUNCTION("""COMPUTED_VALUE"""),38.0)</f>
        <v>38</v>
      </c>
      <c r="AE173" s="2">
        <f>IFERROR(__xludf.DUMMYFUNCTION("""COMPUTED_VALUE"""),33.0)</f>
        <v>33</v>
      </c>
      <c r="AF173" s="2">
        <f>IFERROR(__xludf.DUMMYFUNCTION("""COMPUTED_VALUE"""),25.0)</f>
        <v>25</v>
      </c>
      <c r="AG173" s="2">
        <f>IFERROR(__xludf.DUMMYFUNCTION("""COMPUTED_VALUE"""),73.0)</f>
        <v>73</v>
      </c>
      <c r="AH173" s="2">
        <f>IFERROR(__xludf.DUMMYFUNCTION("""COMPUTED_VALUE"""),21.0)</f>
        <v>21</v>
      </c>
      <c r="AI173" s="2">
        <f>IFERROR(__xludf.DUMMYFUNCTION("""COMPUTED_VALUE"""),20.0)</f>
        <v>20</v>
      </c>
      <c r="AJ173" s="2">
        <f>IFERROR(__xludf.DUMMYFUNCTION("""COMPUTED_VALUE"""),36.0)</f>
        <v>36</v>
      </c>
      <c r="AK173" s="2">
        <f>IFERROR(__xludf.DUMMYFUNCTION("""COMPUTED_VALUE"""),52.0)</f>
        <v>52</v>
      </c>
      <c r="AL173" s="2">
        <f>IFERROR(__xludf.DUMMYFUNCTION("""COMPUTED_VALUE"""),92.0)</f>
        <v>92</v>
      </c>
      <c r="AM173" s="2">
        <f>IFERROR(__xludf.DUMMYFUNCTION("""COMPUTED_VALUE"""),30.0)</f>
        <v>30</v>
      </c>
      <c r="AN173" s="2">
        <f>IFERROR(__xludf.DUMMYFUNCTION("""COMPUTED_VALUE"""),41.0)</f>
        <v>41</v>
      </c>
      <c r="AO173" s="2">
        <f>IFERROR(__xludf.DUMMYFUNCTION("""COMPUTED_VALUE"""),17.0)</f>
        <v>17</v>
      </c>
      <c r="AQ173" s="2">
        <f>IFERROR(__xludf.DUMMYFUNCTION("COUNTA( iferror( filter( flatten(F173:O173), match( flatten(F173:O173), flatten(Q173:AO173), 0 ) ) ) )"),8.0)</f>
        <v>8</v>
      </c>
      <c r="AR173" s="2">
        <f t="shared" si="1"/>
        <v>128</v>
      </c>
    </row>
    <row r="174">
      <c r="A174" s="4" t="s">
        <v>178</v>
      </c>
      <c r="B174" s="2" t="str">
        <f>IFERROR(__xludf.DUMMYFUNCTION(" SPLIT(A174,"":"")"),"Card 173")</f>
        <v>Card 173</v>
      </c>
      <c r="C174" s="2" t="str">
        <f>IFERROR(__xludf.DUMMYFUNCTION("""COMPUTED_VALUE""")," 81 61 78 38 98  2 82 51 13 21 | 82 17 51 73  8 35 77 36 68 38 26 76  2 88 53 98  9 86 97 18 95 13 21 31 45")</f>
        <v> 81 61 78 38 98  2 82 51 13 21 | 82 17 51 73  8 35 77 36 68 38 26 76  2 88 53 98  9 86 97 18 95 13 21 31 45</v>
      </c>
      <c r="D174" s="2" t="str">
        <f>IFERROR(__xludf.DUMMYFUNCTION("SPLIT(C174,""|"")")," 81 61 78 38 98  2 82 51 13 21 ")</f>
        <v> 81 61 78 38 98  2 82 51 13 21 </v>
      </c>
      <c r="E174" s="2" t="str">
        <f>IFERROR(__xludf.DUMMYFUNCTION("""COMPUTED_VALUE""")," 82 17 51 73  8 35 77 36 68 38 26 76  2 88 53 98  9 86 97 18 95 13 21 31 45")</f>
        <v> 82 17 51 73  8 35 77 36 68 38 26 76  2 88 53 98  9 86 97 18 95 13 21 31 45</v>
      </c>
      <c r="F174" s="2">
        <f>IFERROR(__xludf.DUMMYFUNCTION("SPLIT(D174,"" "")"),81.0)</f>
        <v>81</v>
      </c>
      <c r="G174" s="2">
        <f>IFERROR(__xludf.DUMMYFUNCTION("""COMPUTED_VALUE"""),61.0)</f>
        <v>61</v>
      </c>
      <c r="H174" s="2">
        <f>IFERROR(__xludf.DUMMYFUNCTION("""COMPUTED_VALUE"""),78.0)</f>
        <v>78</v>
      </c>
      <c r="I174" s="2">
        <f>IFERROR(__xludf.DUMMYFUNCTION("""COMPUTED_VALUE"""),38.0)</f>
        <v>38</v>
      </c>
      <c r="J174" s="2">
        <f>IFERROR(__xludf.DUMMYFUNCTION("""COMPUTED_VALUE"""),98.0)</f>
        <v>98</v>
      </c>
      <c r="K174" s="2">
        <f>IFERROR(__xludf.DUMMYFUNCTION("""COMPUTED_VALUE"""),2.0)</f>
        <v>2</v>
      </c>
      <c r="L174" s="2">
        <f>IFERROR(__xludf.DUMMYFUNCTION("""COMPUTED_VALUE"""),82.0)</f>
        <v>82</v>
      </c>
      <c r="M174" s="2">
        <f>IFERROR(__xludf.DUMMYFUNCTION("""COMPUTED_VALUE"""),51.0)</f>
        <v>51</v>
      </c>
      <c r="N174" s="2">
        <f>IFERROR(__xludf.DUMMYFUNCTION("""COMPUTED_VALUE"""),13.0)</f>
        <v>13</v>
      </c>
      <c r="O174" s="2">
        <f>IFERROR(__xludf.DUMMYFUNCTION("""COMPUTED_VALUE"""),21.0)</f>
        <v>21</v>
      </c>
      <c r="Q174" s="2">
        <f>IFERROR(__xludf.DUMMYFUNCTION("SPLIT(E174,"" "")"),82.0)</f>
        <v>82</v>
      </c>
      <c r="R174" s="2">
        <f>IFERROR(__xludf.DUMMYFUNCTION("""COMPUTED_VALUE"""),17.0)</f>
        <v>17</v>
      </c>
      <c r="S174" s="2">
        <f>IFERROR(__xludf.DUMMYFUNCTION("""COMPUTED_VALUE"""),51.0)</f>
        <v>51</v>
      </c>
      <c r="T174" s="2">
        <f>IFERROR(__xludf.DUMMYFUNCTION("""COMPUTED_VALUE"""),73.0)</f>
        <v>73</v>
      </c>
      <c r="U174" s="2">
        <f>IFERROR(__xludf.DUMMYFUNCTION("""COMPUTED_VALUE"""),8.0)</f>
        <v>8</v>
      </c>
      <c r="V174" s="2">
        <f>IFERROR(__xludf.DUMMYFUNCTION("""COMPUTED_VALUE"""),35.0)</f>
        <v>35</v>
      </c>
      <c r="W174" s="2">
        <f>IFERROR(__xludf.DUMMYFUNCTION("""COMPUTED_VALUE"""),77.0)</f>
        <v>77</v>
      </c>
      <c r="X174" s="2">
        <f>IFERROR(__xludf.DUMMYFUNCTION("""COMPUTED_VALUE"""),36.0)</f>
        <v>36</v>
      </c>
      <c r="Y174" s="2">
        <f>IFERROR(__xludf.DUMMYFUNCTION("""COMPUTED_VALUE"""),68.0)</f>
        <v>68</v>
      </c>
      <c r="Z174" s="2">
        <f>IFERROR(__xludf.DUMMYFUNCTION("""COMPUTED_VALUE"""),38.0)</f>
        <v>38</v>
      </c>
      <c r="AA174" s="2">
        <f>IFERROR(__xludf.DUMMYFUNCTION("""COMPUTED_VALUE"""),26.0)</f>
        <v>26</v>
      </c>
      <c r="AB174" s="2">
        <f>IFERROR(__xludf.DUMMYFUNCTION("""COMPUTED_VALUE"""),76.0)</f>
        <v>76</v>
      </c>
      <c r="AC174" s="2">
        <f>IFERROR(__xludf.DUMMYFUNCTION("""COMPUTED_VALUE"""),2.0)</f>
        <v>2</v>
      </c>
      <c r="AD174" s="2">
        <f>IFERROR(__xludf.DUMMYFUNCTION("""COMPUTED_VALUE"""),88.0)</f>
        <v>88</v>
      </c>
      <c r="AE174" s="2">
        <f>IFERROR(__xludf.DUMMYFUNCTION("""COMPUTED_VALUE"""),53.0)</f>
        <v>53</v>
      </c>
      <c r="AF174" s="2">
        <f>IFERROR(__xludf.DUMMYFUNCTION("""COMPUTED_VALUE"""),98.0)</f>
        <v>98</v>
      </c>
      <c r="AG174" s="2">
        <f>IFERROR(__xludf.DUMMYFUNCTION("""COMPUTED_VALUE"""),9.0)</f>
        <v>9</v>
      </c>
      <c r="AH174" s="2">
        <f>IFERROR(__xludf.DUMMYFUNCTION("""COMPUTED_VALUE"""),86.0)</f>
        <v>86</v>
      </c>
      <c r="AI174" s="2">
        <f>IFERROR(__xludf.DUMMYFUNCTION("""COMPUTED_VALUE"""),97.0)</f>
        <v>97</v>
      </c>
      <c r="AJ174" s="2">
        <f>IFERROR(__xludf.DUMMYFUNCTION("""COMPUTED_VALUE"""),18.0)</f>
        <v>18</v>
      </c>
      <c r="AK174" s="2">
        <f>IFERROR(__xludf.DUMMYFUNCTION("""COMPUTED_VALUE"""),95.0)</f>
        <v>95</v>
      </c>
      <c r="AL174" s="2">
        <f>IFERROR(__xludf.DUMMYFUNCTION("""COMPUTED_VALUE"""),13.0)</f>
        <v>13</v>
      </c>
      <c r="AM174" s="2">
        <f>IFERROR(__xludf.DUMMYFUNCTION("""COMPUTED_VALUE"""),21.0)</f>
        <v>21</v>
      </c>
      <c r="AN174" s="2">
        <f>IFERROR(__xludf.DUMMYFUNCTION("""COMPUTED_VALUE"""),31.0)</f>
        <v>31</v>
      </c>
      <c r="AO174" s="2">
        <f>IFERROR(__xludf.DUMMYFUNCTION("""COMPUTED_VALUE"""),45.0)</f>
        <v>45</v>
      </c>
      <c r="AQ174" s="2">
        <f>IFERROR(__xludf.DUMMYFUNCTION("COUNTA( iferror( filter( flatten(F174:O174), match( flatten(F174:O174), flatten(Q174:AO174), 0 ) ) ) )"),7.0)</f>
        <v>7</v>
      </c>
      <c r="AR174" s="2">
        <f t="shared" si="1"/>
        <v>64</v>
      </c>
    </row>
    <row r="175">
      <c r="A175" s="4" t="s">
        <v>179</v>
      </c>
      <c r="B175" s="2" t="str">
        <f>IFERROR(__xludf.DUMMYFUNCTION(" SPLIT(A175,"":"")"),"Card 174")</f>
        <v>Card 174</v>
      </c>
      <c r="C175" s="2" t="str">
        <f>IFERROR(__xludf.DUMMYFUNCTION("""COMPUTED_VALUE""")," 26 71 44 62 58 34 94  6 63 56 | 94 30 35 65 93 49 21 31 33 36 58 34 76 62 16 44 63 26 71 64 56 90  9  6 43")</f>
        <v> 26 71 44 62 58 34 94  6 63 56 | 94 30 35 65 93 49 21 31 33 36 58 34 76 62 16 44 63 26 71 64 56 90  9  6 43</v>
      </c>
      <c r="D175" s="2" t="str">
        <f>IFERROR(__xludf.DUMMYFUNCTION("SPLIT(C175,""|"")")," 26 71 44 62 58 34 94  6 63 56 ")</f>
        <v> 26 71 44 62 58 34 94  6 63 56 </v>
      </c>
      <c r="E175" s="2" t="str">
        <f>IFERROR(__xludf.DUMMYFUNCTION("""COMPUTED_VALUE""")," 94 30 35 65 93 49 21 31 33 36 58 34 76 62 16 44 63 26 71 64 56 90  9  6 43")</f>
        <v> 94 30 35 65 93 49 21 31 33 36 58 34 76 62 16 44 63 26 71 64 56 90  9  6 43</v>
      </c>
      <c r="F175" s="2">
        <f>IFERROR(__xludf.DUMMYFUNCTION("SPLIT(D175,"" "")"),26.0)</f>
        <v>26</v>
      </c>
      <c r="G175" s="2">
        <f>IFERROR(__xludf.DUMMYFUNCTION("""COMPUTED_VALUE"""),71.0)</f>
        <v>71</v>
      </c>
      <c r="H175" s="2">
        <f>IFERROR(__xludf.DUMMYFUNCTION("""COMPUTED_VALUE"""),44.0)</f>
        <v>44</v>
      </c>
      <c r="I175" s="2">
        <f>IFERROR(__xludf.DUMMYFUNCTION("""COMPUTED_VALUE"""),62.0)</f>
        <v>62</v>
      </c>
      <c r="J175" s="2">
        <f>IFERROR(__xludf.DUMMYFUNCTION("""COMPUTED_VALUE"""),58.0)</f>
        <v>58</v>
      </c>
      <c r="K175" s="2">
        <f>IFERROR(__xludf.DUMMYFUNCTION("""COMPUTED_VALUE"""),34.0)</f>
        <v>34</v>
      </c>
      <c r="L175" s="2">
        <f>IFERROR(__xludf.DUMMYFUNCTION("""COMPUTED_VALUE"""),94.0)</f>
        <v>94</v>
      </c>
      <c r="M175" s="2">
        <f>IFERROR(__xludf.DUMMYFUNCTION("""COMPUTED_VALUE"""),6.0)</f>
        <v>6</v>
      </c>
      <c r="N175" s="2">
        <f>IFERROR(__xludf.DUMMYFUNCTION("""COMPUTED_VALUE"""),63.0)</f>
        <v>63</v>
      </c>
      <c r="O175" s="2">
        <f>IFERROR(__xludf.DUMMYFUNCTION("""COMPUTED_VALUE"""),56.0)</f>
        <v>56</v>
      </c>
      <c r="Q175" s="2">
        <f>IFERROR(__xludf.DUMMYFUNCTION("SPLIT(E175,"" "")"),94.0)</f>
        <v>94</v>
      </c>
      <c r="R175" s="2">
        <f>IFERROR(__xludf.DUMMYFUNCTION("""COMPUTED_VALUE"""),30.0)</f>
        <v>30</v>
      </c>
      <c r="S175" s="2">
        <f>IFERROR(__xludf.DUMMYFUNCTION("""COMPUTED_VALUE"""),35.0)</f>
        <v>35</v>
      </c>
      <c r="T175" s="2">
        <f>IFERROR(__xludf.DUMMYFUNCTION("""COMPUTED_VALUE"""),65.0)</f>
        <v>65</v>
      </c>
      <c r="U175" s="2">
        <f>IFERROR(__xludf.DUMMYFUNCTION("""COMPUTED_VALUE"""),93.0)</f>
        <v>93</v>
      </c>
      <c r="V175" s="2">
        <f>IFERROR(__xludf.DUMMYFUNCTION("""COMPUTED_VALUE"""),49.0)</f>
        <v>49</v>
      </c>
      <c r="W175" s="2">
        <f>IFERROR(__xludf.DUMMYFUNCTION("""COMPUTED_VALUE"""),21.0)</f>
        <v>21</v>
      </c>
      <c r="X175" s="2">
        <f>IFERROR(__xludf.DUMMYFUNCTION("""COMPUTED_VALUE"""),31.0)</f>
        <v>31</v>
      </c>
      <c r="Y175" s="2">
        <f>IFERROR(__xludf.DUMMYFUNCTION("""COMPUTED_VALUE"""),33.0)</f>
        <v>33</v>
      </c>
      <c r="Z175" s="2">
        <f>IFERROR(__xludf.DUMMYFUNCTION("""COMPUTED_VALUE"""),36.0)</f>
        <v>36</v>
      </c>
      <c r="AA175" s="2">
        <f>IFERROR(__xludf.DUMMYFUNCTION("""COMPUTED_VALUE"""),58.0)</f>
        <v>58</v>
      </c>
      <c r="AB175" s="2">
        <f>IFERROR(__xludf.DUMMYFUNCTION("""COMPUTED_VALUE"""),34.0)</f>
        <v>34</v>
      </c>
      <c r="AC175" s="2">
        <f>IFERROR(__xludf.DUMMYFUNCTION("""COMPUTED_VALUE"""),76.0)</f>
        <v>76</v>
      </c>
      <c r="AD175" s="2">
        <f>IFERROR(__xludf.DUMMYFUNCTION("""COMPUTED_VALUE"""),62.0)</f>
        <v>62</v>
      </c>
      <c r="AE175" s="2">
        <f>IFERROR(__xludf.DUMMYFUNCTION("""COMPUTED_VALUE"""),16.0)</f>
        <v>16</v>
      </c>
      <c r="AF175" s="2">
        <f>IFERROR(__xludf.DUMMYFUNCTION("""COMPUTED_VALUE"""),44.0)</f>
        <v>44</v>
      </c>
      <c r="AG175" s="2">
        <f>IFERROR(__xludf.DUMMYFUNCTION("""COMPUTED_VALUE"""),63.0)</f>
        <v>63</v>
      </c>
      <c r="AH175" s="2">
        <f>IFERROR(__xludf.DUMMYFUNCTION("""COMPUTED_VALUE"""),26.0)</f>
        <v>26</v>
      </c>
      <c r="AI175" s="2">
        <f>IFERROR(__xludf.DUMMYFUNCTION("""COMPUTED_VALUE"""),71.0)</f>
        <v>71</v>
      </c>
      <c r="AJ175" s="2">
        <f>IFERROR(__xludf.DUMMYFUNCTION("""COMPUTED_VALUE"""),64.0)</f>
        <v>64</v>
      </c>
      <c r="AK175" s="2">
        <f>IFERROR(__xludf.DUMMYFUNCTION("""COMPUTED_VALUE"""),56.0)</f>
        <v>56</v>
      </c>
      <c r="AL175" s="2">
        <f>IFERROR(__xludf.DUMMYFUNCTION("""COMPUTED_VALUE"""),90.0)</f>
        <v>90</v>
      </c>
      <c r="AM175" s="2">
        <f>IFERROR(__xludf.DUMMYFUNCTION("""COMPUTED_VALUE"""),9.0)</f>
        <v>9</v>
      </c>
      <c r="AN175" s="2">
        <f>IFERROR(__xludf.DUMMYFUNCTION("""COMPUTED_VALUE"""),6.0)</f>
        <v>6</v>
      </c>
      <c r="AO175" s="2">
        <f>IFERROR(__xludf.DUMMYFUNCTION("""COMPUTED_VALUE"""),43.0)</f>
        <v>43</v>
      </c>
      <c r="AQ175" s="2">
        <f>IFERROR(__xludf.DUMMYFUNCTION("COUNTA( iferror( filter( flatten(F175:O175), match( flatten(F175:O175), flatten(Q175:AO175), 0 ) ) ) )"),10.0)</f>
        <v>10</v>
      </c>
      <c r="AR175" s="2">
        <f t="shared" si="1"/>
        <v>512</v>
      </c>
    </row>
    <row r="176">
      <c r="A176" s="4" t="s">
        <v>180</v>
      </c>
      <c r="B176" s="2" t="str">
        <f>IFERROR(__xludf.DUMMYFUNCTION(" SPLIT(A176,"":"")"),"Card 175")</f>
        <v>Card 175</v>
      </c>
      <c r="C176" s="2" t="str">
        <f>IFERROR(__xludf.DUMMYFUNCTION("""COMPUTED_VALUE""")," 48 28 15 21 81 27 25 12 36 32 | 75 61 62 92 54 24  7 23 45 89 96 67 46 57  5 47 14 30  4 90 52 72 63 76 98")</f>
        <v> 48 28 15 21 81 27 25 12 36 32 | 75 61 62 92 54 24  7 23 45 89 96 67 46 57  5 47 14 30  4 90 52 72 63 76 98</v>
      </c>
      <c r="D176" s="2" t="str">
        <f>IFERROR(__xludf.DUMMYFUNCTION("SPLIT(C176,""|"")")," 48 28 15 21 81 27 25 12 36 32 ")</f>
        <v> 48 28 15 21 81 27 25 12 36 32 </v>
      </c>
      <c r="E176" s="2" t="str">
        <f>IFERROR(__xludf.DUMMYFUNCTION("""COMPUTED_VALUE""")," 75 61 62 92 54 24  7 23 45 89 96 67 46 57  5 47 14 30  4 90 52 72 63 76 98")</f>
        <v> 75 61 62 92 54 24  7 23 45 89 96 67 46 57  5 47 14 30  4 90 52 72 63 76 98</v>
      </c>
      <c r="F176" s="2">
        <f>IFERROR(__xludf.DUMMYFUNCTION("SPLIT(D176,"" "")"),48.0)</f>
        <v>48</v>
      </c>
      <c r="G176" s="2">
        <f>IFERROR(__xludf.DUMMYFUNCTION("""COMPUTED_VALUE"""),28.0)</f>
        <v>28</v>
      </c>
      <c r="H176" s="2">
        <f>IFERROR(__xludf.DUMMYFUNCTION("""COMPUTED_VALUE"""),15.0)</f>
        <v>15</v>
      </c>
      <c r="I176" s="2">
        <f>IFERROR(__xludf.DUMMYFUNCTION("""COMPUTED_VALUE"""),21.0)</f>
        <v>21</v>
      </c>
      <c r="J176" s="2">
        <f>IFERROR(__xludf.DUMMYFUNCTION("""COMPUTED_VALUE"""),81.0)</f>
        <v>81</v>
      </c>
      <c r="K176" s="2">
        <f>IFERROR(__xludf.DUMMYFUNCTION("""COMPUTED_VALUE"""),27.0)</f>
        <v>27</v>
      </c>
      <c r="L176" s="2">
        <f>IFERROR(__xludf.DUMMYFUNCTION("""COMPUTED_VALUE"""),25.0)</f>
        <v>25</v>
      </c>
      <c r="M176" s="2">
        <f>IFERROR(__xludf.DUMMYFUNCTION("""COMPUTED_VALUE"""),12.0)</f>
        <v>12</v>
      </c>
      <c r="N176" s="2">
        <f>IFERROR(__xludf.DUMMYFUNCTION("""COMPUTED_VALUE"""),36.0)</f>
        <v>36</v>
      </c>
      <c r="O176" s="2">
        <f>IFERROR(__xludf.DUMMYFUNCTION("""COMPUTED_VALUE"""),32.0)</f>
        <v>32</v>
      </c>
      <c r="Q176" s="2">
        <f>IFERROR(__xludf.DUMMYFUNCTION("SPLIT(E176,"" "")"),75.0)</f>
        <v>75</v>
      </c>
      <c r="R176" s="2">
        <f>IFERROR(__xludf.DUMMYFUNCTION("""COMPUTED_VALUE"""),61.0)</f>
        <v>61</v>
      </c>
      <c r="S176" s="2">
        <f>IFERROR(__xludf.DUMMYFUNCTION("""COMPUTED_VALUE"""),62.0)</f>
        <v>62</v>
      </c>
      <c r="T176" s="2">
        <f>IFERROR(__xludf.DUMMYFUNCTION("""COMPUTED_VALUE"""),92.0)</f>
        <v>92</v>
      </c>
      <c r="U176" s="2">
        <f>IFERROR(__xludf.DUMMYFUNCTION("""COMPUTED_VALUE"""),54.0)</f>
        <v>54</v>
      </c>
      <c r="V176" s="2">
        <f>IFERROR(__xludf.DUMMYFUNCTION("""COMPUTED_VALUE"""),24.0)</f>
        <v>24</v>
      </c>
      <c r="W176" s="2">
        <f>IFERROR(__xludf.DUMMYFUNCTION("""COMPUTED_VALUE"""),7.0)</f>
        <v>7</v>
      </c>
      <c r="X176" s="2">
        <f>IFERROR(__xludf.DUMMYFUNCTION("""COMPUTED_VALUE"""),23.0)</f>
        <v>23</v>
      </c>
      <c r="Y176" s="2">
        <f>IFERROR(__xludf.DUMMYFUNCTION("""COMPUTED_VALUE"""),45.0)</f>
        <v>45</v>
      </c>
      <c r="Z176" s="2">
        <f>IFERROR(__xludf.DUMMYFUNCTION("""COMPUTED_VALUE"""),89.0)</f>
        <v>89</v>
      </c>
      <c r="AA176" s="2">
        <f>IFERROR(__xludf.DUMMYFUNCTION("""COMPUTED_VALUE"""),96.0)</f>
        <v>96</v>
      </c>
      <c r="AB176" s="2">
        <f>IFERROR(__xludf.DUMMYFUNCTION("""COMPUTED_VALUE"""),67.0)</f>
        <v>67</v>
      </c>
      <c r="AC176" s="2">
        <f>IFERROR(__xludf.DUMMYFUNCTION("""COMPUTED_VALUE"""),46.0)</f>
        <v>46</v>
      </c>
      <c r="AD176" s="2">
        <f>IFERROR(__xludf.DUMMYFUNCTION("""COMPUTED_VALUE"""),57.0)</f>
        <v>57</v>
      </c>
      <c r="AE176" s="2">
        <f>IFERROR(__xludf.DUMMYFUNCTION("""COMPUTED_VALUE"""),5.0)</f>
        <v>5</v>
      </c>
      <c r="AF176" s="2">
        <f>IFERROR(__xludf.DUMMYFUNCTION("""COMPUTED_VALUE"""),47.0)</f>
        <v>47</v>
      </c>
      <c r="AG176" s="2">
        <f>IFERROR(__xludf.DUMMYFUNCTION("""COMPUTED_VALUE"""),14.0)</f>
        <v>14</v>
      </c>
      <c r="AH176" s="2">
        <f>IFERROR(__xludf.DUMMYFUNCTION("""COMPUTED_VALUE"""),30.0)</f>
        <v>30</v>
      </c>
      <c r="AI176" s="2">
        <f>IFERROR(__xludf.DUMMYFUNCTION("""COMPUTED_VALUE"""),4.0)</f>
        <v>4</v>
      </c>
      <c r="AJ176" s="2">
        <f>IFERROR(__xludf.DUMMYFUNCTION("""COMPUTED_VALUE"""),90.0)</f>
        <v>90</v>
      </c>
      <c r="AK176" s="2">
        <f>IFERROR(__xludf.DUMMYFUNCTION("""COMPUTED_VALUE"""),52.0)</f>
        <v>52</v>
      </c>
      <c r="AL176" s="2">
        <f>IFERROR(__xludf.DUMMYFUNCTION("""COMPUTED_VALUE"""),72.0)</f>
        <v>72</v>
      </c>
      <c r="AM176" s="2">
        <f>IFERROR(__xludf.DUMMYFUNCTION("""COMPUTED_VALUE"""),63.0)</f>
        <v>63</v>
      </c>
      <c r="AN176" s="2">
        <f>IFERROR(__xludf.DUMMYFUNCTION("""COMPUTED_VALUE"""),76.0)</f>
        <v>76</v>
      </c>
      <c r="AO176" s="2">
        <f>IFERROR(__xludf.DUMMYFUNCTION("""COMPUTED_VALUE"""),98.0)</f>
        <v>98</v>
      </c>
      <c r="AQ176" s="2">
        <f>IFERROR(__xludf.DUMMYFUNCTION("COUNTA( iferror( filter( flatten(F176:O176), match( flatten(F176:O176), flatten(Q176:AO176), 0 ) ) ) )"),0.0)</f>
        <v>0</v>
      </c>
      <c r="AR176" s="2">
        <f t="shared" si="1"/>
        <v>0</v>
      </c>
    </row>
    <row r="177">
      <c r="A177" s="4" t="s">
        <v>181</v>
      </c>
      <c r="B177" s="2" t="str">
        <f>IFERROR(__xludf.DUMMYFUNCTION(" SPLIT(A177,"":"")"),"Card 176")</f>
        <v>Card 176</v>
      </c>
      <c r="C177" s="2" t="str">
        <f>IFERROR(__xludf.DUMMYFUNCTION("""COMPUTED_VALUE""")," 72 22 84 56 28 15 44 62 55 12 | 30 11 24 62 52 56 84 73 38 55 22 31 36 15 72 12 28 88 51 91 44 60 26 95 89")</f>
        <v> 72 22 84 56 28 15 44 62 55 12 | 30 11 24 62 52 56 84 73 38 55 22 31 36 15 72 12 28 88 51 91 44 60 26 95 89</v>
      </c>
      <c r="D177" s="2" t="str">
        <f>IFERROR(__xludf.DUMMYFUNCTION("SPLIT(C177,""|"")")," 72 22 84 56 28 15 44 62 55 12 ")</f>
        <v> 72 22 84 56 28 15 44 62 55 12 </v>
      </c>
      <c r="E177" s="2" t="str">
        <f>IFERROR(__xludf.DUMMYFUNCTION("""COMPUTED_VALUE""")," 30 11 24 62 52 56 84 73 38 55 22 31 36 15 72 12 28 88 51 91 44 60 26 95 89")</f>
        <v> 30 11 24 62 52 56 84 73 38 55 22 31 36 15 72 12 28 88 51 91 44 60 26 95 89</v>
      </c>
      <c r="F177" s="2">
        <f>IFERROR(__xludf.DUMMYFUNCTION("SPLIT(D177,"" "")"),72.0)</f>
        <v>72</v>
      </c>
      <c r="G177" s="2">
        <f>IFERROR(__xludf.DUMMYFUNCTION("""COMPUTED_VALUE"""),22.0)</f>
        <v>22</v>
      </c>
      <c r="H177" s="2">
        <f>IFERROR(__xludf.DUMMYFUNCTION("""COMPUTED_VALUE"""),84.0)</f>
        <v>84</v>
      </c>
      <c r="I177" s="2">
        <f>IFERROR(__xludf.DUMMYFUNCTION("""COMPUTED_VALUE"""),56.0)</f>
        <v>56</v>
      </c>
      <c r="J177" s="2">
        <f>IFERROR(__xludf.DUMMYFUNCTION("""COMPUTED_VALUE"""),28.0)</f>
        <v>28</v>
      </c>
      <c r="K177" s="2">
        <f>IFERROR(__xludf.DUMMYFUNCTION("""COMPUTED_VALUE"""),15.0)</f>
        <v>15</v>
      </c>
      <c r="L177" s="2">
        <f>IFERROR(__xludf.DUMMYFUNCTION("""COMPUTED_VALUE"""),44.0)</f>
        <v>44</v>
      </c>
      <c r="M177" s="2">
        <f>IFERROR(__xludf.DUMMYFUNCTION("""COMPUTED_VALUE"""),62.0)</f>
        <v>62</v>
      </c>
      <c r="N177" s="2">
        <f>IFERROR(__xludf.DUMMYFUNCTION("""COMPUTED_VALUE"""),55.0)</f>
        <v>55</v>
      </c>
      <c r="O177" s="2">
        <f>IFERROR(__xludf.DUMMYFUNCTION("""COMPUTED_VALUE"""),12.0)</f>
        <v>12</v>
      </c>
      <c r="Q177" s="2">
        <f>IFERROR(__xludf.DUMMYFUNCTION("SPLIT(E177,"" "")"),30.0)</f>
        <v>30</v>
      </c>
      <c r="R177" s="2">
        <f>IFERROR(__xludf.DUMMYFUNCTION("""COMPUTED_VALUE"""),11.0)</f>
        <v>11</v>
      </c>
      <c r="S177" s="2">
        <f>IFERROR(__xludf.DUMMYFUNCTION("""COMPUTED_VALUE"""),24.0)</f>
        <v>24</v>
      </c>
      <c r="T177" s="2">
        <f>IFERROR(__xludf.DUMMYFUNCTION("""COMPUTED_VALUE"""),62.0)</f>
        <v>62</v>
      </c>
      <c r="U177" s="2">
        <f>IFERROR(__xludf.DUMMYFUNCTION("""COMPUTED_VALUE"""),52.0)</f>
        <v>52</v>
      </c>
      <c r="V177" s="2">
        <f>IFERROR(__xludf.DUMMYFUNCTION("""COMPUTED_VALUE"""),56.0)</f>
        <v>56</v>
      </c>
      <c r="W177" s="2">
        <f>IFERROR(__xludf.DUMMYFUNCTION("""COMPUTED_VALUE"""),84.0)</f>
        <v>84</v>
      </c>
      <c r="X177" s="2">
        <f>IFERROR(__xludf.DUMMYFUNCTION("""COMPUTED_VALUE"""),73.0)</f>
        <v>73</v>
      </c>
      <c r="Y177" s="2">
        <f>IFERROR(__xludf.DUMMYFUNCTION("""COMPUTED_VALUE"""),38.0)</f>
        <v>38</v>
      </c>
      <c r="Z177" s="2">
        <f>IFERROR(__xludf.DUMMYFUNCTION("""COMPUTED_VALUE"""),55.0)</f>
        <v>55</v>
      </c>
      <c r="AA177" s="2">
        <f>IFERROR(__xludf.DUMMYFUNCTION("""COMPUTED_VALUE"""),22.0)</f>
        <v>22</v>
      </c>
      <c r="AB177" s="2">
        <f>IFERROR(__xludf.DUMMYFUNCTION("""COMPUTED_VALUE"""),31.0)</f>
        <v>31</v>
      </c>
      <c r="AC177" s="2">
        <f>IFERROR(__xludf.DUMMYFUNCTION("""COMPUTED_VALUE"""),36.0)</f>
        <v>36</v>
      </c>
      <c r="AD177" s="2">
        <f>IFERROR(__xludf.DUMMYFUNCTION("""COMPUTED_VALUE"""),15.0)</f>
        <v>15</v>
      </c>
      <c r="AE177" s="2">
        <f>IFERROR(__xludf.DUMMYFUNCTION("""COMPUTED_VALUE"""),72.0)</f>
        <v>72</v>
      </c>
      <c r="AF177" s="2">
        <f>IFERROR(__xludf.DUMMYFUNCTION("""COMPUTED_VALUE"""),12.0)</f>
        <v>12</v>
      </c>
      <c r="AG177" s="2">
        <f>IFERROR(__xludf.DUMMYFUNCTION("""COMPUTED_VALUE"""),28.0)</f>
        <v>28</v>
      </c>
      <c r="AH177" s="2">
        <f>IFERROR(__xludf.DUMMYFUNCTION("""COMPUTED_VALUE"""),88.0)</f>
        <v>88</v>
      </c>
      <c r="AI177" s="2">
        <f>IFERROR(__xludf.DUMMYFUNCTION("""COMPUTED_VALUE"""),51.0)</f>
        <v>51</v>
      </c>
      <c r="AJ177" s="2">
        <f>IFERROR(__xludf.DUMMYFUNCTION("""COMPUTED_VALUE"""),91.0)</f>
        <v>91</v>
      </c>
      <c r="AK177" s="2">
        <f>IFERROR(__xludf.DUMMYFUNCTION("""COMPUTED_VALUE"""),44.0)</f>
        <v>44</v>
      </c>
      <c r="AL177" s="2">
        <f>IFERROR(__xludf.DUMMYFUNCTION("""COMPUTED_VALUE"""),60.0)</f>
        <v>60</v>
      </c>
      <c r="AM177" s="2">
        <f>IFERROR(__xludf.DUMMYFUNCTION("""COMPUTED_VALUE"""),26.0)</f>
        <v>26</v>
      </c>
      <c r="AN177" s="2">
        <f>IFERROR(__xludf.DUMMYFUNCTION("""COMPUTED_VALUE"""),95.0)</f>
        <v>95</v>
      </c>
      <c r="AO177" s="2">
        <f>IFERROR(__xludf.DUMMYFUNCTION("""COMPUTED_VALUE"""),89.0)</f>
        <v>89</v>
      </c>
      <c r="AQ177" s="2">
        <f>IFERROR(__xludf.DUMMYFUNCTION("COUNTA( iferror( filter( flatten(F177:O177), match( flatten(F177:O177), flatten(Q177:AO177), 0 ) ) ) )"),10.0)</f>
        <v>10</v>
      </c>
      <c r="AR177" s="2">
        <f t="shared" si="1"/>
        <v>512</v>
      </c>
    </row>
    <row r="178">
      <c r="A178" s="4" t="s">
        <v>182</v>
      </c>
      <c r="B178" s="2" t="str">
        <f>IFERROR(__xludf.DUMMYFUNCTION(" SPLIT(A178,"":"")"),"Card 177")</f>
        <v>Card 177</v>
      </c>
      <c r="C178" s="2" t="str">
        <f>IFERROR(__xludf.DUMMYFUNCTION("""COMPUTED_VALUE""")," 53 85 34  5 38 82 93 51 30 28 | 80  5 28 53 70 31 63 85 89 44  7 51 33 43 93 30 34 46 49 82 26 24 69 38 54")</f>
        <v> 53 85 34  5 38 82 93 51 30 28 | 80  5 28 53 70 31 63 85 89 44  7 51 33 43 93 30 34 46 49 82 26 24 69 38 54</v>
      </c>
      <c r="D178" s="2" t="str">
        <f>IFERROR(__xludf.DUMMYFUNCTION("SPLIT(C178,""|"")")," 53 85 34  5 38 82 93 51 30 28 ")</f>
        <v> 53 85 34  5 38 82 93 51 30 28 </v>
      </c>
      <c r="E178" s="2" t="str">
        <f>IFERROR(__xludf.DUMMYFUNCTION("""COMPUTED_VALUE""")," 80  5 28 53 70 31 63 85 89 44  7 51 33 43 93 30 34 46 49 82 26 24 69 38 54")</f>
        <v> 80  5 28 53 70 31 63 85 89 44  7 51 33 43 93 30 34 46 49 82 26 24 69 38 54</v>
      </c>
      <c r="F178" s="2">
        <f>IFERROR(__xludf.DUMMYFUNCTION("SPLIT(D178,"" "")"),53.0)</f>
        <v>53</v>
      </c>
      <c r="G178" s="2">
        <f>IFERROR(__xludf.DUMMYFUNCTION("""COMPUTED_VALUE"""),85.0)</f>
        <v>85</v>
      </c>
      <c r="H178" s="2">
        <f>IFERROR(__xludf.DUMMYFUNCTION("""COMPUTED_VALUE"""),34.0)</f>
        <v>34</v>
      </c>
      <c r="I178" s="2">
        <f>IFERROR(__xludf.DUMMYFUNCTION("""COMPUTED_VALUE"""),5.0)</f>
        <v>5</v>
      </c>
      <c r="J178" s="2">
        <f>IFERROR(__xludf.DUMMYFUNCTION("""COMPUTED_VALUE"""),38.0)</f>
        <v>38</v>
      </c>
      <c r="K178" s="2">
        <f>IFERROR(__xludf.DUMMYFUNCTION("""COMPUTED_VALUE"""),82.0)</f>
        <v>82</v>
      </c>
      <c r="L178" s="2">
        <f>IFERROR(__xludf.DUMMYFUNCTION("""COMPUTED_VALUE"""),93.0)</f>
        <v>93</v>
      </c>
      <c r="M178" s="2">
        <f>IFERROR(__xludf.DUMMYFUNCTION("""COMPUTED_VALUE"""),51.0)</f>
        <v>51</v>
      </c>
      <c r="N178" s="2">
        <f>IFERROR(__xludf.DUMMYFUNCTION("""COMPUTED_VALUE"""),30.0)</f>
        <v>30</v>
      </c>
      <c r="O178" s="2">
        <f>IFERROR(__xludf.DUMMYFUNCTION("""COMPUTED_VALUE"""),28.0)</f>
        <v>28</v>
      </c>
      <c r="Q178" s="2">
        <f>IFERROR(__xludf.DUMMYFUNCTION("SPLIT(E178,"" "")"),80.0)</f>
        <v>80</v>
      </c>
      <c r="R178" s="2">
        <f>IFERROR(__xludf.DUMMYFUNCTION("""COMPUTED_VALUE"""),5.0)</f>
        <v>5</v>
      </c>
      <c r="S178" s="2">
        <f>IFERROR(__xludf.DUMMYFUNCTION("""COMPUTED_VALUE"""),28.0)</f>
        <v>28</v>
      </c>
      <c r="T178" s="2">
        <f>IFERROR(__xludf.DUMMYFUNCTION("""COMPUTED_VALUE"""),53.0)</f>
        <v>53</v>
      </c>
      <c r="U178" s="2">
        <f>IFERROR(__xludf.DUMMYFUNCTION("""COMPUTED_VALUE"""),70.0)</f>
        <v>70</v>
      </c>
      <c r="V178" s="2">
        <f>IFERROR(__xludf.DUMMYFUNCTION("""COMPUTED_VALUE"""),31.0)</f>
        <v>31</v>
      </c>
      <c r="W178" s="2">
        <f>IFERROR(__xludf.DUMMYFUNCTION("""COMPUTED_VALUE"""),63.0)</f>
        <v>63</v>
      </c>
      <c r="X178" s="2">
        <f>IFERROR(__xludf.DUMMYFUNCTION("""COMPUTED_VALUE"""),85.0)</f>
        <v>85</v>
      </c>
      <c r="Y178" s="2">
        <f>IFERROR(__xludf.DUMMYFUNCTION("""COMPUTED_VALUE"""),89.0)</f>
        <v>89</v>
      </c>
      <c r="Z178" s="2">
        <f>IFERROR(__xludf.DUMMYFUNCTION("""COMPUTED_VALUE"""),44.0)</f>
        <v>44</v>
      </c>
      <c r="AA178" s="2">
        <f>IFERROR(__xludf.DUMMYFUNCTION("""COMPUTED_VALUE"""),7.0)</f>
        <v>7</v>
      </c>
      <c r="AB178" s="2">
        <f>IFERROR(__xludf.DUMMYFUNCTION("""COMPUTED_VALUE"""),51.0)</f>
        <v>51</v>
      </c>
      <c r="AC178" s="2">
        <f>IFERROR(__xludf.DUMMYFUNCTION("""COMPUTED_VALUE"""),33.0)</f>
        <v>33</v>
      </c>
      <c r="AD178" s="2">
        <f>IFERROR(__xludf.DUMMYFUNCTION("""COMPUTED_VALUE"""),43.0)</f>
        <v>43</v>
      </c>
      <c r="AE178" s="2">
        <f>IFERROR(__xludf.DUMMYFUNCTION("""COMPUTED_VALUE"""),93.0)</f>
        <v>93</v>
      </c>
      <c r="AF178" s="2">
        <f>IFERROR(__xludf.DUMMYFUNCTION("""COMPUTED_VALUE"""),30.0)</f>
        <v>30</v>
      </c>
      <c r="AG178" s="2">
        <f>IFERROR(__xludf.DUMMYFUNCTION("""COMPUTED_VALUE"""),34.0)</f>
        <v>34</v>
      </c>
      <c r="AH178" s="2">
        <f>IFERROR(__xludf.DUMMYFUNCTION("""COMPUTED_VALUE"""),46.0)</f>
        <v>46</v>
      </c>
      <c r="AI178" s="2">
        <f>IFERROR(__xludf.DUMMYFUNCTION("""COMPUTED_VALUE"""),49.0)</f>
        <v>49</v>
      </c>
      <c r="AJ178" s="2">
        <f>IFERROR(__xludf.DUMMYFUNCTION("""COMPUTED_VALUE"""),82.0)</f>
        <v>82</v>
      </c>
      <c r="AK178" s="2">
        <f>IFERROR(__xludf.DUMMYFUNCTION("""COMPUTED_VALUE"""),26.0)</f>
        <v>26</v>
      </c>
      <c r="AL178" s="2">
        <f>IFERROR(__xludf.DUMMYFUNCTION("""COMPUTED_VALUE"""),24.0)</f>
        <v>24</v>
      </c>
      <c r="AM178" s="2">
        <f>IFERROR(__xludf.DUMMYFUNCTION("""COMPUTED_VALUE"""),69.0)</f>
        <v>69</v>
      </c>
      <c r="AN178" s="2">
        <f>IFERROR(__xludf.DUMMYFUNCTION("""COMPUTED_VALUE"""),38.0)</f>
        <v>38</v>
      </c>
      <c r="AO178" s="2">
        <f>IFERROR(__xludf.DUMMYFUNCTION("""COMPUTED_VALUE"""),54.0)</f>
        <v>54</v>
      </c>
      <c r="AQ178" s="2">
        <f>IFERROR(__xludf.DUMMYFUNCTION("COUNTA( iferror( filter( flatten(F178:O178), match( flatten(F178:O178), flatten(Q178:AO178), 0 ) ) ) )"),10.0)</f>
        <v>10</v>
      </c>
      <c r="AR178" s="2">
        <f t="shared" si="1"/>
        <v>512</v>
      </c>
    </row>
    <row r="179">
      <c r="A179" s="4" t="s">
        <v>183</v>
      </c>
      <c r="B179" s="2" t="str">
        <f>IFERROR(__xludf.DUMMYFUNCTION(" SPLIT(A179,"":"")"),"Card 178")</f>
        <v>Card 178</v>
      </c>
      <c r="C179" s="2" t="str">
        <f>IFERROR(__xludf.DUMMYFUNCTION("""COMPUTED_VALUE""")," 65 14 66 63 85 86 89 30 84 32 | 92 24 76 86 38 56 82 84 66 89 42 32 63 43 14 65 79 99 70 85 80  6 97 83 61")</f>
        <v> 65 14 66 63 85 86 89 30 84 32 | 92 24 76 86 38 56 82 84 66 89 42 32 63 43 14 65 79 99 70 85 80  6 97 83 61</v>
      </c>
      <c r="D179" s="2" t="str">
        <f>IFERROR(__xludf.DUMMYFUNCTION("SPLIT(C179,""|"")")," 65 14 66 63 85 86 89 30 84 32 ")</f>
        <v> 65 14 66 63 85 86 89 30 84 32 </v>
      </c>
      <c r="E179" s="2" t="str">
        <f>IFERROR(__xludf.DUMMYFUNCTION("""COMPUTED_VALUE""")," 92 24 76 86 38 56 82 84 66 89 42 32 63 43 14 65 79 99 70 85 80  6 97 83 61")</f>
        <v> 92 24 76 86 38 56 82 84 66 89 42 32 63 43 14 65 79 99 70 85 80  6 97 83 61</v>
      </c>
      <c r="F179" s="2">
        <f>IFERROR(__xludf.DUMMYFUNCTION("SPLIT(D179,"" "")"),65.0)</f>
        <v>65</v>
      </c>
      <c r="G179" s="2">
        <f>IFERROR(__xludf.DUMMYFUNCTION("""COMPUTED_VALUE"""),14.0)</f>
        <v>14</v>
      </c>
      <c r="H179" s="2">
        <f>IFERROR(__xludf.DUMMYFUNCTION("""COMPUTED_VALUE"""),66.0)</f>
        <v>66</v>
      </c>
      <c r="I179" s="2">
        <f>IFERROR(__xludf.DUMMYFUNCTION("""COMPUTED_VALUE"""),63.0)</f>
        <v>63</v>
      </c>
      <c r="J179" s="2">
        <f>IFERROR(__xludf.DUMMYFUNCTION("""COMPUTED_VALUE"""),85.0)</f>
        <v>85</v>
      </c>
      <c r="K179" s="2">
        <f>IFERROR(__xludf.DUMMYFUNCTION("""COMPUTED_VALUE"""),86.0)</f>
        <v>86</v>
      </c>
      <c r="L179" s="2">
        <f>IFERROR(__xludf.DUMMYFUNCTION("""COMPUTED_VALUE"""),89.0)</f>
        <v>89</v>
      </c>
      <c r="M179" s="2">
        <f>IFERROR(__xludf.DUMMYFUNCTION("""COMPUTED_VALUE"""),30.0)</f>
        <v>30</v>
      </c>
      <c r="N179" s="2">
        <f>IFERROR(__xludf.DUMMYFUNCTION("""COMPUTED_VALUE"""),84.0)</f>
        <v>84</v>
      </c>
      <c r="O179" s="2">
        <f>IFERROR(__xludf.DUMMYFUNCTION("""COMPUTED_VALUE"""),32.0)</f>
        <v>32</v>
      </c>
      <c r="Q179" s="2">
        <f>IFERROR(__xludf.DUMMYFUNCTION("SPLIT(E179,"" "")"),92.0)</f>
        <v>92</v>
      </c>
      <c r="R179" s="2">
        <f>IFERROR(__xludf.DUMMYFUNCTION("""COMPUTED_VALUE"""),24.0)</f>
        <v>24</v>
      </c>
      <c r="S179" s="2">
        <f>IFERROR(__xludf.DUMMYFUNCTION("""COMPUTED_VALUE"""),76.0)</f>
        <v>76</v>
      </c>
      <c r="T179" s="2">
        <f>IFERROR(__xludf.DUMMYFUNCTION("""COMPUTED_VALUE"""),86.0)</f>
        <v>86</v>
      </c>
      <c r="U179" s="2">
        <f>IFERROR(__xludf.DUMMYFUNCTION("""COMPUTED_VALUE"""),38.0)</f>
        <v>38</v>
      </c>
      <c r="V179" s="2">
        <f>IFERROR(__xludf.DUMMYFUNCTION("""COMPUTED_VALUE"""),56.0)</f>
        <v>56</v>
      </c>
      <c r="W179" s="2">
        <f>IFERROR(__xludf.DUMMYFUNCTION("""COMPUTED_VALUE"""),82.0)</f>
        <v>82</v>
      </c>
      <c r="X179" s="2">
        <f>IFERROR(__xludf.DUMMYFUNCTION("""COMPUTED_VALUE"""),84.0)</f>
        <v>84</v>
      </c>
      <c r="Y179" s="2">
        <f>IFERROR(__xludf.DUMMYFUNCTION("""COMPUTED_VALUE"""),66.0)</f>
        <v>66</v>
      </c>
      <c r="Z179" s="2">
        <f>IFERROR(__xludf.DUMMYFUNCTION("""COMPUTED_VALUE"""),89.0)</f>
        <v>89</v>
      </c>
      <c r="AA179" s="2">
        <f>IFERROR(__xludf.DUMMYFUNCTION("""COMPUTED_VALUE"""),42.0)</f>
        <v>42</v>
      </c>
      <c r="AB179" s="2">
        <f>IFERROR(__xludf.DUMMYFUNCTION("""COMPUTED_VALUE"""),32.0)</f>
        <v>32</v>
      </c>
      <c r="AC179" s="2">
        <f>IFERROR(__xludf.DUMMYFUNCTION("""COMPUTED_VALUE"""),63.0)</f>
        <v>63</v>
      </c>
      <c r="AD179" s="2">
        <f>IFERROR(__xludf.DUMMYFUNCTION("""COMPUTED_VALUE"""),43.0)</f>
        <v>43</v>
      </c>
      <c r="AE179" s="2">
        <f>IFERROR(__xludf.DUMMYFUNCTION("""COMPUTED_VALUE"""),14.0)</f>
        <v>14</v>
      </c>
      <c r="AF179" s="2">
        <f>IFERROR(__xludf.DUMMYFUNCTION("""COMPUTED_VALUE"""),65.0)</f>
        <v>65</v>
      </c>
      <c r="AG179" s="2">
        <f>IFERROR(__xludf.DUMMYFUNCTION("""COMPUTED_VALUE"""),79.0)</f>
        <v>79</v>
      </c>
      <c r="AH179" s="2">
        <f>IFERROR(__xludf.DUMMYFUNCTION("""COMPUTED_VALUE"""),99.0)</f>
        <v>99</v>
      </c>
      <c r="AI179" s="2">
        <f>IFERROR(__xludf.DUMMYFUNCTION("""COMPUTED_VALUE"""),70.0)</f>
        <v>70</v>
      </c>
      <c r="AJ179" s="2">
        <f>IFERROR(__xludf.DUMMYFUNCTION("""COMPUTED_VALUE"""),85.0)</f>
        <v>85</v>
      </c>
      <c r="AK179" s="2">
        <f>IFERROR(__xludf.DUMMYFUNCTION("""COMPUTED_VALUE"""),80.0)</f>
        <v>80</v>
      </c>
      <c r="AL179" s="2">
        <f>IFERROR(__xludf.DUMMYFUNCTION("""COMPUTED_VALUE"""),6.0)</f>
        <v>6</v>
      </c>
      <c r="AM179" s="2">
        <f>IFERROR(__xludf.DUMMYFUNCTION("""COMPUTED_VALUE"""),97.0)</f>
        <v>97</v>
      </c>
      <c r="AN179" s="2">
        <f>IFERROR(__xludf.DUMMYFUNCTION("""COMPUTED_VALUE"""),83.0)</f>
        <v>83</v>
      </c>
      <c r="AO179" s="2">
        <f>IFERROR(__xludf.DUMMYFUNCTION("""COMPUTED_VALUE"""),61.0)</f>
        <v>61</v>
      </c>
      <c r="AQ179" s="2">
        <f>IFERROR(__xludf.DUMMYFUNCTION("COUNTA( iferror( filter( flatten(F179:O179), match( flatten(F179:O179), flatten(Q179:AO179), 0 ) ) ) )"),9.0)</f>
        <v>9</v>
      </c>
      <c r="AR179" s="2">
        <f t="shared" si="1"/>
        <v>256</v>
      </c>
    </row>
    <row r="180">
      <c r="A180" s="4" t="s">
        <v>184</v>
      </c>
      <c r="B180" s="2" t="str">
        <f>IFERROR(__xludf.DUMMYFUNCTION(" SPLIT(A180,"":"")"),"Card 179")</f>
        <v>Card 179</v>
      </c>
      <c r="C180" s="2" t="str">
        <f>IFERROR(__xludf.DUMMYFUNCTION("""COMPUTED_VALUE""")," 85 59 18 22 15 29  2 55 16 10 | 91 48 16 15 74 75 44 77 62 58 22 88 40 34 54 55 30  2 29 18 45 51 76 79 10")</f>
        <v> 85 59 18 22 15 29  2 55 16 10 | 91 48 16 15 74 75 44 77 62 58 22 88 40 34 54 55 30  2 29 18 45 51 76 79 10</v>
      </c>
      <c r="D180" s="2" t="str">
        <f>IFERROR(__xludf.DUMMYFUNCTION("SPLIT(C180,""|"")")," 85 59 18 22 15 29  2 55 16 10 ")</f>
        <v> 85 59 18 22 15 29  2 55 16 10 </v>
      </c>
      <c r="E180" s="2" t="str">
        <f>IFERROR(__xludf.DUMMYFUNCTION("""COMPUTED_VALUE""")," 91 48 16 15 74 75 44 77 62 58 22 88 40 34 54 55 30  2 29 18 45 51 76 79 10")</f>
        <v> 91 48 16 15 74 75 44 77 62 58 22 88 40 34 54 55 30  2 29 18 45 51 76 79 10</v>
      </c>
      <c r="F180" s="2">
        <f>IFERROR(__xludf.DUMMYFUNCTION("SPLIT(D180,"" "")"),85.0)</f>
        <v>85</v>
      </c>
      <c r="G180" s="2">
        <f>IFERROR(__xludf.DUMMYFUNCTION("""COMPUTED_VALUE"""),59.0)</f>
        <v>59</v>
      </c>
      <c r="H180" s="2">
        <f>IFERROR(__xludf.DUMMYFUNCTION("""COMPUTED_VALUE"""),18.0)</f>
        <v>18</v>
      </c>
      <c r="I180" s="2">
        <f>IFERROR(__xludf.DUMMYFUNCTION("""COMPUTED_VALUE"""),22.0)</f>
        <v>22</v>
      </c>
      <c r="J180" s="2">
        <f>IFERROR(__xludf.DUMMYFUNCTION("""COMPUTED_VALUE"""),15.0)</f>
        <v>15</v>
      </c>
      <c r="K180" s="2">
        <f>IFERROR(__xludf.DUMMYFUNCTION("""COMPUTED_VALUE"""),29.0)</f>
        <v>29</v>
      </c>
      <c r="L180" s="2">
        <f>IFERROR(__xludf.DUMMYFUNCTION("""COMPUTED_VALUE"""),2.0)</f>
        <v>2</v>
      </c>
      <c r="M180" s="2">
        <f>IFERROR(__xludf.DUMMYFUNCTION("""COMPUTED_VALUE"""),55.0)</f>
        <v>55</v>
      </c>
      <c r="N180" s="2">
        <f>IFERROR(__xludf.DUMMYFUNCTION("""COMPUTED_VALUE"""),16.0)</f>
        <v>16</v>
      </c>
      <c r="O180" s="2">
        <f>IFERROR(__xludf.DUMMYFUNCTION("""COMPUTED_VALUE"""),10.0)</f>
        <v>10</v>
      </c>
      <c r="Q180" s="2">
        <f>IFERROR(__xludf.DUMMYFUNCTION("SPLIT(E180,"" "")"),91.0)</f>
        <v>91</v>
      </c>
      <c r="R180" s="2">
        <f>IFERROR(__xludf.DUMMYFUNCTION("""COMPUTED_VALUE"""),48.0)</f>
        <v>48</v>
      </c>
      <c r="S180" s="2">
        <f>IFERROR(__xludf.DUMMYFUNCTION("""COMPUTED_VALUE"""),16.0)</f>
        <v>16</v>
      </c>
      <c r="T180" s="2">
        <f>IFERROR(__xludf.DUMMYFUNCTION("""COMPUTED_VALUE"""),15.0)</f>
        <v>15</v>
      </c>
      <c r="U180" s="2">
        <f>IFERROR(__xludf.DUMMYFUNCTION("""COMPUTED_VALUE"""),74.0)</f>
        <v>74</v>
      </c>
      <c r="V180" s="2">
        <f>IFERROR(__xludf.DUMMYFUNCTION("""COMPUTED_VALUE"""),75.0)</f>
        <v>75</v>
      </c>
      <c r="W180" s="2">
        <f>IFERROR(__xludf.DUMMYFUNCTION("""COMPUTED_VALUE"""),44.0)</f>
        <v>44</v>
      </c>
      <c r="X180" s="2">
        <f>IFERROR(__xludf.DUMMYFUNCTION("""COMPUTED_VALUE"""),77.0)</f>
        <v>77</v>
      </c>
      <c r="Y180" s="2">
        <f>IFERROR(__xludf.DUMMYFUNCTION("""COMPUTED_VALUE"""),62.0)</f>
        <v>62</v>
      </c>
      <c r="Z180" s="2">
        <f>IFERROR(__xludf.DUMMYFUNCTION("""COMPUTED_VALUE"""),58.0)</f>
        <v>58</v>
      </c>
      <c r="AA180" s="2">
        <f>IFERROR(__xludf.DUMMYFUNCTION("""COMPUTED_VALUE"""),22.0)</f>
        <v>22</v>
      </c>
      <c r="AB180" s="2">
        <f>IFERROR(__xludf.DUMMYFUNCTION("""COMPUTED_VALUE"""),88.0)</f>
        <v>88</v>
      </c>
      <c r="AC180" s="2">
        <f>IFERROR(__xludf.DUMMYFUNCTION("""COMPUTED_VALUE"""),40.0)</f>
        <v>40</v>
      </c>
      <c r="AD180" s="2">
        <f>IFERROR(__xludf.DUMMYFUNCTION("""COMPUTED_VALUE"""),34.0)</f>
        <v>34</v>
      </c>
      <c r="AE180" s="2">
        <f>IFERROR(__xludf.DUMMYFUNCTION("""COMPUTED_VALUE"""),54.0)</f>
        <v>54</v>
      </c>
      <c r="AF180" s="2">
        <f>IFERROR(__xludf.DUMMYFUNCTION("""COMPUTED_VALUE"""),55.0)</f>
        <v>55</v>
      </c>
      <c r="AG180" s="2">
        <f>IFERROR(__xludf.DUMMYFUNCTION("""COMPUTED_VALUE"""),30.0)</f>
        <v>30</v>
      </c>
      <c r="AH180" s="2">
        <f>IFERROR(__xludf.DUMMYFUNCTION("""COMPUTED_VALUE"""),2.0)</f>
        <v>2</v>
      </c>
      <c r="AI180" s="2">
        <f>IFERROR(__xludf.DUMMYFUNCTION("""COMPUTED_VALUE"""),29.0)</f>
        <v>29</v>
      </c>
      <c r="AJ180" s="2">
        <f>IFERROR(__xludf.DUMMYFUNCTION("""COMPUTED_VALUE"""),18.0)</f>
        <v>18</v>
      </c>
      <c r="AK180" s="2">
        <f>IFERROR(__xludf.DUMMYFUNCTION("""COMPUTED_VALUE"""),45.0)</f>
        <v>45</v>
      </c>
      <c r="AL180" s="2">
        <f>IFERROR(__xludf.DUMMYFUNCTION("""COMPUTED_VALUE"""),51.0)</f>
        <v>51</v>
      </c>
      <c r="AM180" s="2">
        <f>IFERROR(__xludf.DUMMYFUNCTION("""COMPUTED_VALUE"""),76.0)</f>
        <v>76</v>
      </c>
      <c r="AN180" s="2">
        <f>IFERROR(__xludf.DUMMYFUNCTION("""COMPUTED_VALUE"""),79.0)</f>
        <v>79</v>
      </c>
      <c r="AO180" s="2">
        <f>IFERROR(__xludf.DUMMYFUNCTION("""COMPUTED_VALUE"""),10.0)</f>
        <v>10</v>
      </c>
      <c r="AQ180" s="2">
        <f>IFERROR(__xludf.DUMMYFUNCTION("COUNTA( iferror( filter( flatten(F180:O180), match( flatten(F180:O180), flatten(Q180:AO180), 0 ) ) ) )"),8.0)</f>
        <v>8</v>
      </c>
      <c r="AR180" s="2">
        <f t="shared" si="1"/>
        <v>128</v>
      </c>
    </row>
    <row r="181">
      <c r="A181" s="4" t="s">
        <v>185</v>
      </c>
      <c r="B181" s="2" t="str">
        <f>IFERROR(__xludf.DUMMYFUNCTION(" SPLIT(A181,"":"")"),"Card 180")</f>
        <v>Card 180</v>
      </c>
      <c r="C181" s="2" t="str">
        <f>IFERROR(__xludf.DUMMYFUNCTION("""COMPUTED_VALUE""")," 45 13 56 71 79 75 86 16 95 32 | 30 91 39 85 79 35  5 12  4 90 53 95 47  1 75 15  9  3 50 45 10 32 22 24 13")</f>
        <v> 45 13 56 71 79 75 86 16 95 32 | 30 91 39 85 79 35  5 12  4 90 53 95 47  1 75 15  9  3 50 45 10 32 22 24 13</v>
      </c>
      <c r="D181" s="2" t="str">
        <f>IFERROR(__xludf.DUMMYFUNCTION("SPLIT(C181,""|"")")," 45 13 56 71 79 75 86 16 95 32 ")</f>
        <v> 45 13 56 71 79 75 86 16 95 32 </v>
      </c>
      <c r="E181" s="2" t="str">
        <f>IFERROR(__xludf.DUMMYFUNCTION("""COMPUTED_VALUE""")," 30 91 39 85 79 35  5 12  4 90 53 95 47  1 75 15  9  3 50 45 10 32 22 24 13")</f>
        <v> 30 91 39 85 79 35  5 12  4 90 53 95 47  1 75 15  9  3 50 45 10 32 22 24 13</v>
      </c>
      <c r="F181" s="2">
        <f>IFERROR(__xludf.DUMMYFUNCTION("SPLIT(D181,"" "")"),45.0)</f>
        <v>45</v>
      </c>
      <c r="G181" s="2">
        <f>IFERROR(__xludf.DUMMYFUNCTION("""COMPUTED_VALUE"""),13.0)</f>
        <v>13</v>
      </c>
      <c r="H181" s="2">
        <f>IFERROR(__xludf.DUMMYFUNCTION("""COMPUTED_VALUE"""),56.0)</f>
        <v>56</v>
      </c>
      <c r="I181" s="2">
        <f>IFERROR(__xludf.DUMMYFUNCTION("""COMPUTED_VALUE"""),71.0)</f>
        <v>71</v>
      </c>
      <c r="J181" s="2">
        <f>IFERROR(__xludf.DUMMYFUNCTION("""COMPUTED_VALUE"""),79.0)</f>
        <v>79</v>
      </c>
      <c r="K181" s="2">
        <f>IFERROR(__xludf.DUMMYFUNCTION("""COMPUTED_VALUE"""),75.0)</f>
        <v>75</v>
      </c>
      <c r="L181" s="2">
        <f>IFERROR(__xludf.DUMMYFUNCTION("""COMPUTED_VALUE"""),86.0)</f>
        <v>86</v>
      </c>
      <c r="M181" s="2">
        <f>IFERROR(__xludf.DUMMYFUNCTION("""COMPUTED_VALUE"""),16.0)</f>
        <v>16</v>
      </c>
      <c r="N181" s="2">
        <f>IFERROR(__xludf.DUMMYFUNCTION("""COMPUTED_VALUE"""),95.0)</f>
        <v>95</v>
      </c>
      <c r="O181" s="2">
        <f>IFERROR(__xludf.DUMMYFUNCTION("""COMPUTED_VALUE"""),32.0)</f>
        <v>32</v>
      </c>
      <c r="Q181" s="2">
        <f>IFERROR(__xludf.DUMMYFUNCTION("SPLIT(E181,"" "")"),30.0)</f>
        <v>30</v>
      </c>
      <c r="R181" s="2">
        <f>IFERROR(__xludf.DUMMYFUNCTION("""COMPUTED_VALUE"""),91.0)</f>
        <v>91</v>
      </c>
      <c r="S181" s="2">
        <f>IFERROR(__xludf.DUMMYFUNCTION("""COMPUTED_VALUE"""),39.0)</f>
        <v>39</v>
      </c>
      <c r="T181" s="2">
        <f>IFERROR(__xludf.DUMMYFUNCTION("""COMPUTED_VALUE"""),85.0)</f>
        <v>85</v>
      </c>
      <c r="U181" s="2">
        <f>IFERROR(__xludf.DUMMYFUNCTION("""COMPUTED_VALUE"""),79.0)</f>
        <v>79</v>
      </c>
      <c r="V181" s="2">
        <f>IFERROR(__xludf.DUMMYFUNCTION("""COMPUTED_VALUE"""),35.0)</f>
        <v>35</v>
      </c>
      <c r="W181" s="2">
        <f>IFERROR(__xludf.DUMMYFUNCTION("""COMPUTED_VALUE"""),5.0)</f>
        <v>5</v>
      </c>
      <c r="X181" s="2">
        <f>IFERROR(__xludf.DUMMYFUNCTION("""COMPUTED_VALUE"""),12.0)</f>
        <v>12</v>
      </c>
      <c r="Y181" s="2">
        <f>IFERROR(__xludf.DUMMYFUNCTION("""COMPUTED_VALUE"""),4.0)</f>
        <v>4</v>
      </c>
      <c r="Z181" s="2">
        <f>IFERROR(__xludf.DUMMYFUNCTION("""COMPUTED_VALUE"""),90.0)</f>
        <v>90</v>
      </c>
      <c r="AA181" s="2">
        <f>IFERROR(__xludf.DUMMYFUNCTION("""COMPUTED_VALUE"""),53.0)</f>
        <v>53</v>
      </c>
      <c r="AB181" s="2">
        <f>IFERROR(__xludf.DUMMYFUNCTION("""COMPUTED_VALUE"""),95.0)</f>
        <v>95</v>
      </c>
      <c r="AC181" s="2">
        <f>IFERROR(__xludf.DUMMYFUNCTION("""COMPUTED_VALUE"""),47.0)</f>
        <v>47</v>
      </c>
      <c r="AD181" s="2">
        <f>IFERROR(__xludf.DUMMYFUNCTION("""COMPUTED_VALUE"""),1.0)</f>
        <v>1</v>
      </c>
      <c r="AE181" s="2">
        <f>IFERROR(__xludf.DUMMYFUNCTION("""COMPUTED_VALUE"""),75.0)</f>
        <v>75</v>
      </c>
      <c r="AF181" s="2">
        <f>IFERROR(__xludf.DUMMYFUNCTION("""COMPUTED_VALUE"""),15.0)</f>
        <v>15</v>
      </c>
      <c r="AG181" s="2">
        <f>IFERROR(__xludf.DUMMYFUNCTION("""COMPUTED_VALUE"""),9.0)</f>
        <v>9</v>
      </c>
      <c r="AH181" s="2">
        <f>IFERROR(__xludf.DUMMYFUNCTION("""COMPUTED_VALUE"""),3.0)</f>
        <v>3</v>
      </c>
      <c r="AI181" s="2">
        <f>IFERROR(__xludf.DUMMYFUNCTION("""COMPUTED_VALUE"""),50.0)</f>
        <v>50</v>
      </c>
      <c r="AJ181" s="2">
        <f>IFERROR(__xludf.DUMMYFUNCTION("""COMPUTED_VALUE"""),45.0)</f>
        <v>45</v>
      </c>
      <c r="AK181" s="2">
        <f>IFERROR(__xludf.DUMMYFUNCTION("""COMPUTED_VALUE"""),10.0)</f>
        <v>10</v>
      </c>
      <c r="AL181" s="2">
        <f>IFERROR(__xludf.DUMMYFUNCTION("""COMPUTED_VALUE"""),32.0)</f>
        <v>32</v>
      </c>
      <c r="AM181" s="2">
        <f>IFERROR(__xludf.DUMMYFUNCTION("""COMPUTED_VALUE"""),22.0)</f>
        <v>22</v>
      </c>
      <c r="AN181" s="2">
        <f>IFERROR(__xludf.DUMMYFUNCTION("""COMPUTED_VALUE"""),24.0)</f>
        <v>24</v>
      </c>
      <c r="AO181" s="2">
        <f>IFERROR(__xludf.DUMMYFUNCTION("""COMPUTED_VALUE"""),13.0)</f>
        <v>13</v>
      </c>
      <c r="AQ181" s="2">
        <f>IFERROR(__xludf.DUMMYFUNCTION("COUNTA( iferror( filter( flatten(F181:O181), match( flatten(F181:O181), flatten(Q181:AO181), 0 ) ) ) )"),6.0)</f>
        <v>6</v>
      </c>
      <c r="AR181" s="2">
        <f t="shared" si="1"/>
        <v>32</v>
      </c>
    </row>
    <row r="182">
      <c r="A182" s="4" t="s">
        <v>186</v>
      </c>
      <c r="B182" s="2" t="str">
        <f>IFERROR(__xludf.DUMMYFUNCTION(" SPLIT(A182,"":"")"),"Card 181")</f>
        <v>Card 181</v>
      </c>
      <c r="C182" s="2" t="str">
        <f>IFERROR(__xludf.DUMMYFUNCTION("""COMPUTED_VALUE""")," 47 13 85 45 98 21 78 68 80 27 | 64 46 42 85 82 60  8 47 69 91 15 33 52  7 95 34 86 53 40 49 27 76 63 26 78")</f>
        <v> 47 13 85 45 98 21 78 68 80 27 | 64 46 42 85 82 60  8 47 69 91 15 33 52  7 95 34 86 53 40 49 27 76 63 26 78</v>
      </c>
      <c r="D182" s="2" t="str">
        <f>IFERROR(__xludf.DUMMYFUNCTION("SPLIT(C182,""|"")")," 47 13 85 45 98 21 78 68 80 27 ")</f>
        <v> 47 13 85 45 98 21 78 68 80 27 </v>
      </c>
      <c r="E182" s="2" t="str">
        <f>IFERROR(__xludf.DUMMYFUNCTION("""COMPUTED_VALUE""")," 64 46 42 85 82 60  8 47 69 91 15 33 52  7 95 34 86 53 40 49 27 76 63 26 78")</f>
        <v> 64 46 42 85 82 60  8 47 69 91 15 33 52  7 95 34 86 53 40 49 27 76 63 26 78</v>
      </c>
      <c r="F182" s="2">
        <f>IFERROR(__xludf.DUMMYFUNCTION("SPLIT(D182,"" "")"),47.0)</f>
        <v>47</v>
      </c>
      <c r="G182" s="2">
        <f>IFERROR(__xludf.DUMMYFUNCTION("""COMPUTED_VALUE"""),13.0)</f>
        <v>13</v>
      </c>
      <c r="H182" s="2">
        <f>IFERROR(__xludf.DUMMYFUNCTION("""COMPUTED_VALUE"""),85.0)</f>
        <v>85</v>
      </c>
      <c r="I182" s="2">
        <f>IFERROR(__xludf.DUMMYFUNCTION("""COMPUTED_VALUE"""),45.0)</f>
        <v>45</v>
      </c>
      <c r="J182" s="2">
        <f>IFERROR(__xludf.DUMMYFUNCTION("""COMPUTED_VALUE"""),98.0)</f>
        <v>98</v>
      </c>
      <c r="K182" s="2">
        <f>IFERROR(__xludf.DUMMYFUNCTION("""COMPUTED_VALUE"""),21.0)</f>
        <v>21</v>
      </c>
      <c r="L182" s="2">
        <f>IFERROR(__xludf.DUMMYFUNCTION("""COMPUTED_VALUE"""),78.0)</f>
        <v>78</v>
      </c>
      <c r="M182" s="2">
        <f>IFERROR(__xludf.DUMMYFUNCTION("""COMPUTED_VALUE"""),68.0)</f>
        <v>68</v>
      </c>
      <c r="N182" s="2">
        <f>IFERROR(__xludf.DUMMYFUNCTION("""COMPUTED_VALUE"""),80.0)</f>
        <v>80</v>
      </c>
      <c r="O182" s="2">
        <f>IFERROR(__xludf.DUMMYFUNCTION("""COMPUTED_VALUE"""),27.0)</f>
        <v>27</v>
      </c>
      <c r="Q182" s="2">
        <f>IFERROR(__xludf.DUMMYFUNCTION("SPLIT(E182,"" "")"),64.0)</f>
        <v>64</v>
      </c>
      <c r="R182" s="2">
        <f>IFERROR(__xludf.DUMMYFUNCTION("""COMPUTED_VALUE"""),46.0)</f>
        <v>46</v>
      </c>
      <c r="S182" s="2">
        <f>IFERROR(__xludf.DUMMYFUNCTION("""COMPUTED_VALUE"""),42.0)</f>
        <v>42</v>
      </c>
      <c r="T182" s="2">
        <f>IFERROR(__xludf.DUMMYFUNCTION("""COMPUTED_VALUE"""),85.0)</f>
        <v>85</v>
      </c>
      <c r="U182" s="2">
        <f>IFERROR(__xludf.DUMMYFUNCTION("""COMPUTED_VALUE"""),82.0)</f>
        <v>82</v>
      </c>
      <c r="V182" s="2">
        <f>IFERROR(__xludf.DUMMYFUNCTION("""COMPUTED_VALUE"""),60.0)</f>
        <v>60</v>
      </c>
      <c r="W182" s="2">
        <f>IFERROR(__xludf.DUMMYFUNCTION("""COMPUTED_VALUE"""),8.0)</f>
        <v>8</v>
      </c>
      <c r="X182" s="2">
        <f>IFERROR(__xludf.DUMMYFUNCTION("""COMPUTED_VALUE"""),47.0)</f>
        <v>47</v>
      </c>
      <c r="Y182" s="2">
        <f>IFERROR(__xludf.DUMMYFUNCTION("""COMPUTED_VALUE"""),69.0)</f>
        <v>69</v>
      </c>
      <c r="Z182" s="2">
        <f>IFERROR(__xludf.DUMMYFUNCTION("""COMPUTED_VALUE"""),91.0)</f>
        <v>91</v>
      </c>
      <c r="AA182" s="2">
        <f>IFERROR(__xludf.DUMMYFUNCTION("""COMPUTED_VALUE"""),15.0)</f>
        <v>15</v>
      </c>
      <c r="AB182" s="2">
        <f>IFERROR(__xludf.DUMMYFUNCTION("""COMPUTED_VALUE"""),33.0)</f>
        <v>33</v>
      </c>
      <c r="AC182" s="2">
        <f>IFERROR(__xludf.DUMMYFUNCTION("""COMPUTED_VALUE"""),52.0)</f>
        <v>52</v>
      </c>
      <c r="AD182" s="2">
        <f>IFERROR(__xludf.DUMMYFUNCTION("""COMPUTED_VALUE"""),7.0)</f>
        <v>7</v>
      </c>
      <c r="AE182" s="2">
        <f>IFERROR(__xludf.DUMMYFUNCTION("""COMPUTED_VALUE"""),95.0)</f>
        <v>95</v>
      </c>
      <c r="AF182" s="2">
        <f>IFERROR(__xludf.DUMMYFUNCTION("""COMPUTED_VALUE"""),34.0)</f>
        <v>34</v>
      </c>
      <c r="AG182" s="2">
        <f>IFERROR(__xludf.DUMMYFUNCTION("""COMPUTED_VALUE"""),86.0)</f>
        <v>86</v>
      </c>
      <c r="AH182" s="2">
        <f>IFERROR(__xludf.DUMMYFUNCTION("""COMPUTED_VALUE"""),53.0)</f>
        <v>53</v>
      </c>
      <c r="AI182" s="2">
        <f>IFERROR(__xludf.DUMMYFUNCTION("""COMPUTED_VALUE"""),40.0)</f>
        <v>40</v>
      </c>
      <c r="AJ182" s="2">
        <f>IFERROR(__xludf.DUMMYFUNCTION("""COMPUTED_VALUE"""),49.0)</f>
        <v>49</v>
      </c>
      <c r="AK182" s="2">
        <f>IFERROR(__xludf.DUMMYFUNCTION("""COMPUTED_VALUE"""),27.0)</f>
        <v>27</v>
      </c>
      <c r="AL182" s="2">
        <f>IFERROR(__xludf.DUMMYFUNCTION("""COMPUTED_VALUE"""),76.0)</f>
        <v>76</v>
      </c>
      <c r="AM182" s="2">
        <f>IFERROR(__xludf.DUMMYFUNCTION("""COMPUTED_VALUE"""),63.0)</f>
        <v>63</v>
      </c>
      <c r="AN182" s="2">
        <f>IFERROR(__xludf.DUMMYFUNCTION("""COMPUTED_VALUE"""),26.0)</f>
        <v>26</v>
      </c>
      <c r="AO182" s="2">
        <f>IFERROR(__xludf.DUMMYFUNCTION("""COMPUTED_VALUE"""),78.0)</f>
        <v>78</v>
      </c>
      <c r="AQ182" s="2">
        <f>IFERROR(__xludf.DUMMYFUNCTION("COUNTA( iferror( filter( flatten(F182:O182), match( flatten(F182:O182), flatten(Q182:AO182), 0 ) ) ) )"),4.0)</f>
        <v>4</v>
      </c>
      <c r="AR182" s="2">
        <f t="shared" si="1"/>
        <v>8</v>
      </c>
    </row>
    <row r="183">
      <c r="A183" s="4" t="s">
        <v>187</v>
      </c>
      <c r="B183" s="2" t="str">
        <f>IFERROR(__xludf.DUMMYFUNCTION(" SPLIT(A183,"":"")"),"Card 182")</f>
        <v>Card 182</v>
      </c>
      <c r="C183" s="2" t="str">
        <f>IFERROR(__xludf.DUMMYFUNCTION("""COMPUTED_VALUE""")," 78 84 43 31 86 90 13 83  7 29 | 51 64 67 82 39 87 49 93 69 12 29 36 47 84 18 96 77 10 91 92 60 16 53 81 88")</f>
        <v> 78 84 43 31 86 90 13 83  7 29 | 51 64 67 82 39 87 49 93 69 12 29 36 47 84 18 96 77 10 91 92 60 16 53 81 88</v>
      </c>
      <c r="D183" s="2" t="str">
        <f>IFERROR(__xludf.DUMMYFUNCTION("SPLIT(C183,""|"")")," 78 84 43 31 86 90 13 83  7 29 ")</f>
        <v> 78 84 43 31 86 90 13 83  7 29 </v>
      </c>
      <c r="E183" s="2" t="str">
        <f>IFERROR(__xludf.DUMMYFUNCTION("""COMPUTED_VALUE""")," 51 64 67 82 39 87 49 93 69 12 29 36 47 84 18 96 77 10 91 92 60 16 53 81 88")</f>
        <v> 51 64 67 82 39 87 49 93 69 12 29 36 47 84 18 96 77 10 91 92 60 16 53 81 88</v>
      </c>
      <c r="F183" s="2">
        <f>IFERROR(__xludf.DUMMYFUNCTION("SPLIT(D183,"" "")"),78.0)</f>
        <v>78</v>
      </c>
      <c r="G183" s="2">
        <f>IFERROR(__xludf.DUMMYFUNCTION("""COMPUTED_VALUE"""),84.0)</f>
        <v>84</v>
      </c>
      <c r="H183" s="2">
        <f>IFERROR(__xludf.DUMMYFUNCTION("""COMPUTED_VALUE"""),43.0)</f>
        <v>43</v>
      </c>
      <c r="I183" s="2">
        <f>IFERROR(__xludf.DUMMYFUNCTION("""COMPUTED_VALUE"""),31.0)</f>
        <v>31</v>
      </c>
      <c r="J183" s="2">
        <f>IFERROR(__xludf.DUMMYFUNCTION("""COMPUTED_VALUE"""),86.0)</f>
        <v>86</v>
      </c>
      <c r="K183" s="2">
        <f>IFERROR(__xludf.DUMMYFUNCTION("""COMPUTED_VALUE"""),90.0)</f>
        <v>90</v>
      </c>
      <c r="L183" s="2">
        <f>IFERROR(__xludf.DUMMYFUNCTION("""COMPUTED_VALUE"""),13.0)</f>
        <v>13</v>
      </c>
      <c r="M183" s="2">
        <f>IFERROR(__xludf.DUMMYFUNCTION("""COMPUTED_VALUE"""),83.0)</f>
        <v>83</v>
      </c>
      <c r="N183" s="2">
        <f>IFERROR(__xludf.DUMMYFUNCTION("""COMPUTED_VALUE"""),7.0)</f>
        <v>7</v>
      </c>
      <c r="O183" s="2">
        <f>IFERROR(__xludf.DUMMYFUNCTION("""COMPUTED_VALUE"""),29.0)</f>
        <v>29</v>
      </c>
      <c r="Q183" s="2">
        <f>IFERROR(__xludf.DUMMYFUNCTION("SPLIT(E183,"" "")"),51.0)</f>
        <v>51</v>
      </c>
      <c r="R183" s="2">
        <f>IFERROR(__xludf.DUMMYFUNCTION("""COMPUTED_VALUE"""),64.0)</f>
        <v>64</v>
      </c>
      <c r="S183" s="2">
        <f>IFERROR(__xludf.DUMMYFUNCTION("""COMPUTED_VALUE"""),67.0)</f>
        <v>67</v>
      </c>
      <c r="T183" s="2">
        <f>IFERROR(__xludf.DUMMYFUNCTION("""COMPUTED_VALUE"""),82.0)</f>
        <v>82</v>
      </c>
      <c r="U183" s="2">
        <f>IFERROR(__xludf.DUMMYFUNCTION("""COMPUTED_VALUE"""),39.0)</f>
        <v>39</v>
      </c>
      <c r="V183" s="2">
        <f>IFERROR(__xludf.DUMMYFUNCTION("""COMPUTED_VALUE"""),87.0)</f>
        <v>87</v>
      </c>
      <c r="W183" s="2">
        <f>IFERROR(__xludf.DUMMYFUNCTION("""COMPUTED_VALUE"""),49.0)</f>
        <v>49</v>
      </c>
      <c r="X183" s="2">
        <f>IFERROR(__xludf.DUMMYFUNCTION("""COMPUTED_VALUE"""),93.0)</f>
        <v>93</v>
      </c>
      <c r="Y183" s="2">
        <f>IFERROR(__xludf.DUMMYFUNCTION("""COMPUTED_VALUE"""),69.0)</f>
        <v>69</v>
      </c>
      <c r="Z183" s="2">
        <f>IFERROR(__xludf.DUMMYFUNCTION("""COMPUTED_VALUE"""),12.0)</f>
        <v>12</v>
      </c>
      <c r="AA183" s="2">
        <f>IFERROR(__xludf.DUMMYFUNCTION("""COMPUTED_VALUE"""),29.0)</f>
        <v>29</v>
      </c>
      <c r="AB183" s="2">
        <f>IFERROR(__xludf.DUMMYFUNCTION("""COMPUTED_VALUE"""),36.0)</f>
        <v>36</v>
      </c>
      <c r="AC183" s="2">
        <f>IFERROR(__xludf.DUMMYFUNCTION("""COMPUTED_VALUE"""),47.0)</f>
        <v>47</v>
      </c>
      <c r="AD183" s="2">
        <f>IFERROR(__xludf.DUMMYFUNCTION("""COMPUTED_VALUE"""),84.0)</f>
        <v>84</v>
      </c>
      <c r="AE183" s="2">
        <f>IFERROR(__xludf.DUMMYFUNCTION("""COMPUTED_VALUE"""),18.0)</f>
        <v>18</v>
      </c>
      <c r="AF183" s="2">
        <f>IFERROR(__xludf.DUMMYFUNCTION("""COMPUTED_VALUE"""),96.0)</f>
        <v>96</v>
      </c>
      <c r="AG183" s="2">
        <f>IFERROR(__xludf.DUMMYFUNCTION("""COMPUTED_VALUE"""),77.0)</f>
        <v>77</v>
      </c>
      <c r="AH183" s="2">
        <f>IFERROR(__xludf.DUMMYFUNCTION("""COMPUTED_VALUE"""),10.0)</f>
        <v>10</v>
      </c>
      <c r="AI183" s="2">
        <f>IFERROR(__xludf.DUMMYFUNCTION("""COMPUTED_VALUE"""),91.0)</f>
        <v>91</v>
      </c>
      <c r="AJ183" s="2">
        <f>IFERROR(__xludf.DUMMYFUNCTION("""COMPUTED_VALUE"""),92.0)</f>
        <v>92</v>
      </c>
      <c r="AK183" s="2">
        <f>IFERROR(__xludf.DUMMYFUNCTION("""COMPUTED_VALUE"""),60.0)</f>
        <v>60</v>
      </c>
      <c r="AL183" s="2">
        <f>IFERROR(__xludf.DUMMYFUNCTION("""COMPUTED_VALUE"""),16.0)</f>
        <v>16</v>
      </c>
      <c r="AM183" s="2">
        <f>IFERROR(__xludf.DUMMYFUNCTION("""COMPUTED_VALUE"""),53.0)</f>
        <v>53</v>
      </c>
      <c r="AN183" s="2">
        <f>IFERROR(__xludf.DUMMYFUNCTION("""COMPUTED_VALUE"""),81.0)</f>
        <v>81</v>
      </c>
      <c r="AO183" s="2">
        <f>IFERROR(__xludf.DUMMYFUNCTION("""COMPUTED_VALUE"""),88.0)</f>
        <v>88</v>
      </c>
      <c r="AQ183" s="2">
        <f>IFERROR(__xludf.DUMMYFUNCTION("COUNTA( iferror( filter( flatten(F183:O183), match( flatten(F183:O183), flatten(Q183:AO183), 0 ) ) ) )"),2.0)</f>
        <v>2</v>
      </c>
      <c r="AR183" s="2">
        <f t="shared" si="1"/>
        <v>2</v>
      </c>
    </row>
    <row r="184">
      <c r="A184" s="4" t="s">
        <v>188</v>
      </c>
      <c r="B184" s="2" t="str">
        <f>IFERROR(__xludf.DUMMYFUNCTION(" SPLIT(A184,"":"")"),"Card 183")</f>
        <v>Card 183</v>
      </c>
      <c r="C184" s="2" t="str">
        <f>IFERROR(__xludf.DUMMYFUNCTION("""COMPUTED_VALUE""")," 28 78 55 47 42 63 49 25 76 33 | 35 15 41 37 49 50 69 70 87 88 73 77 30  6 97 61  7 38 98  1 32 48 99 47 16")</f>
        <v> 28 78 55 47 42 63 49 25 76 33 | 35 15 41 37 49 50 69 70 87 88 73 77 30  6 97 61  7 38 98  1 32 48 99 47 16</v>
      </c>
      <c r="D184" s="2" t="str">
        <f>IFERROR(__xludf.DUMMYFUNCTION("SPLIT(C184,""|"")")," 28 78 55 47 42 63 49 25 76 33 ")</f>
        <v> 28 78 55 47 42 63 49 25 76 33 </v>
      </c>
      <c r="E184" s="2" t="str">
        <f>IFERROR(__xludf.DUMMYFUNCTION("""COMPUTED_VALUE""")," 35 15 41 37 49 50 69 70 87 88 73 77 30  6 97 61  7 38 98  1 32 48 99 47 16")</f>
        <v> 35 15 41 37 49 50 69 70 87 88 73 77 30  6 97 61  7 38 98  1 32 48 99 47 16</v>
      </c>
      <c r="F184" s="2">
        <f>IFERROR(__xludf.DUMMYFUNCTION("SPLIT(D184,"" "")"),28.0)</f>
        <v>28</v>
      </c>
      <c r="G184" s="2">
        <f>IFERROR(__xludf.DUMMYFUNCTION("""COMPUTED_VALUE"""),78.0)</f>
        <v>78</v>
      </c>
      <c r="H184" s="2">
        <f>IFERROR(__xludf.DUMMYFUNCTION("""COMPUTED_VALUE"""),55.0)</f>
        <v>55</v>
      </c>
      <c r="I184" s="2">
        <f>IFERROR(__xludf.DUMMYFUNCTION("""COMPUTED_VALUE"""),47.0)</f>
        <v>47</v>
      </c>
      <c r="J184" s="2">
        <f>IFERROR(__xludf.DUMMYFUNCTION("""COMPUTED_VALUE"""),42.0)</f>
        <v>42</v>
      </c>
      <c r="K184" s="2">
        <f>IFERROR(__xludf.DUMMYFUNCTION("""COMPUTED_VALUE"""),63.0)</f>
        <v>63</v>
      </c>
      <c r="L184" s="2">
        <f>IFERROR(__xludf.DUMMYFUNCTION("""COMPUTED_VALUE"""),49.0)</f>
        <v>49</v>
      </c>
      <c r="M184" s="2">
        <f>IFERROR(__xludf.DUMMYFUNCTION("""COMPUTED_VALUE"""),25.0)</f>
        <v>25</v>
      </c>
      <c r="N184" s="2">
        <f>IFERROR(__xludf.DUMMYFUNCTION("""COMPUTED_VALUE"""),76.0)</f>
        <v>76</v>
      </c>
      <c r="O184" s="2">
        <f>IFERROR(__xludf.DUMMYFUNCTION("""COMPUTED_VALUE"""),33.0)</f>
        <v>33</v>
      </c>
      <c r="Q184" s="2">
        <f>IFERROR(__xludf.DUMMYFUNCTION("SPLIT(E184,"" "")"),35.0)</f>
        <v>35</v>
      </c>
      <c r="R184" s="2">
        <f>IFERROR(__xludf.DUMMYFUNCTION("""COMPUTED_VALUE"""),15.0)</f>
        <v>15</v>
      </c>
      <c r="S184" s="2">
        <f>IFERROR(__xludf.DUMMYFUNCTION("""COMPUTED_VALUE"""),41.0)</f>
        <v>41</v>
      </c>
      <c r="T184" s="2">
        <f>IFERROR(__xludf.DUMMYFUNCTION("""COMPUTED_VALUE"""),37.0)</f>
        <v>37</v>
      </c>
      <c r="U184" s="2">
        <f>IFERROR(__xludf.DUMMYFUNCTION("""COMPUTED_VALUE"""),49.0)</f>
        <v>49</v>
      </c>
      <c r="V184" s="2">
        <f>IFERROR(__xludf.DUMMYFUNCTION("""COMPUTED_VALUE"""),50.0)</f>
        <v>50</v>
      </c>
      <c r="W184" s="2">
        <f>IFERROR(__xludf.DUMMYFUNCTION("""COMPUTED_VALUE"""),69.0)</f>
        <v>69</v>
      </c>
      <c r="X184" s="2">
        <f>IFERROR(__xludf.DUMMYFUNCTION("""COMPUTED_VALUE"""),70.0)</f>
        <v>70</v>
      </c>
      <c r="Y184" s="2">
        <f>IFERROR(__xludf.DUMMYFUNCTION("""COMPUTED_VALUE"""),87.0)</f>
        <v>87</v>
      </c>
      <c r="Z184" s="2">
        <f>IFERROR(__xludf.DUMMYFUNCTION("""COMPUTED_VALUE"""),88.0)</f>
        <v>88</v>
      </c>
      <c r="AA184" s="2">
        <f>IFERROR(__xludf.DUMMYFUNCTION("""COMPUTED_VALUE"""),73.0)</f>
        <v>73</v>
      </c>
      <c r="AB184" s="2">
        <f>IFERROR(__xludf.DUMMYFUNCTION("""COMPUTED_VALUE"""),77.0)</f>
        <v>77</v>
      </c>
      <c r="AC184" s="2">
        <f>IFERROR(__xludf.DUMMYFUNCTION("""COMPUTED_VALUE"""),30.0)</f>
        <v>30</v>
      </c>
      <c r="AD184" s="2">
        <f>IFERROR(__xludf.DUMMYFUNCTION("""COMPUTED_VALUE"""),6.0)</f>
        <v>6</v>
      </c>
      <c r="AE184" s="2">
        <f>IFERROR(__xludf.DUMMYFUNCTION("""COMPUTED_VALUE"""),97.0)</f>
        <v>97</v>
      </c>
      <c r="AF184" s="2">
        <f>IFERROR(__xludf.DUMMYFUNCTION("""COMPUTED_VALUE"""),61.0)</f>
        <v>61</v>
      </c>
      <c r="AG184" s="2">
        <f>IFERROR(__xludf.DUMMYFUNCTION("""COMPUTED_VALUE"""),7.0)</f>
        <v>7</v>
      </c>
      <c r="AH184" s="2">
        <f>IFERROR(__xludf.DUMMYFUNCTION("""COMPUTED_VALUE"""),38.0)</f>
        <v>38</v>
      </c>
      <c r="AI184" s="2">
        <f>IFERROR(__xludf.DUMMYFUNCTION("""COMPUTED_VALUE"""),98.0)</f>
        <v>98</v>
      </c>
      <c r="AJ184" s="2">
        <f>IFERROR(__xludf.DUMMYFUNCTION("""COMPUTED_VALUE"""),1.0)</f>
        <v>1</v>
      </c>
      <c r="AK184" s="2">
        <f>IFERROR(__xludf.DUMMYFUNCTION("""COMPUTED_VALUE"""),32.0)</f>
        <v>32</v>
      </c>
      <c r="AL184" s="2">
        <f>IFERROR(__xludf.DUMMYFUNCTION("""COMPUTED_VALUE"""),48.0)</f>
        <v>48</v>
      </c>
      <c r="AM184" s="2">
        <f>IFERROR(__xludf.DUMMYFUNCTION("""COMPUTED_VALUE"""),99.0)</f>
        <v>99</v>
      </c>
      <c r="AN184" s="2">
        <f>IFERROR(__xludf.DUMMYFUNCTION("""COMPUTED_VALUE"""),47.0)</f>
        <v>47</v>
      </c>
      <c r="AO184" s="2">
        <f>IFERROR(__xludf.DUMMYFUNCTION("""COMPUTED_VALUE"""),16.0)</f>
        <v>16</v>
      </c>
      <c r="AQ184" s="2">
        <f>IFERROR(__xludf.DUMMYFUNCTION("COUNTA( iferror( filter( flatten(F184:O184), match( flatten(F184:O184), flatten(Q184:AO184), 0 ) ) ) )"),2.0)</f>
        <v>2</v>
      </c>
      <c r="AR184" s="2">
        <f t="shared" si="1"/>
        <v>2</v>
      </c>
    </row>
    <row r="185">
      <c r="A185" s="4" t="s">
        <v>189</v>
      </c>
      <c r="B185" s="2" t="str">
        <f>IFERROR(__xludf.DUMMYFUNCTION(" SPLIT(A185,"":"")"),"Card 184")</f>
        <v>Card 184</v>
      </c>
      <c r="C185" s="2" t="str">
        <f>IFERROR(__xludf.DUMMYFUNCTION("""COMPUTED_VALUE""")," 96 39  9 10 41 91 42 89  8 55 | 94 53 33 12 81 88 42 87 39  1 92 10 98 26 48 29 72 54 96 91 47 13 78 83 68")</f>
        <v> 96 39  9 10 41 91 42 89  8 55 | 94 53 33 12 81 88 42 87 39  1 92 10 98 26 48 29 72 54 96 91 47 13 78 83 68</v>
      </c>
      <c r="D185" s="2" t="str">
        <f>IFERROR(__xludf.DUMMYFUNCTION("SPLIT(C185,""|"")")," 96 39  9 10 41 91 42 89  8 55 ")</f>
        <v> 96 39  9 10 41 91 42 89  8 55 </v>
      </c>
      <c r="E185" s="2" t="str">
        <f>IFERROR(__xludf.DUMMYFUNCTION("""COMPUTED_VALUE""")," 94 53 33 12 81 88 42 87 39  1 92 10 98 26 48 29 72 54 96 91 47 13 78 83 68")</f>
        <v> 94 53 33 12 81 88 42 87 39  1 92 10 98 26 48 29 72 54 96 91 47 13 78 83 68</v>
      </c>
      <c r="F185" s="2">
        <f>IFERROR(__xludf.DUMMYFUNCTION("SPLIT(D185,"" "")"),96.0)</f>
        <v>96</v>
      </c>
      <c r="G185" s="2">
        <f>IFERROR(__xludf.DUMMYFUNCTION("""COMPUTED_VALUE"""),39.0)</f>
        <v>39</v>
      </c>
      <c r="H185" s="2">
        <f>IFERROR(__xludf.DUMMYFUNCTION("""COMPUTED_VALUE"""),9.0)</f>
        <v>9</v>
      </c>
      <c r="I185" s="2">
        <f>IFERROR(__xludf.DUMMYFUNCTION("""COMPUTED_VALUE"""),10.0)</f>
        <v>10</v>
      </c>
      <c r="J185" s="2">
        <f>IFERROR(__xludf.DUMMYFUNCTION("""COMPUTED_VALUE"""),41.0)</f>
        <v>41</v>
      </c>
      <c r="K185" s="2">
        <f>IFERROR(__xludf.DUMMYFUNCTION("""COMPUTED_VALUE"""),91.0)</f>
        <v>91</v>
      </c>
      <c r="L185" s="2">
        <f>IFERROR(__xludf.DUMMYFUNCTION("""COMPUTED_VALUE"""),42.0)</f>
        <v>42</v>
      </c>
      <c r="M185" s="2">
        <f>IFERROR(__xludf.DUMMYFUNCTION("""COMPUTED_VALUE"""),89.0)</f>
        <v>89</v>
      </c>
      <c r="N185" s="2">
        <f>IFERROR(__xludf.DUMMYFUNCTION("""COMPUTED_VALUE"""),8.0)</f>
        <v>8</v>
      </c>
      <c r="O185" s="2">
        <f>IFERROR(__xludf.DUMMYFUNCTION("""COMPUTED_VALUE"""),55.0)</f>
        <v>55</v>
      </c>
      <c r="Q185" s="2">
        <f>IFERROR(__xludf.DUMMYFUNCTION("SPLIT(E185,"" "")"),94.0)</f>
        <v>94</v>
      </c>
      <c r="R185" s="2">
        <f>IFERROR(__xludf.DUMMYFUNCTION("""COMPUTED_VALUE"""),53.0)</f>
        <v>53</v>
      </c>
      <c r="S185" s="2">
        <f>IFERROR(__xludf.DUMMYFUNCTION("""COMPUTED_VALUE"""),33.0)</f>
        <v>33</v>
      </c>
      <c r="T185" s="2">
        <f>IFERROR(__xludf.DUMMYFUNCTION("""COMPUTED_VALUE"""),12.0)</f>
        <v>12</v>
      </c>
      <c r="U185" s="2">
        <f>IFERROR(__xludf.DUMMYFUNCTION("""COMPUTED_VALUE"""),81.0)</f>
        <v>81</v>
      </c>
      <c r="V185" s="2">
        <f>IFERROR(__xludf.DUMMYFUNCTION("""COMPUTED_VALUE"""),88.0)</f>
        <v>88</v>
      </c>
      <c r="W185" s="2">
        <f>IFERROR(__xludf.DUMMYFUNCTION("""COMPUTED_VALUE"""),42.0)</f>
        <v>42</v>
      </c>
      <c r="X185" s="2">
        <f>IFERROR(__xludf.DUMMYFUNCTION("""COMPUTED_VALUE"""),87.0)</f>
        <v>87</v>
      </c>
      <c r="Y185" s="2">
        <f>IFERROR(__xludf.DUMMYFUNCTION("""COMPUTED_VALUE"""),39.0)</f>
        <v>39</v>
      </c>
      <c r="Z185" s="2">
        <f>IFERROR(__xludf.DUMMYFUNCTION("""COMPUTED_VALUE"""),1.0)</f>
        <v>1</v>
      </c>
      <c r="AA185" s="2">
        <f>IFERROR(__xludf.DUMMYFUNCTION("""COMPUTED_VALUE"""),92.0)</f>
        <v>92</v>
      </c>
      <c r="AB185" s="2">
        <f>IFERROR(__xludf.DUMMYFUNCTION("""COMPUTED_VALUE"""),10.0)</f>
        <v>10</v>
      </c>
      <c r="AC185" s="2">
        <f>IFERROR(__xludf.DUMMYFUNCTION("""COMPUTED_VALUE"""),98.0)</f>
        <v>98</v>
      </c>
      <c r="AD185" s="2">
        <f>IFERROR(__xludf.DUMMYFUNCTION("""COMPUTED_VALUE"""),26.0)</f>
        <v>26</v>
      </c>
      <c r="AE185" s="2">
        <f>IFERROR(__xludf.DUMMYFUNCTION("""COMPUTED_VALUE"""),48.0)</f>
        <v>48</v>
      </c>
      <c r="AF185" s="2">
        <f>IFERROR(__xludf.DUMMYFUNCTION("""COMPUTED_VALUE"""),29.0)</f>
        <v>29</v>
      </c>
      <c r="AG185" s="2">
        <f>IFERROR(__xludf.DUMMYFUNCTION("""COMPUTED_VALUE"""),72.0)</f>
        <v>72</v>
      </c>
      <c r="AH185" s="2">
        <f>IFERROR(__xludf.DUMMYFUNCTION("""COMPUTED_VALUE"""),54.0)</f>
        <v>54</v>
      </c>
      <c r="AI185" s="2">
        <f>IFERROR(__xludf.DUMMYFUNCTION("""COMPUTED_VALUE"""),96.0)</f>
        <v>96</v>
      </c>
      <c r="AJ185" s="2">
        <f>IFERROR(__xludf.DUMMYFUNCTION("""COMPUTED_VALUE"""),91.0)</f>
        <v>91</v>
      </c>
      <c r="AK185" s="2">
        <f>IFERROR(__xludf.DUMMYFUNCTION("""COMPUTED_VALUE"""),47.0)</f>
        <v>47</v>
      </c>
      <c r="AL185" s="2">
        <f>IFERROR(__xludf.DUMMYFUNCTION("""COMPUTED_VALUE"""),13.0)</f>
        <v>13</v>
      </c>
      <c r="AM185" s="2">
        <f>IFERROR(__xludf.DUMMYFUNCTION("""COMPUTED_VALUE"""),78.0)</f>
        <v>78</v>
      </c>
      <c r="AN185" s="2">
        <f>IFERROR(__xludf.DUMMYFUNCTION("""COMPUTED_VALUE"""),83.0)</f>
        <v>83</v>
      </c>
      <c r="AO185" s="2">
        <f>IFERROR(__xludf.DUMMYFUNCTION("""COMPUTED_VALUE"""),68.0)</f>
        <v>68</v>
      </c>
      <c r="AQ185" s="2">
        <f>IFERROR(__xludf.DUMMYFUNCTION("COUNTA( iferror( filter( flatten(F185:O185), match( flatten(F185:O185), flatten(Q185:AO185), 0 ) ) ) )"),5.0)</f>
        <v>5</v>
      </c>
      <c r="AR185" s="2">
        <f t="shared" si="1"/>
        <v>16</v>
      </c>
    </row>
    <row r="186">
      <c r="A186" s="4" t="s">
        <v>190</v>
      </c>
      <c r="B186" s="2" t="str">
        <f>IFERROR(__xludf.DUMMYFUNCTION(" SPLIT(A186,"":"")"),"Card 185")</f>
        <v>Card 185</v>
      </c>
      <c r="C186" s="2" t="str">
        <f>IFERROR(__xludf.DUMMYFUNCTION("""COMPUTED_VALUE""")," 62 93 55 27 14 24 52  1  9 48 | 58 62 35 88 45 46 24 82 12 27 77 25 10 81  6 60 71 41 52 37 50 48 28 80 75")</f>
        <v> 62 93 55 27 14 24 52  1  9 48 | 58 62 35 88 45 46 24 82 12 27 77 25 10 81  6 60 71 41 52 37 50 48 28 80 75</v>
      </c>
      <c r="D186" s="2" t="str">
        <f>IFERROR(__xludf.DUMMYFUNCTION("SPLIT(C186,""|"")")," 62 93 55 27 14 24 52  1  9 48 ")</f>
        <v> 62 93 55 27 14 24 52  1  9 48 </v>
      </c>
      <c r="E186" s="2" t="str">
        <f>IFERROR(__xludf.DUMMYFUNCTION("""COMPUTED_VALUE""")," 58 62 35 88 45 46 24 82 12 27 77 25 10 81  6 60 71 41 52 37 50 48 28 80 75")</f>
        <v> 58 62 35 88 45 46 24 82 12 27 77 25 10 81  6 60 71 41 52 37 50 48 28 80 75</v>
      </c>
      <c r="F186" s="2">
        <f>IFERROR(__xludf.DUMMYFUNCTION("SPLIT(D186,"" "")"),62.0)</f>
        <v>62</v>
      </c>
      <c r="G186" s="2">
        <f>IFERROR(__xludf.DUMMYFUNCTION("""COMPUTED_VALUE"""),93.0)</f>
        <v>93</v>
      </c>
      <c r="H186" s="2">
        <f>IFERROR(__xludf.DUMMYFUNCTION("""COMPUTED_VALUE"""),55.0)</f>
        <v>55</v>
      </c>
      <c r="I186" s="2">
        <f>IFERROR(__xludf.DUMMYFUNCTION("""COMPUTED_VALUE"""),27.0)</f>
        <v>27</v>
      </c>
      <c r="J186" s="2">
        <f>IFERROR(__xludf.DUMMYFUNCTION("""COMPUTED_VALUE"""),14.0)</f>
        <v>14</v>
      </c>
      <c r="K186" s="2">
        <f>IFERROR(__xludf.DUMMYFUNCTION("""COMPUTED_VALUE"""),24.0)</f>
        <v>24</v>
      </c>
      <c r="L186" s="2">
        <f>IFERROR(__xludf.DUMMYFUNCTION("""COMPUTED_VALUE"""),52.0)</f>
        <v>52</v>
      </c>
      <c r="M186" s="2">
        <f>IFERROR(__xludf.DUMMYFUNCTION("""COMPUTED_VALUE"""),1.0)</f>
        <v>1</v>
      </c>
      <c r="N186" s="2">
        <f>IFERROR(__xludf.DUMMYFUNCTION("""COMPUTED_VALUE"""),9.0)</f>
        <v>9</v>
      </c>
      <c r="O186" s="2">
        <f>IFERROR(__xludf.DUMMYFUNCTION("""COMPUTED_VALUE"""),48.0)</f>
        <v>48</v>
      </c>
      <c r="Q186" s="2">
        <f>IFERROR(__xludf.DUMMYFUNCTION("SPLIT(E186,"" "")"),58.0)</f>
        <v>58</v>
      </c>
      <c r="R186" s="2">
        <f>IFERROR(__xludf.DUMMYFUNCTION("""COMPUTED_VALUE"""),62.0)</f>
        <v>62</v>
      </c>
      <c r="S186" s="2">
        <f>IFERROR(__xludf.DUMMYFUNCTION("""COMPUTED_VALUE"""),35.0)</f>
        <v>35</v>
      </c>
      <c r="T186" s="2">
        <f>IFERROR(__xludf.DUMMYFUNCTION("""COMPUTED_VALUE"""),88.0)</f>
        <v>88</v>
      </c>
      <c r="U186" s="2">
        <f>IFERROR(__xludf.DUMMYFUNCTION("""COMPUTED_VALUE"""),45.0)</f>
        <v>45</v>
      </c>
      <c r="V186" s="2">
        <f>IFERROR(__xludf.DUMMYFUNCTION("""COMPUTED_VALUE"""),46.0)</f>
        <v>46</v>
      </c>
      <c r="W186" s="2">
        <f>IFERROR(__xludf.DUMMYFUNCTION("""COMPUTED_VALUE"""),24.0)</f>
        <v>24</v>
      </c>
      <c r="X186" s="2">
        <f>IFERROR(__xludf.DUMMYFUNCTION("""COMPUTED_VALUE"""),82.0)</f>
        <v>82</v>
      </c>
      <c r="Y186" s="2">
        <f>IFERROR(__xludf.DUMMYFUNCTION("""COMPUTED_VALUE"""),12.0)</f>
        <v>12</v>
      </c>
      <c r="Z186" s="2">
        <f>IFERROR(__xludf.DUMMYFUNCTION("""COMPUTED_VALUE"""),27.0)</f>
        <v>27</v>
      </c>
      <c r="AA186" s="2">
        <f>IFERROR(__xludf.DUMMYFUNCTION("""COMPUTED_VALUE"""),77.0)</f>
        <v>77</v>
      </c>
      <c r="AB186" s="2">
        <f>IFERROR(__xludf.DUMMYFUNCTION("""COMPUTED_VALUE"""),25.0)</f>
        <v>25</v>
      </c>
      <c r="AC186" s="2">
        <f>IFERROR(__xludf.DUMMYFUNCTION("""COMPUTED_VALUE"""),10.0)</f>
        <v>10</v>
      </c>
      <c r="AD186" s="2">
        <f>IFERROR(__xludf.DUMMYFUNCTION("""COMPUTED_VALUE"""),81.0)</f>
        <v>81</v>
      </c>
      <c r="AE186" s="2">
        <f>IFERROR(__xludf.DUMMYFUNCTION("""COMPUTED_VALUE"""),6.0)</f>
        <v>6</v>
      </c>
      <c r="AF186" s="2">
        <f>IFERROR(__xludf.DUMMYFUNCTION("""COMPUTED_VALUE"""),60.0)</f>
        <v>60</v>
      </c>
      <c r="AG186" s="2">
        <f>IFERROR(__xludf.DUMMYFUNCTION("""COMPUTED_VALUE"""),71.0)</f>
        <v>71</v>
      </c>
      <c r="AH186" s="2">
        <f>IFERROR(__xludf.DUMMYFUNCTION("""COMPUTED_VALUE"""),41.0)</f>
        <v>41</v>
      </c>
      <c r="AI186" s="2">
        <f>IFERROR(__xludf.DUMMYFUNCTION("""COMPUTED_VALUE"""),52.0)</f>
        <v>52</v>
      </c>
      <c r="AJ186" s="2">
        <f>IFERROR(__xludf.DUMMYFUNCTION("""COMPUTED_VALUE"""),37.0)</f>
        <v>37</v>
      </c>
      <c r="AK186" s="2">
        <f>IFERROR(__xludf.DUMMYFUNCTION("""COMPUTED_VALUE"""),50.0)</f>
        <v>50</v>
      </c>
      <c r="AL186" s="2">
        <f>IFERROR(__xludf.DUMMYFUNCTION("""COMPUTED_VALUE"""),48.0)</f>
        <v>48</v>
      </c>
      <c r="AM186" s="2">
        <f>IFERROR(__xludf.DUMMYFUNCTION("""COMPUTED_VALUE"""),28.0)</f>
        <v>28</v>
      </c>
      <c r="AN186" s="2">
        <f>IFERROR(__xludf.DUMMYFUNCTION("""COMPUTED_VALUE"""),80.0)</f>
        <v>80</v>
      </c>
      <c r="AO186" s="2">
        <f>IFERROR(__xludf.DUMMYFUNCTION("""COMPUTED_VALUE"""),75.0)</f>
        <v>75</v>
      </c>
      <c r="AQ186" s="2">
        <f>IFERROR(__xludf.DUMMYFUNCTION("COUNTA( iferror( filter( flatten(F186:O186), match( flatten(F186:O186), flatten(Q186:AO186), 0 ) ) ) )"),5.0)</f>
        <v>5</v>
      </c>
      <c r="AR186" s="2">
        <f t="shared" si="1"/>
        <v>16</v>
      </c>
    </row>
    <row r="187">
      <c r="A187" s="4" t="s">
        <v>191</v>
      </c>
      <c r="B187" s="2" t="str">
        <f>IFERROR(__xludf.DUMMYFUNCTION(" SPLIT(A187,"":"")"),"Card 186")</f>
        <v>Card 186</v>
      </c>
      <c r="C187" s="2" t="str">
        <f>IFERROR(__xludf.DUMMYFUNCTION("""COMPUTED_VALUE""")," 90 95 45 20 89 88 34 55 25  2 | 89 31 34  8 86  5 91 90 25 84 45 81 24 65 60 64 19 94 49 55 75 20 47 44 61")</f>
        <v> 90 95 45 20 89 88 34 55 25  2 | 89 31 34  8 86  5 91 90 25 84 45 81 24 65 60 64 19 94 49 55 75 20 47 44 61</v>
      </c>
      <c r="D187" s="2" t="str">
        <f>IFERROR(__xludf.DUMMYFUNCTION("SPLIT(C187,""|"")")," 90 95 45 20 89 88 34 55 25  2 ")</f>
        <v> 90 95 45 20 89 88 34 55 25  2 </v>
      </c>
      <c r="E187" s="2" t="str">
        <f>IFERROR(__xludf.DUMMYFUNCTION("""COMPUTED_VALUE""")," 89 31 34  8 86  5 91 90 25 84 45 81 24 65 60 64 19 94 49 55 75 20 47 44 61")</f>
        <v> 89 31 34  8 86  5 91 90 25 84 45 81 24 65 60 64 19 94 49 55 75 20 47 44 61</v>
      </c>
      <c r="F187" s="2">
        <f>IFERROR(__xludf.DUMMYFUNCTION("SPLIT(D187,"" "")"),90.0)</f>
        <v>90</v>
      </c>
      <c r="G187" s="2">
        <f>IFERROR(__xludf.DUMMYFUNCTION("""COMPUTED_VALUE"""),95.0)</f>
        <v>95</v>
      </c>
      <c r="H187" s="2">
        <f>IFERROR(__xludf.DUMMYFUNCTION("""COMPUTED_VALUE"""),45.0)</f>
        <v>45</v>
      </c>
      <c r="I187" s="2">
        <f>IFERROR(__xludf.DUMMYFUNCTION("""COMPUTED_VALUE"""),20.0)</f>
        <v>20</v>
      </c>
      <c r="J187" s="2">
        <f>IFERROR(__xludf.DUMMYFUNCTION("""COMPUTED_VALUE"""),89.0)</f>
        <v>89</v>
      </c>
      <c r="K187" s="2">
        <f>IFERROR(__xludf.DUMMYFUNCTION("""COMPUTED_VALUE"""),88.0)</f>
        <v>88</v>
      </c>
      <c r="L187" s="2">
        <f>IFERROR(__xludf.DUMMYFUNCTION("""COMPUTED_VALUE"""),34.0)</f>
        <v>34</v>
      </c>
      <c r="M187" s="2">
        <f>IFERROR(__xludf.DUMMYFUNCTION("""COMPUTED_VALUE"""),55.0)</f>
        <v>55</v>
      </c>
      <c r="N187" s="2">
        <f>IFERROR(__xludf.DUMMYFUNCTION("""COMPUTED_VALUE"""),25.0)</f>
        <v>25</v>
      </c>
      <c r="O187" s="2">
        <f>IFERROR(__xludf.DUMMYFUNCTION("""COMPUTED_VALUE"""),2.0)</f>
        <v>2</v>
      </c>
      <c r="Q187" s="2">
        <f>IFERROR(__xludf.DUMMYFUNCTION("SPLIT(E187,"" "")"),89.0)</f>
        <v>89</v>
      </c>
      <c r="R187" s="2">
        <f>IFERROR(__xludf.DUMMYFUNCTION("""COMPUTED_VALUE"""),31.0)</f>
        <v>31</v>
      </c>
      <c r="S187" s="2">
        <f>IFERROR(__xludf.DUMMYFUNCTION("""COMPUTED_VALUE"""),34.0)</f>
        <v>34</v>
      </c>
      <c r="T187" s="2">
        <f>IFERROR(__xludf.DUMMYFUNCTION("""COMPUTED_VALUE"""),8.0)</f>
        <v>8</v>
      </c>
      <c r="U187" s="2">
        <f>IFERROR(__xludf.DUMMYFUNCTION("""COMPUTED_VALUE"""),86.0)</f>
        <v>86</v>
      </c>
      <c r="V187" s="2">
        <f>IFERROR(__xludf.DUMMYFUNCTION("""COMPUTED_VALUE"""),5.0)</f>
        <v>5</v>
      </c>
      <c r="W187" s="2">
        <f>IFERROR(__xludf.DUMMYFUNCTION("""COMPUTED_VALUE"""),91.0)</f>
        <v>91</v>
      </c>
      <c r="X187" s="2">
        <f>IFERROR(__xludf.DUMMYFUNCTION("""COMPUTED_VALUE"""),90.0)</f>
        <v>90</v>
      </c>
      <c r="Y187" s="2">
        <f>IFERROR(__xludf.DUMMYFUNCTION("""COMPUTED_VALUE"""),25.0)</f>
        <v>25</v>
      </c>
      <c r="Z187" s="2">
        <f>IFERROR(__xludf.DUMMYFUNCTION("""COMPUTED_VALUE"""),84.0)</f>
        <v>84</v>
      </c>
      <c r="AA187" s="2">
        <f>IFERROR(__xludf.DUMMYFUNCTION("""COMPUTED_VALUE"""),45.0)</f>
        <v>45</v>
      </c>
      <c r="AB187" s="2">
        <f>IFERROR(__xludf.DUMMYFUNCTION("""COMPUTED_VALUE"""),81.0)</f>
        <v>81</v>
      </c>
      <c r="AC187" s="2">
        <f>IFERROR(__xludf.DUMMYFUNCTION("""COMPUTED_VALUE"""),24.0)</f>
        <v>24</v>
      </c>
      <c r="AD187" s="2">
        <f>IFERROR(__xludf.DUMMYFUNCTION("""COMPUTED_VALUE"""),65.0)</f>
        <v>65</v>
      </c>
      <c r="AE187" s="2">
        <f>IFERROR(__xludf.DUMMYFUNCTION("""COMPUTED_VALUE"""),60.0)</f>
        <v>60</v>
      </c>
      <c r="AF187" s="2">
        <f>IFERROR(__xludf.DUMMYFUNCTION("""COMPUTED_VALUE"""),64.0)</f>
        <v>64</v>
      </c>
      <c r="AG187" s="2">
        <f>IFERROR(__xludf.DUMMYFUNCTION("""COMPUTED_VALUE"""),19.0)</f>
        <v>19</v>
      </c>
      <c r="AH187" s="2">
        <f>IFERROR(__xludf.DUMMYFUNCTION("""COMPUTED_VALUE"""),94.0)</f>
        <v>94</v>
      </c>
      <c r="AI187" s="2">
        <f>IFERROR(__xludf.DUMMYFUNCTION("""COMPUTED_VALUE"""),49.0)</f>
        <v>49</v>
      </c>
      <c r="AJ187" s="2">
        <f>IFERROR(__xludf.DUMMYFUNCTION("""COMPUTED_VALUE"""),55.0)</f>
        <v>55</v>
      </c>
      <c r="AK187" s="2">
        <f>IFERROR(__xludf.DUMMYFUNCTION("""COMPUTED_VALUE"""),75.0)</f>
        <v>75</v>
      </c>
      <c r="AL187" s="2">
        <f>IFERROR(__xludf.DUMMYFUNCTION("""COMPUTED_VALUE"""),20.0)</f>
        <v>20</v>
      </c>
      <c r="AM187" s="2">
        <f>IFERROR(__xludf.DUMMYFUNCTION("""COMPUTED_VALUE"""),47.0)</f>
        <v>47</v>
      </c>
      <c r="AN187" s="2">
        <f>IFERROR(__xludf.DUMMYFUNCTION("""COMPUTED_VALUE"""),44.0)</f>
        <v>44</v>
      </c>
      <c r="AO187" s="2">
        <f>IFERROR(__xludf.DUMMYFUNCTION("""COMPUTED_VALUE"""),61.0)</f>
        <v>61</v>
      </c>
      <c r="AQ187" s="2">
        <f>IFERROR(__xludf.DUMMYFUNCTION("COUNTA( iferror( filter( flatten(F187:O187), match( flatten(F187:O187), flatten(Q187:AO187), 0 ) ) ) )"),7.0)</f>
        <v>7</v>
      </c>
      <c r="AR187" s="2">
        <f t="shared" si="1"/>
        <v>64</v>
      </c>
    </row>
    <row r="188">
      <c r="A188" s="4" t="s">
        <v>192</v>
      </c>
      <c r="B188" s="2" t="str">
        <f>IFERROR(__xludf.DUMMYFUNCTION(" SPLIT(A188,"":"")"),"Card 187")</f>
        <v>Card 187</v>
      </c>
      <c r="C188" s="2" t="str">
        <f>IFERROR(__xludf.DUMMYFUNCTION("""COMPUTED_VALUE""")," 43  2 16 46 75 68 71 15 45  9 | 30  7 14 37 44 48 65 62 99 89 87 75 10 69 56 78 25 76 59  1 39 23 79 70 68")</f>
        <v> 43  2 16 46 75 68 71 15 45  9 | 30  7 14 37 44 48 65 62 99 89 87 75 10 69 56 78 25 76 59  1 39 23 79 70 68</v>
      </c>
      <c r="D188" s="2" t="str">
        <f>IFERROR(__xludf.DUMMYFUNCTION("SPLIT(C188,""|"")")," 43  2 16 46 75 68 71 15 45  9 ")</f>
        <v> 43  2 16 46 75 68 71 15 45  9 </v>
      </c>
      <c r="E188" s="2" t="str">
        <f>IFERROR(__xludf.DUMMYFUNCTION("""COMPUTED_VALUE""")," 30  7 14 37 44 48 65 62 99 89 87 75 10 69 56 78 25 76 59  1 39 23 79 70 68")</f>
        <v> 30  7 14 37 44 48 65 62 99 89 87 75 10 69 56 78 25 76 59  1 39 23 79 70 68</v>
      </c>
      <c r="F188" s="2">
        <f>IFERROR(__xludf.DUMMYFUNCTION("SPLIT(D188,"" "")"),43.0)</f>
        <v>43</v>
      </c>
      <c r="G188" s="2">
        <f>IFERROR(__xludf.DUMMYFUNCTION("""COMPUTED_VALUE"""),2.0)</f>
        <v>2</v>
      </c>
      <c r="H188" s="2">
        <f>IFERROR(__xludf.DUMMYFUNCTION("""COMPUTED_VALUE"""),16.0)</f>
        <v>16</v>
      </c>
      <c r="I188" s="2">
        <f>IFERROR(__xludf.DUMMYFUNCTION("""COMPUTED_VALUE"""),46.0)</f>
        <v>46</v>
      </c>
      <c r="J188" s="2">
        <f>IFERROR(__xludf.DUMMYFUNCTION("""COMPUTED_VALUE"""),75.0)</f>
        <v>75</v>
      </c>
      <c r="K188" s="2">
        <f>IFERROR(__xludf.DUMMYFUNCTION("""COMPUTED_VALUE"""),68.0)</f>
        <v>68</v>
      </c>
      <c r="L188" s="2">
        <f>IFERROR(__xludf.DUMMYFUNCTION("""COMPUTED_VALUE"""),71.0)</f>
        <v>71</v>
      </c>
      <c r="M188" s="2">
        <f>IFERROR(__xludf.DUMMYFUNCTION("""COMPUTED_VALUE"""),15.0)</f>
        <v>15</v>
      </c>
      <c r="N188" s="2">
        <f>IFERROR(__xludf.DUMMYFUNCTION("""COMPUTED_VALUE"""),45.0)</f>
        <v>45</v>
      </c>
      <c r="O188" s="2">
        <f>IFERROR(__xludf.DUMMYFUNCTION("""COMPUTED_VALUE"""),9.0)</f>
        <v>9</v>
      </c>
      <c r="Q188" s="2">
        <f>IFERROR(__xludf.DUMMYFUNCTION("SPLIT(E188,"" "")"),30.0)</f>
        <v>30</v>
      </c>
      <c r="R188" s="2">
        <f>IFERROR(__xludf.DUMMYFUNCTION("""COMPUTED_VALUE"""),7.0)</f>
        <v>7</v>
      </c>
      <c r="S188" s="2">
        <f>IFERROR(__xludf.DUMMYFUNCTION("""COMPUTED_VALUE"""),14.0)</f>
        <v>14</v>
      </c>
      <c r="T188" s="2">
        <f>IFERROR(__xludf.DUMMYFUNCTION("""COMPUTED_VALUE"""),37.0)</f>
        <v>37</v>
      </c>
      <c r="U188" s="2">
        <f>IFERROR(__xludf.DUMMYFUNCTION("""COMPUTED_VALUE"""),44.0)</f>
        <v>44</v>
      </c>
      <c r="V188" s="2">
        <f>IFERROR(__xludf.DUMMYFUNCTION("""COMPUTED_VALUE"""),48.0)</f>
        <v>48</v>
      </c>
      <c r="W188" s="2">
        <f>IFERROR(__xludf.DUMMYFUNCTION("""COMPUTED_VALUE"""),65.0)</f>
        <v>65</v>
      </c>
      <c r="X188" s="2">
        <f>IFERROR(__xludf.DUMMYFUNCTION("""COMPUTED_VALUE"""),62.0)</f>
        <v>62</v>
      </c>
      <c r="Y188" s="2">
        <f>IFERROR(__xludf.DUMMYFUNCTION("""COMPUTED_VALUE"""),99.0)</f>
        <v>99</v>
      </c>
      <c r="Z188" s="2">
        <f>IFERROR(__xludf.DUMMYFUNCTION("""COMPUTED_VALUE"""),89.0)</f>
        <v>89</v>
      </c>
      <c r="AA188" s="2">
        <f>IFERROR(__xludf.DUMMYFUNCTION("""COMPUTED_VALUE"""),87.0)</f>
        <v>87</v>
      </c>
      <c r="AB188" s="2">
        <f>IFERROR(__xludf.DUMMYFUNCTION("""COMPUTED_VALUE"""),75.0)</f>
        <v>75</v>
      </c>
      <c r="AC188" s="2">
        <f>IFERROR(__xludf.DUMMYFUNCTION("""COMPUTED_VALUE"""),10.0)</f>
        <v>10</v>
      </c>
      <c r="AD188" s="2">
        <f>IFERROR(__xludf.DUMMYFUNCTION("""COMPUTED_VALUE"""),69.0)</f>
        <v>69</v>
      </c>
      <c r="AE188" s="2">
        <f>IFERROR(__xludf.DUMMYFUNCTION("""COMPUTED_VALUE"""),56.0)</f>
        <v>56</v>
      </c>
      <c r="AF188" s="2">
        <f>IFERROR(__xludf.DUMMYFUNCTION("""COMPUTED_VALUE"""),78.0)</f>
        <v>78</v>
      </c>
      <c r="AG188" s="2">
        <f>IFERROR(__xludf.DUMMYFUNCTION("""COMPUTED_VALUE"""),25.0)</f>
        <v>25</v>
      </c>
      <c r="AH188" s="2">
        <f>IFERROR(__xludf.DUMMYFUNCTION("""COMPUTED_VALUE"""),76.0)</f>
        <v>76</v>
      </c>
      <c r="AI188" s="2">
        <f>IFERROR(__xludf.DUMMYFUNCTION("""COMPUTED_VALUE"""),59.0)</f>
        <v>59</v>
      </c>
      <c r="AJ188" s="2">
        <f>IFERROR(__xludf.DUMMYFUNCTION("""COMPUTED_VALUE"""),1.0)</f>
        <v>1</v>
      </c>
      <c r="AK188" s="2">
        <f>IFERROR(__xludf.DUMMYFUNCTION("""COMPUTED_VALUE"""),39.0)</f>
        <v>39</v>
      </c>
      <c r="AL188" s="2">
        <f>IFERROR(__xludf.DUMMYFUNCTION("""COMPUTED_VALUE"""),23.0)</f>
        <v>23</v>
      </c>
      <c r="AM188" s="2">
        <f>IFERROR(__xludf.DUMMYFUNCTION("""COMPUTED_VALUE"""),79.0)</f>
        <v>79</v>
      </c>
      <c r="AN188" s="2">
        <f>IFERROR(__xludf.DUMMYFUNCTION("""COMPUTED_VALUE"""),70.0)</f>
        <v>70</v>
      </c>
      <c r="AO188" s="2">
        <f>IFERROR(__xludf.DUMMYFUNCTION("""COMPUTED_VALUE"""),68.0)</f>
        <v>68</v>
      </c>
      <c r="AQ188" s="2">
        <f>IFERROR(__xludf.DUMMYFUNCTION("COUNTA( iferror( filter( flatten(F188:O188), match( flatten(F188:O188), flatten(Q188:AO188), 0 ) ) ) )"),2.0)</f>
        <v>2</v>
      </c>
      <c r="AR188" s="2">
        <f t="shared" si="1"/>
        <v>2</v>
      </c>
    </row>
    <row r="189">
      <c r="A189" s="4" t="s">
        <v>193</v>
      </c>
      <c r="B189" s="2" t="str">
        <f>IFERROR(__xludf.DUMMYFUNCTION(" SPLIT(A189,"":"")"),"Card 188")</f>
        <v>Card 188</v>
      </c>
      <c r="C189" s="2" t="str">
        <f>IFERROR(__xludf.DUMMYFUNCTION("""COMPUTED_VALUE""")," 67 81 88 51 13  5 61 45 27 10 | 35 39 80 10 30 27 38  3 36 22 52  7 40 49 45 79  9 63 42 13 96 31 23 78 98")</f>
        <v> 67 81 88 51 13  5 61 45 27 10 | 35 39 80 10 30 27 38  3 36 22 52  7 40 49 45 79  9 63 42 13 96 31 23 78 98</v>
      </c>
      <c r="D189" s="2" t="str">
        <f>IFERROR(__xludf.DUMMYFUNCTION("SPLIT(C189,""|"")")," 67 81 88 51 13  5 61 45 27 10 ")</f>
        <v> 67 81 88 51 13  5 61 45 27 10 </v>
      </c>
      <c r="E189" s="2" t="str">
        <f>IFERROR(__xludf.DUMMYFUNCTION("""COMPUTED_VALUE""")," 35 39 80 10 30 27 38  3 36 22 52  7 40 49 45 79  9 63 42 13 96 31 23 78 98")</f>
        <v> 35 39 80 10 30 27 38  3 36 22 52  7 40 49 45 79  9 63 42 13 96 31 23 78 98</v>
      </c>
      <c r="F189" s="2">
        <f>IFERROR(__xludf.DUMMYFUNCTION("SPLIT(D189,"" "")"),67.0)</f>
        <v>67</v>
      </c>
      <c r="G189" s="2">
        <f>IFERROR(__xludf.DUMMYFUNCTION("""COMPUTED_VALUE"""),81.0)</f>
        <v>81</v>
      </c>
      <c r="H189" s="2">
        <f>IFERROR(__xludf.DUMMYFUNCTION("""COMPUTED_VALUE"""),88.0)</f>
        <v>88</v>
      </c>
      <c r="I189" s="2">
        <f>IFERROR(__xludf.DUMMYFUNCTION("""COMPUTED_VALUE"""),51.0)</f>
        <v>51</v>
      </c>
      <c r="J189" s="2">
        <f>IFERROR(__xludf.DUMMYFUNCTION("""COMPUTED_VALUE"""),13.0)</f>
        <v>13</v>
      </c>
      <c r="K189" s="2">
        <f>IFERROR(__xludf.DUMMYFUNCTION("""COMPUTED_VALUE"""),5.0)</f>
        <v>5</v>
      </c>
      <c r="L189" s="2">
        <f>IFERROR(__xludf.DUMMYFUNCTION("""COMPUTED_VALUE"""),61.0)</f>
        <v>61</v>
      </c>
      <c r="M189" s="2">
        <f>IFERROR(__xludf.DUMMYFUNCTION("""COMPUTED_VALUE"""),45.0)</f>
        <v>45</v>
      </c>
      <c r="N189" s="2">
        <f>IFERROR(__xludf.DUMMYFUNCTION("""COMPUTED_VALUE"""),27.0)</f>
        <v>27</v>
      </c>
      <c r="O189" s="2">
        <f>IFERROR(__xludf.DUMMYFUNCTION("""COMPUTED_VALUE"""),10.0)</f>
        <v>10</v>
      </c>
      <c r="Q189" s="2">
        <f>IFERROR(__xludf.DUMMYFUNCTION("SPLIT(E189,"" "")"),35.0)</f>
        <v>35</v>
      </c>
      <c r="R189" s="2">
        <f>IFERROR(__xludf.DUMMYFUNCTION("""COMPUTED_VALUE"""),39.0)</f>
        <v>39</v>
      </c>
      <c r="S189" s="2">
        <f>IFERROR(__xludf.DUMMYFUNCTION("""COMPUTED_VALUE"""),80.0)</f>
        <v>80</v>
      </c>
      <c r="T189" s="2">
        <f>IFERROR(__xludf.DUMMYFUNCTION("""COMPUTED_VALUE"""),10.0)</f>
        <v>10</v>
      </c>
      <c r="U189" s="2">
        <f>IFERROR(__xludf.DUMMYFUNCTION("""COMPUTED_VALUE"""),30.0)</f>
        <v>30</v>
      </c>
      <c r="V189" s="2">
        <f>IFERROR(__xludf.DUMMYFUNCTION("""COMPUTED_VALUE"""),27.0)</f>
        <v>27</v>
      </c>
      <c r="W189" s="2">
        <f>IFERROR(__xludf.DUMMYFUNCTION("""COMPUTED_VALUE"""),38.0)</f>
        <v>38</v>
      </c>
      <c r="X189" s="2">
        <f>IFERROR(__xludf.DUMMYFUNCTION("""COMPUTED_VALUE"""),3.0)</f>
        <v>3</v>
      </c>
      <c r="Y189" s="2">
        <f>IFERROR(__xludf.DUMMYFUNCTION("""COMPUTED_VALUE"""),36.0)</f>
        <v>36</v>
      </c>
      <c r="Z189" s="2">
        <f>IFERROR(__xludf.DUMMYFUNCTION("""COMPUTED_VALUE"""),22.0)</f>
        <v>22</v>
      </c>
      <c r="AA189" s="2">
        <f>IFERROR(__xludf.DUMMYFUNCTION("""COMPUTED_VALUE"""),52.0)</f>
        <v>52</v>
      </c>
      <c r="AB189" s="2">
        <f>IFERROR(__xludf.DUMMYFUNCTION("""COMPUTED_VALUE"""),7.0)</f>
        <v>7</v>
      </c>
      <c r="AC189" s="2">
        <f>IFERROR(__xludf.DUMMYFUNCTION("""COMPUTED_VALUE"""),40.0)</f>
        <v>40</v>
      </c>
      <c r="AD189" s="2">
        <f>IFERROR(__xludf.DUMMYFUNCTION("""COMPUTED_VALUE"""),49.0)</f>
        <v>49</v>
      </c>
      <c r="AE189" s="2">
        <f>IFERROR(__xludf.DUMMYFUNCTION("""COMPUTED_VALUE"""),45.0)</f>
        <v>45</v>
      </c>
      <c r="AF189" s="2">
        <f>IFERROR(__xludf.DUMMYFUNCTION("""COMPUTED_VALUE"""),79.0)</f>
        <v>79</v>
      </c>
      <c r="AG189" s="2">
        <f>IFERROR(__xludf.DUMMYFUNCTION("""COMPUTED_VALUE"""),9.0)</f>
        <v>9</v>
      </c>
      <c r="AH189" s="2">
        <f>IFERROR(__xludf.DUMMYFUNCTION("""COMPUTED_VALUE"""),63.0)</f>
        <v>63</v>
      </c>
      <c r="AI189" s="2">
        <f>IFERROR(__xludf.DUMMYFUNCTION("""COMPUTED_VALUE"""),42.0)</f>
        <v>42</v>
      </c>
      <c r="AJ189" s="2">
        <f>IFERROR(__xludf.DUMMYFUNCTION("""COMPUTED_VALUE"""),13.0)</f>
        <v>13</v>
      </c>
      <c r="AK189" s="2">
        <f>IFERROR(__xludf.DUMMYFUNCTION("""COMPUTED_VALUE"""),96.0)</f>
        <v>96</v>
      </c>
      <c r="AL189" s="2">
        <f>IFERROR(__xludf.DUMMYFUNCTION("""COMPUTED_VALUE"""),31.0)</f>
        <v>31</v>
      </c>
      <c r="AM189" s="2">
        <f>IFERROR(__xludf.DUMMYFUNCTION("""COMPUTED_VALUE"""),23.0)</f>
        <v>23</v>
      </c>
      <c r="AN189" s="2">
        <f>IFERROR(__xludf.DUMMYFUNCTION("""COMPUTED_VALUE"""),78.0)</f>
        <v>78</v>
      </c>
      <c r="AO189" s="2">
        <f>IFERROR(__xludf.DUMMYFUNCTION("""COMPUTED_VALUE"""),98.0)</f>
        <v>98</v>
      </c>
      <c r="AQ189" s="2">
        <f>IFERROR(__xludf.DUMMYFUNCTION("COUNTA( iferror( filter( flatten(F189:O189), match( flatten(F189:O189), flatten(Q189:AO189), 0 ) ) ) )"),4.0)</f>
        <v>4</v>
      </c>
      <c r="AR189" s="2">
        <f t="shared" si="1"/>
        <v>8</v>
      </c>
    </row>
    <row r="190">
      <c r="A190" s="4" t="s">
        <v>194</v>
      </c>
      <c r="B190" s="2" t="str">
        <f>IFERROR(__xludf.DUMMYFUNCTION(" SPLIT(A190,"":"")"),"Card 189")</f>
        <v>Card 189</v>
      </c>
      <c r="C190" s="2" t="str">
        <f>IFERROR(__xludf.DUMMYFUNCTION("""COMPUTED_VALUE"""),"  9  6 93 60 97 95 81 94 15 35 | 95 28 17  2 52 47  5  3 86 57 59 81 21 23 41 80 34 51 53 70 68 62 83 74 22")</f>
        <v>  9  6 93 60 97 95 81 94 15 35 | 95 28 17  2 52 47  5  3 86 57 59 81 21 23 41 80 34 51 53 70 68 62 83 74 22</v>
      </c>
      <c r="D190" s="2" t="str">
        <f>IFERROR(__xludf.DUMMYFUNCTION("SPLIT(C190,""|"")"),"  9  6 93 60 97 95 81 94 15 35 ")</f>
        <v>  9  6 93 60 97 95 81 94 15 35 </v>
      </c>
      <c r="E190" s="2" t="str">
        <f>IFERROR(__xludf.DUMMYFUNCTION("""COMPUTED_VALUE""")," 95 28 17  2 52 47  5  3 86 57 59 81 21 23 41 80 34 51 53 70 68 62 83 74 22")</f>
        <v> 95 28 17  2 52 47  5  3 86 57 59 81 21 23 41 80 34 51 53 70 68 62 83 74 22</v>
      </c>
      <c r="F190" s="2">
        <f>IFERROR(__xludf.DUMMYFUNCTION("SPLIT(D190,"" "")"),9.0)</f>
        <v>9</v>
      </c>
      <c r="G190" s="2">
        <f>IFERROR(__xludf.DUMMYFUNCTION("""COMPUTED_VALUE"""),6.0)</f>
        <v>6</v>
      </c>
      <c r="H190" s="2">
        <f>IFERROR(__xludf.DUMMYFUNCTION("""COMPUTED_VALUE"""),93.0)</f>
        <v>93</v>
      </c>
      <c r="I190" s="2">
        <f>IFERROR(__xludf.DUMMYFUNCTION("""COMPUTED_VALUE"""),60.0)</f>
        <v>60</v>
      </c>
      <c r="J190" s="2">
        <f>IFERROR(__xludf.DUMMYFUNCTION("""COMPUTED_VALUE"""),97.0)</f>
        <v>97</v>
      </c>
      <c r="K190" s="2">
        <f>IFERROR(__xludf.DUMMYFUNCTION("""COMPUTED_VALUE"""),95.0)</f>
        <v>95</v>
      </c>
      <c r="L190" s="2">
        <f>IFERROR(__xludf.DUMMYFUNCTION("""COMPUTED_VALUE"""),81.0)</f>
        <v>81</v>
      </c>
      <c r="M190" s="2">
        <f>IFERROR(__xludf.DUMMYFUNCTION("""COMPUTED_VALUE"""),94.0)</f>
        <v>94</v>
      </c>
      <c r="N190" s="2">
        <f>IFERROR(__xludf.DUMMYFUNCTION("""COMPUTED_VALUE"""),15.0)</f>
        <v>15</v>
      </c>
      <c r="O190" s="2">
        <f>IFERROR(__xludf.DUMMYFUNCTION("""COMPUTED_VALUE"""),35.0)</f>
        <v>35</v>
      </c>
      <c r="Q190" s="2">
        <f>IFERROR(__xludf.DUMMYFUNCTION("SPLIT(E190,"" "")"),95.0)</f>
        <v>95</v>
      </c>
      <c r="R190" s="2">
        <f>IFERROR(__xludf.DUMMYFUNCTION("""COMPUTED_VALUE"""),28.0)</f>
        <v>28</v>
      </c>
      <c r="S190" s="2">
        <f>IFERROR(__xludf.DUMMYFUNCTION("""COMPUTED_VALUE"""),17.0)</f>
        <v>17</v>
      </c>
      <c r="T190" s="2">
        <f>IFERROR(__xludf.DUMMYFUNCTION("""COMPUTED_VALUE"""),2.0)</f>
        <v>2</v>
      </c>
      <c r="U190" s="2">
        <f>IFERROR(__xludf.DUMMYFUNCTION("""COMPUTED_VALUE"""),52.0)</f>
        <v>52</v>
      </c>
      <c r="V190" s="2">
        <f>IFERROR(__xludf.DUMMYFUNCTION("""COMPUTED_VALUE"""),47.0)</f>
        <v>47</v>
      </c>
      <c r="W190" s="2">
        <f>IFERROR(__xludf.DUMMYFUNCTION("""COMPUTED_VALUE"""),5.0)</f>
        <v>5</v>
      </c>
      <c r="X190" s="2">
        <f>IFERROR(__xludf.DUMMYFUNCTION("""COMPUTED_VALUE"""),3.0)</f>
        <v>3</v>
      </c>
      <c r="Y190" s="2">
        <f>IFERROR(__xludf.DUMMYFUNCTION("""COMPUTED_VALUE"""),86.0)</f>
        <v>86</v>
      </c>
      <c r="Z190" s="2">
        <f>IFERROR(__xludf.DUMMYFUNCTION("""COMPUTED_VALUE"""),57.0)</f>
        <v>57</v>
      </c>
      <c r="AA190" s="2">
        <f>IFERROR(__xludf.DUMMYFUNCTION("""COMPUTED_VALUE"""),59.0)</f>
        <v>59</v>
      </c>
      <c r="AB190" s="2">
        <f>IFERROR(__xludf.DUMMYFUNCTION("""COMPUTED_VALUE"""),81.0)</f>
        <v>81</v>
      </c>
      <c r="AC190" s="2">
        <f>IFERROR(__xludf.DUMMYFUNCTION("""COMPUTED_VALUE"""),21.0)</f>
        <v>21</v>
      </c>
      <c r="AD190" s="2">
        <f>IFERROR(__xludf.DUMMYFUNCTION("""COMPUTED_VALUE"""),23.0)</f>
        <v>23</v>
      </c>
      <c r="AE190" s="2">
        <f>IFERROR(__xludf.DUMMYFUNCTION("""COMPUTED_VALUE"""),41.0)</f>
        <v>41</v>
      </c>
      <c r="AF190" s="2">
        <f>IFERROR(__xludf.DUMMYFUNCTION("""COMPUTED_VALUE"""),80.0)</f>
        <v>80</v>
      </c>
      <c r="AG190" s="2">
        <f>IFERROR(__xludf.DUMMYFUNCTION("""COMPUTED_VALUE"""),34.0)</f>
        <v>34</v>
      </c>
      <c r="AH190" s="2">
        <f>IFERROR(__xludf.DUMMYFUNCTION("""COMPUTED_VALUE"""),51.0)</f>
        <v>51</v>
      </c>
      <c r="AI190" s="2">
        <f>IFERROR(__xludf.DUMMYFUNCTION("""COMPUTED_VALUE"""),53.0)</f>
        <v>53</v>
      </c>
      <c r="AJ190" s="2">
        <f>IFERROR(__xludf.DUMMYFUNCTION("""COMPUTED_VALUE"""),70.0)</f>
        <v>70</v>
      </c>
      <c r="AK190" s="2">
        <f>IFERROR(__xludf.DUMMYFUNCTION("""COMPUTED_VALUE"""),68.0)</f>
        <v>68</v>
      </c>
      <c r="AL190" s="2">
        <f>IFERROR(__xludf.DUMMYFUNCTION("""COMPUTED_VALUE"""),62.0)</f>
        <v>62</v>
      </c>
      <c r="AM190" s="2">
        <f>IFERROR(__xludf.DUMMYFUNCTION("""COMPUTED_VALUE"""),83.0)</f>
        <v>83</v>
      </c>
      <c r="AN190" s="2">
        <f>IFERROR(__xludf.DUMMYFUNCTION("""COMPUTED_VALUE"""),74.0)</f>
        <v>74</v>
      </c>
      <c r="AO190" s="2">
        <f>IFERROR(__xludf.DUMMYFUNCTION("""COMPUTED_VALUE"""),22.0)</f>
        <v>22</v>
      </c>
      <c r="AQ190" s="2">
        <f>IFERROR(__xludf.DUMMYFUNCTION("COUNTA( iferror( filter( flatten(F190:O190), match( flatten(F190:O190), flatten(Q190:AO190), 0 ) ) ) )"),2.0)</f>
        <v>2</v>
      </c>
      <c r="AR190" s="2">
        <f t="shared" si="1"/>
        <v>2</v>
      </c>
    </row>
    <row r="191">
      <c r="A191" s="4" t="s">
        <v>195</v>
      </c>
      <c r="B191" s="2" t="str">
        <f>IFERROR(__xludf.DUMMYFUNCTION(" SPLIT(A191,"":"")"),"Card 190")</f>
        <v>Card 190</v>
      </c>
      <c r="C191" s="2" t="str">
        <f>IFERROR(__xludf.DUMMYFUNCTION("""COMPUTED_VALUE""")," 65 67 94 63 74 34 48 36 27 20 |  1 91 37  3 49 16 18  7 31 53 25 96 68 88 90 95 27  6 19 58 66 45 73 26 32")</f>
        <v> 65 67 94 63 74 34 48 36 27 20 |  1 91 37  3 49 16 18  7 31 53 25 96 68 88 90 95 27  6 19 58 66 45 73 26 32</v>
      </c>
      <c r="D191" s="2" t="str">
        <f>IFERROR(__xludf.DUMMYFUNCTION("SPLIT(C191,""|"")")," 65 67 94 63 74 34 48 36 27 20 ")</f>
        <v> 65 67 94 63 74 34 48 36 27 20 </v>
      </c>
      <c r="E191" s="2" t="str">
        <f>IFERROR(__xludf.DUMMYFUNCTION("""COMPUTED_VALUE"""),"  1 91 37  3 49 16 18  7 31 53 25 96 68 88 90 95 27  6 19 58 66 45 73 26 32")</f>
        <v>  1 91 37  3 49 16 18  7 31 53 25 96 68 88 90 95 27  6 19 58 66 45 73 26 32</v>
      </c>
      <c r="F191" s="2">
        <f>IFERROR(__xludf.DUMMYFUNCTION("SPLIT(D191,"" "")"),65.0)</f>
        <v>65</v>
      </c>
      <c r="G191" s="2">
        <f>IFERROR(__xludf.DUMMYFUNCTION("""COMPUTED_VALUE"""),67.0)</f>
        <v>67</v>
      </c>
      <c r="H191" s="2">
        <f>IFERROR(__xludf.DUMMYFUNCTION("""COMPUTED_VALUE"""),94.0)</f>
        <v>94</v>
      </c>
      <c r="I191" s="2">
        <f>IFERROR(__xludf.DUMMYFUNCTION("""COMPUTED_VALUE"""),63.0)</f>
        <v>63</v>
      </c>
      <c r="J191" s="2">
        <f>IFERROR(__xludf.DUMMYFUNCTION("""COMPUTED_VALUE"""),74.0)</f>
        <v>74</v>
      </c>
      <c r="K191" s="2">
        <f>IFERROR(__xludf.DUMMYFUNCTION("""COMPUTED_VALUE"""),34.0)</f>
        <v>34</v>
      </c>
      <c r="L191" s="2">
        <f>IFERROR(__xludf.DUMMYFUNCTION("""COMPUTED_VALUE"""),48.0)</f>
        <v>48</v>
      </c>
      <c r="M191" s="2">
        <f>IFERROR(__xludf.DUMMYFUNCTION("""COMPUTED_VALUE"""),36.0)</f>
        <v>36</v>
      </c>
      <c r="N191" s="2">
        <f>IFERROR(__xludf.DUMMYFUNCTION("""COMPUTED_VALUE"""),27.0)</f>
        <v>27</v>
      </c>
      <c r="O191" s="2">
        <f>IFERROR(__xludf.DUMMYFUNCTION("""COMPUTED_VALUE"""),20.0)</f>
        <v>20</v>
      </c>
      <c r="Q191" s="2">
        <f>IFERROR(__xludf.DUMMYFUNCTION("SPLIT(E191,"" "")"),1.0)</f>
        <v>1</v>
      </c>
      <c r="R191" s="2">
        <f>IFERROR(__xludf.DUMMYFUNCTION("""COMPUTED_VALUE"""),91.0)</f>
        <v>91</v>
      </c>
      <c r="S191" s="2">
        <f>IFERROR(__xludf.DUMMYFUNCTION("""COMPUTED_VALUE"""),37.0)</f>
        <v>37</v>
      </c>
      <c r="T191" s="2">
        <f>IFERROR(__xludf.DUMMYFUNCTION("""COMPUTED_VALUE"""),3.0)</f>
        <v>3</v>
      </c>
      <c r="U191" s="2">
        <f>IFERROR(__xludf.DUMMYFUNCTION("""COMPUTED_VALUE"""),49.0)</f>
        <v>49</v>
      </c>
      <c r="V191" s="2">
        <f>IFERROR(__xludf.DUMMYFUNCTION("""COMPUTED_VALUE"""),16.0)</f>
        <v>16</v>
      </c>
      <c r="W191" s="2">
        <f>IFERROR(__xludf.DUMMYFUNCTION("""COMPUTED_VALUE"""),18.0)</f>
        <v>18</v>
      </c>
      <c r="X191" s="2">
        <f>IFERROR(__xludf.DUMMYFUNCTION("""COMPUTED_VALUE"""),7.0)</f>
        <v>7</v>
      </c>
      <c r="Y191" s="2">
        <f>IFERROR(__xludf.DUMMYFUNCTION("""COMPUTED_VALUE"""),31.0)</f>
        <v>31</v>
      </c>
      <c r="Z191" s="2">
        <f>IFERROR(__xludf.DUMMYFUNCTION("""COMPUTED_VALUE"""),53.0)</f>
        <v>53</v>
      </c>
      <c r="AA191" s="2">
        <f>IFERROR(__xludf.DUMMYFUNCTION("""COMPUTED_VALUE"""),25.0)</f>
        <v>25</v>
      </c>
      <c r="AB191" s="2">
        <f>IFERROR(__xludf.DUMMYFUNCTION("""COMPUTED_VALUE"""),96.0)</f>
        <v>96</v>
      </c>
      <c r="AC191" s="2">
        <f>IFERROR(__xludf.DUMMYFUNCTION("""COMPUTED_VALUE"""),68.0)</f>
        <v>68</v>
      </c>
      <c r="AD191" s="2">
        <f>IFERROR(__xludf.DUMMYFUNCTION("""COMPUTED_VALUE"""),88.0)</f>
        <v>88</v>
      </c>
      <c r="AE191" s="2">
        <f>IFERROR(__xludf.DUMMYFUNCTION("""COMPUTED_VALUE"""),90.0)</f>
        <v>90</v>
      </c>
      <c r="AF191" s="2">
        <f>IFERROR(__xludf.DUMMYFUNCTION("""COMPUTED_VALUE"""),95.0)</f>
        <v>95</v>
      </c>
      <c r="AG191" s="2">
        <f>IFERROR(__xludf.DUMMYFUNCTION("""COMPUTED_VALUE"""),27.0)</f>
        <v>27</v>
      </c>
      <c r="AH191" s="2">
        <f>IFERROR(__xludf.DUMMYFUNCTION("""COMPUTED_VALUE"""),6.0)</f>
        <v>6</v>
      </c>
      <c r="AI191" s="2">
        <f>IFERROR(__xludf.DUMMYFUNCTION("""COMPUTED_VALUE"""),19.0)</f>
        <v>19</v>
      </c>
      <c r="AJ191" s="2">
        <f>IFERROR(__xludf.DUMMYFUNCTION("""COMPUTED_VALUE"""),58.0)</f>
        <v>58</v>
      </c>
      <c r="AK191" s="2">
        <f>IFERROR(__xludf.DUMMYFUNCTION("""COMPUTED_VALUE"""),66.0)</f>
        <v>66</v>
      </c>
      <c r="AL191" s="2">
        <f>IFERROR(__xludf.DUMMYFUNCTION("""COMPUTED_VALUE"""),45.0)</f>
        <v>45</v>
      </c>
      <c r="AM191" s="2">
        <f>IFERROR(__xludf.DUMMYFUNCTION("""COMPUTED_VALUE"""),73.0)</f>
        <v>73</v>
      </c>
      <c r="AN191" s="2">
        <f>IFERROR(__xludf.DUMMYFUNCTION("""COMPUTED_VALUE"""),26.0)</f>
        <v>26</v>
      </c>
      <c r="AO191" s="2">
        <f>IFERROR(__xludf.DUMMYFUNCTION("""COMPUTED_VALUE"""),32.0)</f>
        <v>32</v>
      </c>
      <c r="AQ191" s="2">
        <f>IFERROR(__xludf.DUMMYFUNCTION("COUNTA( iferror( filter( flatten(F191:O191), match( flatten(F191:O191), flatten(Q191:AO191), 0 ) ) ) )"),1.0)</f>
        <v>1</v>
      </c>
      <c r="AR191" s="2">
        <f t="shared" si="1"/>
        <v>1</v>
      </c>
    </row>
    <row r="192">
      <c r="A192" s="4" t="s">
        <v>196</v>
      </c>
      <c r="B192" s="2" t="str">
        <f>IFERROR(__xludf.DUMMYFUNCTION(" SPLIT(A192,"":"")"),"Card 191")</f>
        <v>Card 191</v>
      </c>
      <c r="C192" s="2" t="str">
        <f>IFERROR(__xludf.DUMMYFUNCTION("""COMPUTED_VALUE""")," 33 50 17 66 25 78 56 26 93 58 | 24 27  1 28 84 63  8 54 12 39 10 17 65 51 68 37 43 85 42 38  7 96 92  2 71")</f>
        <v> 33 50 17 66 25 78 56 26 93 58 | 24 27  1 28 84 63  8 54 12 39 10 17 65 51 68 37 43 85 42 38  7 96 92  2 71</v>
      </c>
      <c r="D192" s="2" t="str">
        <f>IFERROR(__xludf.DUMMYFUNCTION("SPLIT(C192,""|"")")," 33 50 17 66 25 78 56 26 93 58 ")</f>
        <v> 33 50 17 66 25 78 56 26 93 58 </v>
      </c>
      <c r="E192" s="2" t="str">
        <f>IFERROR(__xludf.DUMMYFUNCTION("""COMPUTED_VALUE""")," 24 27  1 28 84 63  8 54 12 39 10 17 65 51 68 37 43 85 42 38  7 96 92  2 71")</f>
        <v> 24 27  1 28 84 63  8 54 12 39 10 17 65 51 68 37 43 85 42 38  7 96 92  2 71</v>
      </c>
      <c r="F192" s="2">
        <f>IFERROR(__xludf.DUMMYFUNCTION("SPLIT(D192,"" "")"),33.0)</f>
        <v>33</v>
      </c>
      <c r="G192" s="2">
        <f>IFERROR(__xludf.DUMMYFUNCTION("""COMPUTED_VALUE"""),50.0)</f>
        <v>50</v>
      </c>
      <c r="H192" s="2">
        <f>IFERROR(__xludf.DUMMYFUNCTION("""COMPUTED_VALUE"""),17.0)</f>
        <v>17</v>
      </c>
      <c r="I192" s="2">
        <f>IFERROR(__xludf.DUMMYFUNCTION("""COMPUTED_VALUE"""),66.0)</f>
        <v>66</v>
      </c>
      <c r="J192" s="2">
        <f>IFERROR(__xludf.DUMMYFUNCTION("""COMPUTED_VALUE"""),25.0)</f>
        <v>25</v>
      </c>
      <c r="K192" s="2">
        <f>IFERROR(__xludf.DUMMYFUNCTION("""COMPUTED_VALUE"""),78.0)</f>
        <v>78</v>
      </c>
      <c r="L192" s="2">
        <f>IFERROR(__xludf.DUMMYFUNCTION("""COMPUTED_VALUE"""),56.0)</f>
        <v>56</v>
      </c>
      <c r="M192" s="2">
        <f>IFERROR(__xludf.DUMMYFUNCTION("""COMPUTED_VALUE"""),26.0)</f>
        <v>26</v>
      </c>
      <c r="N192" s="2">
        <f>IFERROR(__xludf.DUMMYFUNCTION("""COMPUTED_VALUE"""),93.0)</f>
        <v>93</v>
      </c>
      <c r="O192" s="2">
        <f>IFERROR(__xludf.DUMMYFUNCTION("""COMPUTED_VALUE"""),58.0)</f>
        <v>58</v>
      </c>
      <c r="Q192" s="2">
        <f>IFERROR(__xludf.DUMMYFUNCTION("SPLIT(E192,"" "")"),24.0)</f>
        <v>24</v>
      </c>
      <c r="R192" s="2">
        <f>IFERROR(__xludf.DUMMYFUNCTION("""COMPUTED_VALUE"""),27.0)</f>
        <v>27</v>
      </c>
      <c r="S192" s="2">
        <f>IFERROR(__xludf.DUMMYFUNCTION("""COMPUTED_VALUE"""),1.0)</f>
        <v>1</v>
      </c>
      <c r="T192" s="2">
        <f>IFERROR(__xludf.DUMMYFUNCTION("""COMPUTED_VALUE"""),28.0)</f>
        <v>28</v>
      </c>
      <c r="U192" s="2">
        <f>IFERROR(__xludf.DUMMYFUNCTION("""COMPUTED_VALUE"""),84.0)</f>
        <v>84</v>
      </c>
      <c r="V192" s="2">
        <f>IFERROR(__xludf.DUMMYFUNCTION("""COMPUTED_VALUE"""),63.0)</f>
        <v>63</v>
      </c>
      <c r="W192" s="2">
        <f>IFERROR(__xludf.DUMMYFUNCTION("""COMPUTED_VALUE"""),8.0)</f>
        <v>8</v>
      </c>
      <c r="X192" s="2">
        <f>IFERROR(__xludf.DUMMYFUNCTION("""COMPUTED_VALUE"""),54.0)</f>
        <v>54</v>
      </c>
      <c r="Y192" s="2">
        <f>IFERROR(__xludf.DUMMYFUNCTION("""COMPUTED_VALUE"""),12.0)</f>
        <v>12</v>
      </c>
      <c r="Z192" s="2">
        <f>IFERROR(__xludf.DUMMYFUNCTION("""COMPUTED_VALUE"""),39.0)</f>
        <v>39</v>
      </c>
      <c r="AA192" s="2">
        <f>IFERROR(__xludf.DUMMYFUNCTION("""COMPUTED_VALUE"""),10.0)</f>
        <v>10</v>
      </c>
      <c r="AB192" s="2">
        <f>IFERROR(__xludf.DUMMYFUNCTION("""COMPUTED_VALUE"""),17.0)</f>
        <v>17</v>
      </c>
      <c r="AC192" s="2">
        <f>IFERROR(__xludf.DUMMYFUNCTION("""COMPUTED_VALUE"""),65.0)</f>
        <v>65</v>
      </c>
      <c r="AD192" s="2">
        <f>IFERROR(__xludf.DUMMYFUNCTION("""COMPUTED_VALUE"""),51.0)</f>
        <v>51</v>
      </c>
      <c r="AE192" s="2">
        <f>IFERROR(__xludf.DUMMYFUNCTION("""COMPUTED_VALUE"""),68.0)</f>
        <v>68</v>
      </c>
      <c r="AF192" s="2">
        <f>IFERROR(__xludf.DUMMYFUNCTION("""COMPUTED_VALUE"""),37.0)</f>
        <v>37</v>
      </c>
      <c r="AG192" s="2">
        <f>IFERROR(__xludf.DUMMYFUNCTION("""COMPUTED_VALUE"""),43.0)</f>
        <v>43</v>
      </c>
      <c r="AH192" s="2">
        <f>IFERROR(__xludf.DUMMYFUNCTION("""COMPUTED_VALUE"""),85.0)</f>
        <v>85</v>
      </c>
      <c r="AI192" s="2">
        <f>IFERROR(__xludf.DUMMYFUNCTION("""COMPUTED_VALUE"""),42.0)</f>
        <v>42</v>
      </c>
      <c r="AJ192" s="2">
        <f>IFERROR(__xludf.DUMMYFUNCTION("""COMPUTED_VALUE"""),38.0)</f>
        <v>38</v>
      </c>
      <c r="AK192" s="2">
        <f>IFERROR(__xludf.DUMMYFUNCTION("""COMPUTED_VALUE"""),7.0)</f>
        <v>7</v>
      </c>
      <c r="AL192" s="2">
        <f>IFERROR(__xludf.DUMMYFUNCTION("""COMPUTED_VALUE"""),96.0)</f>
        <v>96</v>
      </c>
      <c r="AM192" s="2">
        <f>IFERROR(__xludf.DUMMYFUNCTION("""COMPUTED_VALUE"""),92.0)</f>
        <v>92</v>
      </c>
      <c r="AN192" s="2">
        <f>IFERROR(__xludf.DUMMYFUNCTION("""COMPUTED_VALUE"""),2.0)</f>
        <v>2</v>
      </c>
      <c r="AO192" s="2">
        <f>IFERROR(__xludf.DUMMYFUNCTION("""COMPUTED_VALUE"""),71.0)</f>
        <v>71</v>
      </c>
      <c r="AQ192" s="2">
        <f>IFERROR(__xludf.DUMMYFUNCTION("COUNTA( iferror( filter( flatten(F192:O192), match( flatten(F192:O192), flatten(Q192:AO192), 0 ) ) ) )"),1.0)</f>
        <v>1</v>
      </c>
      <c r="AR192" s="2">
        <f t="shared" si="1"/>
        <v>1</v>
      </c>
    </row>
    <row r="193">
      <c r="A193" s="4" t="s">
        <v>197</v>
      </c>
      <c r="B193" s="2" t="str">
        <f>IFERROR(__xludf.DUMMYFUNCTION(" SPLIT(A193,"":"")"),"Card 192")</f>
        <v>Card 192</v>
      </c>
      <c r="C193" s="2" t="str">
        <f>IFERROR(__xludf.DUMMYFUNCTION("""COMPUTED_VALUE"""),"  4  6 53 67 24  7 31 98 51 64 | 23 89 13 77 22 40 20 88 21 44 49 41 93 64 15 56 50 62 57 80  3 82 70 48 18")</f>
        <v>  4  6 53 67 24  7 31 98 51 64 | 23 89 13 77 22 40 20 88 21 44 49 41 93 64 15 56 50 62 57 80  3 82 70 48 18</v>
      </c>
      <c r="D193" s="2" t="str">
        <f>IFERROR(__xludf.DUMMYFUNCTION("SPLIT(C193,""|"")"),"  4  6 53 67 24  7 31 98 51 64 ")</f>
        <v>  4  6 53 67 24  7 31 98 51 64 </v>
      </c>
      <c r="E193" s="2" t="str">
        <f>IFERROR(__xludf.DUMMYFUNCTION("""COMPUTED_VALUE""")," 23 89 13 77 22 40 20 88 21 44 49 41 93 64 15 56 50 62 57 80  3 82 70 48 18")</f>
        <v> 23 89 13 77 22 40 20 88 21 44 49 41 93 64 15 56 50 62 57 80  3 82 70 48 18</v>
      </c>
      <c r="F193" s="2">
        <f>IFERROR(__xludf.DUMMYFUNCTION("SPLIT(D193,"" "")"),4.0)</f>
        <v>4</v>
      </c>
      <c r="G193" s="2">
        <f>IFERROR(__xludf.DUMMYFUNCTION("""COMPUTED_VALUE"""),6.0)</f>
        <v>6</v>
      </c>
      <c r="H193" s="2">
        <f>IFERROR(__xludf.DUMMYFUNCTION("""COMPUTED_VALUE"""),53.0)</f>
        <v>53</v>
      </c>
      <c r="I193" s="2">
        <f>IFERROR(__xludf.DUMMYFUNCTION("""COMPUTED_VALUE"""),67.0)</f>
        <v>67</v>
      </c>
      <c r="J193" s="2">
        <f>IFERROR(__xludf.DUMMYFUNCTION("""COMPUTED_VALUE"""),24.0)</f>
        <v>24</v>
      </c>
      <c r="K193" s="2">
        <f>IFERROR(__xludf.DUMMYFUNCTION("""COMPUTED_VALUE"""),7.0)</f>
        <v>7</v>
      </c>
      <c r="L193" s="2">
        <f>IFERROR(__xludf.DUMMYFUNCTION("""COMPUTED_VALUE"""),31.0)</f>
        <v>31</v>
      </c>
      <c r="M193" s="2">
        <f>IFERROR(__xludf.DUMMYFUNCTION("""COMPUTED_VALUE"""),98.0)</f>
        <v>98</v>
      </c>
      <c r="N193" s="2">
        <f>IFERROR(__xludf.DUMMYFUNCTION("""COMPUTED_VALUE"""),51.0)</f>
        <v>51</v>
      </c>
      <c r="O193" s="2">
        <f>IFERROR(__xludf.DUMMYFUNCTION("""COMPUTED_VALUE"""),64.0)</f>
        <v>64</v>
      </c>
      <c r="Q193" s="2">
        <f>IFERROR(__xludf.DUMMYFUNCTION("SPLIT(E193,"" "")"),23.0)</f>
        <v>23</v>
      </c>
      <c r="R193" s="2">
        <f>IFERROR(__xludf.DUMMYFUNCTION("""COMPUTED_VALUE"""),89.0)</f>
        <v>89</v>
      </c>
      <c r="S193" s="2">
        <f>IFERROR(__xludf.DUMMYFUNCTION("""COMPUTED_VALUE"""),13.0)</f>
        <v>13</v>
      </c>
      <c r="T193" s="2">
        <f>IFERROR(__xludf.DUMMYFUNCTION("""COMPUTED_VALUE"""),77.0)</f>
        <v>77</v>
      </c>
      <c r="U193" s="2">
        <f>IFERROR(__xludf.DUMMYFUNCTION("""COMPUTED_VALUE"""),22.0)</f>
        <v>22</v>
      </c>
      <c r="V193" s="2">
        <f>IFERROR(__xludf.DUMMYFUNCTION("""COMPUTED_VALUE"""),40.0)</f>
        <v>40</v>
      </c>
      <c r="W193" s="2">
        <f>IFERROR(__xludf.DUMMYFUNCTION("""COMPUTED_VALUE"""),20.0)</f>
        <v>20</v>
      </c>
      <c r="X193" s="2">
        <f>IFERROR(__xludf.DUMMYFUNCTION("""COMPUTED_VALUE"""),88.0)</f>
        <v>88</v>
      </c>
      <c r="Y193" s="2">
        <f>IFERROR(__xludf.DUMMYFUNCTION("""COMPUTED_VALUE"""),21.0)</f>
        <v>21</v>
      </c>
      <c r="Z193" s="2">
        <f>IFERROR(__xludf.DUMMYFUNCTION("""COMPUTED_VALUE"""),44.0)</f>
        <v>44</v>
      </c>
      <c r="AA193" s="2">
        <f>IFERROR(__xludf.DUMMYFUNCTION("""COMPUTED_VALUE"""),49.0)</f>
        <v>49</v>
      </c>
      <c r="AB193" s="2">
        <f>IFERROR(__xludf.DUMMYFUNCTION("""COMPUTED_VALUE"""),41.0)</f>
        <v>41</v>
      </c>
      <c r="AC193" s="2">
        <f>IFERROR(__xludf.DUMMYFUNCTION("""COMPUTED_VALUE"""),93.0)</f>
        <v>93</v>
      </c>
      <c r="AD193" s="2">
        <f>IFERROR(__xludf.DUMMYFUNCTION("""COMPUTED_VALUE"""),64.0)</f>
        <v>64</v>
      </c>
      <c r="AE193" s="2">
        <f>IFERROR(__xludf.DUMMYFUNCTION("""COMPUTED_VALUE"""),15.0)</f>
        <v>15</v>
      </c>
      <c r="AF193" s="2">
        <f>IFERROR(__xludf.DUMMYFUNCTION("""COMPUTED_VALUE"""),56.0)</f>
        <v>56</v>
      </c>
      <c r="AG193" s="2">
        <f>IFERROR(__xludf.DUMMYFUNCTION("""COMPUTED_VALUE"""),50.0)</f>
        <v>50</v>
      </c>
      <c r="AH193" s="2">
        <f>IFERROR(__xludf.DUMMYFUNCTION("""COMPUTED_VALUE"""),62.0)</f>
        <v>62</v>
      </c>
      <c r="AI193" s="2">
        <f>IFERROR(__xludf.DUMMYFUNCTION("""COMPUTED_VALUE"""),57.0)</f>
        <v>57</v>
      </c>
      <c r="AJ193" s="2">
        <f>IFERROR(__xludf.DUMMYFUNCTION("""COMPUTED_VALUE"""),80.0)</f>
        <v>80</v>
      </c>
      <c r="AK193" s="2">
        <f>IFERROR(__xludf.DUMMYFUNCTION("""COMPUTED_VALUE"""),3.0)</f>
        <v>3</v>
      </c>
      <c r="AL193" s="2">
        <f>IFERROR(__xludf.DUMMYFUNCTION("""COMPUTED_VALUE"""),82.0)</f>
        <v>82</v>
      </c>
      <c r="AM193" s="2">
        <f>IFERROR(__xludf.DUMMYFUNCTION("""COMPUTED_VALUE"""),70.0)</f>
        <v>70</v>
      </c>
      <c r="AN193" s="2">
        <f>IFERROR(__xludf.DUMMYFUNCTION("""COMPUTED_VALUE"""),48.0)</f>
        <v>48</v>
      </c>
      <c r="AO193" s="2">
        <f>IFERROR(__xludf.DUMMYFUNCTION("""COMPUTED_VALUE"""),18.0)</f>
        <v>18</v>
      </c>
      <c r="AQ193" s="2">
        <f>IFERROR(__xludf.DUMMYFUNCTION("COUNTA( iferror( filter( flatten(F193:O193), match( flatten(F193:O193), flatten(Q193:AO193), 0 ) ) ) )"),1.0)</f>
        <v>1</v>
      </c>
      <c r="AR193" s="2">
        <f t="shared" si="1"/>
        <v>1</v>
      </c>
    </row>
    <row r="194">
      <c r="A194" s="4" t="s">
        <v>198</v>
      </c>
      <c r="B194" s="2" t="str">
        <f>IFERROR(__xludf.DUMMYFUNCTION(" SPLIT(A194,"":"")"),"Card 193")</f>
        <v>Card 193</v>
      </c>
      <c r="C194" s="2" t="str">
        <f>IFERROR(__xludf.DUMMYFUNCTION("""COMPUTED_VALUE""")," 77 56 76 24 35 51 22 43 31 34 | 86 38 36 63 58 91 87 73 66 67 61 95 28 16 42 39 41  9 83 37 59 97 92  5  6")</f>
        <v> 77 56 76 24 35 51 22 43 31 34 | 86 38 36 63 58 91 87 73 66 67 61 95 28 16 42 39 41  9 83 37 59 97 92  5  6</v>
      </c>
      <c r="D194" s="2" t="str">
        <f>IFERROR(__xludf.DUMMYFUNCTION("SPLIT(C194,""|"")")," 77 56 76 24 35 51 22 43 31 34 ")</f>
        <v> 77 56 76 24 35 51 22 43 31 34 </v>
      </c>
      <c r="E194" s="2" t="str">
        <f>IFERROR(__xludf.DUMMYFUNCTION("""COMPUTED_VALUE""")," 86 38 36 63 58 91 87 73 66 67 61 95 28 16 42 39 41  9 83 37 59 97 92  5  6")</f>
        <v> 86 38 36 63 58 91 87 73 66 67 61 95 28 16 42 39 41  9 83 37 59 97 92  5  6</v>
      </c>
      <c r="F194" s="2">
        <f>IFERROR(__xludf.DUMMYFUNCTION("SPLIT(D194,"" "")"),77.0)</f>
        <v>77</v>
      </c>
      <c r="G194" s="2">
        <f>IFERROR(__xludf.DUMMYFUNCTION("""COMPUTED_VALUE"""),56.0)</f>
        <v>56</v>
      </c>
      <c r="H194" s="2">
        <f>IFERROR(__xludf.DUMMYFUNCTION("""COMPUTED_VALUE"""),76.0)</f>
        <v>76</v>
      </c>
      <c r="I194" s="2">
        <f>IFERROR(__xludf.DUMMYFUNCTION("""COMPUTED_VALUE"""),24.0)</f>
        <v>24</v>
      </c>
      <c r="J194" s="2">
        <f>IFERROR(__xludf.DUMMYFUNCTION("""COMPUTED_VALUE"""),35.0)</f>
        <v>35</v>
      </c>
      <c r="K194" s="2">
        <f>IFERROR(__xludf.DUMMYFUNCTION("""COMPUTED_VALUE"""),51.0)</f>
        <v>51</v>
      </c>
      <c r="L194" s="2">
        <f>IFERROR(__xludf.DUMMYFUNCTION("""COMPUTED_VALUE"""),22.0)</f>
        <v>22</v>
      </c>
      <c r="M194" s="2">
        <f>IFERROR(__xludf.DUMMYFUNCTION("""COMPUTED_VALUE"""),43.0)</f>
        <v>43</v>
      </c>
      <c r="N194" s="2">
        <f>IFERROR(__xludf.DUMMYFUNCTION("""COMPUTED_VALUE"""),31.0)</f>
        <v>31</v>
      </c>
      <c r="O194" s="2">
        <f>IFERROR(__xludf.DUMMYFUNCTION("""COMPUTED_VALUE"""),34.0)</f>
        <v>34</v>
      </c>
      <c r="Q194" s="2">
        <f>IFERROR(__xludf.DUMMYFUNCTION("SPLIT(E194,"" "")"),86.0)</f>
        <v>86</v>
      </c>
      <c r="R194" s="2">
        <f>IFERROR(__xludf.DUMMYFUNCTION("""COMPUTED_VALUE"""),38.0)</f>
        <v>38</v>
      </c>
      <c r="S194" s="2">
        <f>IFERROR(__xludf.DUMMYFUNCTION("""COMPUTED_VALUE"""),36.0)</f>
        <v>36</v>
      </c>
      <c r="T194" s="2">
        <f>IFERROR(__xludf.DUMMYFUNCTION("""COMPUTED_VALUE"""),63.0)</f>
        <v>63</v>
      </c>
      <c r="U194" s="2">
        <f>IFERROR(__xludf.DUMMYFUNCTION("""COMPUTED_VALUE"""),58.0)</f>
        <v>58</v>
      </c>
      <c r="V194" s="2">
        <f>IFERROR(__xludf.DUMMYFUNCTION("""COMPUTED_VALUE"""),91.0)</f>
        <v>91</v>
      </c>
      <c r="W194" s="2">
        <f>IFERROR(__xludf.DUMMYFUNCTION("""COMPUTED_VALUE"""),87.0)</f>
        <v>87</v>
      </c>
      <c r="X194" s="2">
        <f>IFERROR(__xludf.DUMMYFUNCTION("""COMPUTED_VALUE"""),73.0)</f>
        <v>73</v>
      </c>
      <c r="Y194" s="2">
        <f>IFERROR(__xludf.DUMMYFUNCTION("""COMPUTED_VALUE"""),66.0)</f>
        <v>66</v>
      </c>
      <c r="Z194" s="2">
        <f>IFERROR(__xludf.DUMMYFUNCTION("""COMPUTED_VALUE"""),67.0)</f>
        <v>67</v>
      </c>
      <c r="AA194" s="2">
        <f>IFERROR(__xludf.DUMMYFUNCTION("""COMPUTED_VALUE"""),61.0)</f>
        <v>61</v>
      </c>
      <c r="AB194" s="2">
        <f>IFERROR(__xludf.DUMMYFUNCTION("""COMPUTED_VALUE"""),95.0)</f>
        <v>95</v>
      </c>
      <c r="AC194" s="2">
        <f>IFERROR(__xludf.DUMMYFUNCTION("""COMPUTED_VALUE"""),28.0)</f>
        <v>28</v>
      </c>
      <c r="AD194" s="2">
        <f>IFERROR(__xludf.DUMMYFUNCTION("""COMPUTED_VALUE"""),16.0)</f>
        <v>16</v>
      </c>
      <c r="AE194" s="2">
        <f>IFERROR(__xludf.DUMMYFUNCTION("""COMPUTED_VALUE"""),42.0)</f>
        <v>42</v>
      </c>
      <c r="AF194" s="2">
        <f>IFERROR(__xludf.DUMMYFUNCTION("""COMPUTED_VALUE"""),39.0)</f>
        <v>39</v>
      </c>
      <c r="AG194" s="2">
        <f>IFERROR(__xludf.DUMMYFUNCTION("""COMPUTED_VALUE"""),41.0)</f>
        <v>41</v>
      </c>
      <c r="AH194" s="2">
        <f>IFERROR(__xludf.DUMMYFUNCTION("""COMPUTED_VALUE"""),9.0)</f>
        <v>9</v>
      </c>
      <c r="AI194" s="2">
        <f>IFERROR(__xludf.DUMMYFUNCTION("""COMPUTED_VALUE"""),83.0)</f>
        <v>83</v>
      </c>
      <c r="AJ194" s="2">
        <f>IFERROR(__xludf.DUMMYFUNCTION("""COMPUTED_VALUE"""),37.0)</f>
        <v>37</v>
      </c>
      <c r="AK194" s="2">
        <f>IFERROR(__xludf.DUMMYFUNCTION("""COMPUTED_VALUE"""),59.0)</f>
        <v>59</v>
      </c>
      <c r="AL194" s="2">
        <f>IFERROR(__xludf.DUMMYFUNCTION("""COMPUTED_VALUE"""),97.0)</f>
        <v>97</v>
      </c>
      <c r="AM194" s="2">
        <f>IFERROR(__xludf.DUMMYFUNCTION("""COMPUTED_VALUE"""),92.0)</f>
        <v>92</v>
      </c>
      <c r="AN194" s="2">
        <f>IFERROR(__xludf.DUMMYFUNCTION("""COMPUTED_VALUE"""),5.0)</f>
        <v>5</v>
      </c>
      <c r="AO194" s="2">
        <f>IFERROR(__xludf.DUMMYFUNCTION("""COMPUTED_VALUE"""),6.0)</f>
        <v>6</v>
      </c>
      <c r="AQ194" s="2">
        <f>IFERROR(__xludf.DUMMYFUNCTION("COUNTA( iferror( filter( flatten(F194:O194), match( flatten(F194:O194), flatten(Q194:AO194), 0 ) ) ) )"),0.0)</f>
        <v>0</v>
      </c>
      <c r="AR194" s="2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P1" s="2">
        <f>SUM(AP2:AP194)+193</f>
        <v>142394044777</v>
      </c>
      <c r="AR1" s="2">
        <f>SUM(AR2:AR194)</f>
        <v>21558</v>
      </c>
    </row>
    <row r="2">
      <c r="A2" s="4" t="s">
        <v>6</v>
      </c>
      <c r="B2" s="2" t="str">
        <f>IFERROR(__xludf.DUMMYFUNCTION(" SPLIT(A2,"":"")"),"Card   1")</f>
        <v>Card   1</v>
      </c>
      <c r="C2" s="2" t="str">
        <f>IFERROR(__xludf.DUMMYFUNCTION("""COMPUTED_VALUE""")," 17 15  5 75 36 13 16 66 92 39 | 13 92 16  5 87 78 15 94 21 48 30 62 70 41  3 39 22 17 77 58 75 52 83 34 24")</f>
        <v> 17 15  5 75 36 13 16 66 92 39 | 13 92 16  5 87 78 15 94 21 48 30 62 70 41  3 39 22 17 77 58 75 52 83 34 24</v>
      </c>
      <c r="D2" s="2" t="str">
        <f>IFERROR(__xludf.DUMMYFUNCTION("SPLIT(C2,""|"")")," 17 15  5 75 36 13 16 66 92 39 ")</f>
        <v> 17 15  5 75 36 13 16 66 92 39 </v>
      </c>
      <c r="E2" s="2" t="str">
        <f>IFERROR(__xludf.DUMMYFUNCTION("""COMPUTED_VALUE""")," 13 92 16  5 87 78 15 94 21 48 30 62 70 41  3 39 22 17 77 58 75 52 83 34 24")</f>
        <v> 13 92 16  5 87 78 15 94 21 48 30 62 70 41  3 39 22 17 77 58 75 52 83 34 24</v>
      </c>
      <c r="F2" s="2">
        <f>IFERROR(__xludf.DUMMYFUNCTION("SPLIT(D2,"" "")"),17.0)</f>
        <v>17</v>
      </c>
      <c r="G2" s="2">
        <f>IFERROR(__xludf.DUMMYFUNCTION("""COMPUTED_VALUE"""),15.0)</f>
        <v>15</v>
      </c>
      <c r="H2" s="2">
        <f>IFERROR(__xludf.DUMMYFUNCTION("""COMPUTED_VALUE"""),5.0)</f>
        <v>5</v>
      </c>
      <c r="I2" s="2">
        <f>IFERROR(__xludf.DUMMYFUNCTION("""COMPUTED_VALUE"""),75.0)</f>
        <v>75</v>
      </c>
      <c r="J2" s="2">
        <f>IFERROR(__xludf.DUMMYFUNCTION("""COMPUTED_VALUE"""),36.0)</f>
        <v>36</v>
      </c>
      <c r="K2" s="2">
        <f>IFERROR(__xludf.DUMMYFUNCTION("""COMPUTED_VALUE"""),13.0)</f>
        <v>13</v>
      </c>
      <c r="L2" s="2">
        <f>IFERROR(__xludf.DUMMYFUNCTION("""COMPUTED_VALUE"""),16.0)</f>
        <v>16</v>
      </c>
      <c r="M2" s="2">
        <f>IFERROR(__xludf.DUMMYFUNCTION("""COMPUTED_VALUE"""),66.0)</f>
        <v>66</v>
      </c>
      <c r="N2" s="2">
        <f>IFERROR(__xludf.DUMMYFUNCTION("""COMPUTED_VALUE"""),92.0)</f>
        <v>92</v>
      </c>
      <c r="O2" s="2">
        <f>IFERROR(__xludf.DUMMYFUNCTION("""COMPUTED_VALUE"""),39.0)</f>
        <v>39</v>
      </c>
      <c r="Q2" s="2">
        <f>IFERROR(__xludf.DUMMYFUNCTION("SPLIT(E2,"" "")"),13.0)</f>
        <v>13</v>
      </c>
      <c r="R2" s="2">
        <f>IFERROR(__xludf.DUMMYFUNCTION("""COMPUTED_VALUE"""),92.0)</f>
        <v>92</v>
      </c>
      <c r="S2" s="2">
        <f>IFERROR(__xludf.DUMMYFUNCTION("""COMPUTED_VALUE"""),16.0)</f>
        <v>16</v>
      </c>
      <c r="T2" s="2">
        <f>IFERROR(__xludf.DUMMYFUNCTION("""COMPUTED_VALUE"""),5.0)</f>
        <v>5</v>
      </c>
      <c r="U2" s="2">
        <f>IFERROR(__xludf.DUMMYFUNCTION("""COMPUTED_VALUE"""),87.0)</f>
        <v>87</v>
      </c>
      <c r="V2" s="2">
        <f>IFERROR(__xludf.DUMMYFUNCTION("""COMPUTED_VALUE"""),78.0)</f>
        <v>78</v>
      </c>
      <c r="W2" s="2">
        <f>IFERROR(__xludf.DUMMYFUNCTION("""COMPUTED_VALUE"""),15.0)</f>
        <v>15</v>
      </c>
      <c r="X2" s="2">
        <f>IFERROR(__xludf.DUMMYFUNCTION("""COMPUTED_VALUE"""),94.0)</f>
        <v>94</v>
      </c>
      <c r="Y2" s="2">
        <f>IFERROR(__xludf.DUMMYFUNCTION("""COMPUTED_VALUE"""),21.0)</f>
        <v>21</v>
      </c>
      <c r="Z2" s="2">
        <f>IFERROR(__xludf.DUMMYFUNCTION("""COMPUTED_VALUE"""),48.0)</f>
        <v>48</v>
      </c>
      <c r="AA2" s="2">
        <f>IFERROR(__xludf.DUMMYFUNCTION("""COMPUTED_VALUE"""),30.0)</f>
        <v>30</v>
      </c>
      <c r="AB2" s="2">
        <f>IFERROR(__xludf.DUMMYFUNCTION("""COMPUTED_VALUE"""),62.0)</f>
        <v>62</v>
      </c>
      <c r="AC2" s="2">
        <f>IFERROR(__xludf.DUMMYFUNCTION("""COMPUTED_VALUE"""),70.0)</f>
        <v>70</v>
      </c>
      <c r="AD2" s="2">
        <f>IFERROR(__xludf.DUMMYFUNCTION("""COMPUTED_VALUE"""),41.0)</f>
        <v>41</v>
      </c>
      <c r="AE2" s="2">
        <f>IFERROR(__xludf.DUMMYFUNCTION("""COMPUTED_VALUE"""),3.0)</f>
        <v>3</v>
      </c>
      <c r="AF2" s="2">
        <f>IFERROR(__xludf.DUMMYFUNCTION("""COMPUTED_VALUE"""),39.0)</f>
        <v>39</v>
      </c>
      <c r="AG2" s="2">
        <f>IFERROR(__xludf.DUMMYFUNCTION("""COMPUTED_VALUE"""),22.0)</f>
        <v>22</v>
      </c>
      <c r="AH2" s="2">
        <f>IFERROR(__xludf.DUMMYFUNCTION("""COMPUTED_VALUE"""),17.0)</f>
        <v>17</v>
      </c>
      <c r="AI2" s="2">
        <f>IFERROR(__xludf.DUMMYFUNCTION("""COMPUTED_VALUE"""),77.0)</f>
        <v>77</v>
      </c>
      <c r="AJ2" s="2">
        <f>IFERROR(__xludf.DUMMYFUNCTION("""COMPUTED_VALUE"""),58.0)</f>
        <v>58</v>
      </c>
      <c r="AK2" s="2">
        <f>IFERROR(__xludf.DUMMYFUNCTION("""COMPUTED_VALUE"""),75.0)</f>
        <v>75</v>
      </c>
      <c r="AL2" s="2">
        <f>IFERROR(__xludf.DUMMYFUNCTION("""COMPUTED_VALUE"""),52.0)</f>
        <v>52</v>
      </c>
      <c r="AM2" s="2">
        <f>IFERROR(__xludf.DUMMYFUNCTION("""COMPUTED_VALUE"""),83.0)</f>
        <v>83</v>
      </c>
      <c r="AN2" s="2">
        <f>IFERROR(__xludf.DUMMYFUNCTION("""COMPUTED_VALUE"""),34.0)</f>
        <v>34</v>
      </c>
      <c r="AO2" s="2">
        <f>IFERROR(__xludf.DUMMYFUNCTION("""COMPUTED_VALUE"""),24.0)</f>
        <v>24</v>
      </c>
      <c r="AQ2" s="2">
        <f>IFERROR(__xludf.DUMMYFUNCTION("COUNTA( iferror( filter( flatten(F2:O2), match( flatten(F2:O2), flatten(Q2:AO2), 0 ) ) ) )"),8.0)</f>
        <v>8</v>
      </c>
      <c r="AR2" s="2">
        <f t="shared" ref="AR2:AR194" si="1">QUOTIENT(2^AQ2,2)</f>
        <v>128</v>
      </c>
    </row>
    <row r="3">
      <c r="A3" s="4" t="s">
        <v>7</v>
      </c>
      <c r="B3" s="2" t="str">
        <f>IFERROR(__xludf.DUMMYFUNCTION(" SPLIT(A3,"":"")"),"Card   2")</f>
        <v>Card   2</v>
      </c>
      <c r="C3" s="2" t="str">
        <f>IFERROR(__xludf.DUMMYFUNCTION("""COMPUTED_VALUE""")," 72 64 18  5 58 94 25 59 75 51 | 34 17 48 75 25  8  2 94 64 29 33 92 73 12 51 38 27  4  1 60 31 85 59 18  5")</f>
        <v> 72 64 18  5 58 94 25 59 75 51 | 34 17 48 75 25  8  2 94 64 29 33 92 73 12 51 38 27  4  1 60 31 85 59 18  5</v>
      </c>
      <c r="D3" s="2" t="str">
        <f>IFERROR(__xludf.DUMMYFUNCTION("SPLIT(C3,""|"")")," 72 64 18  5 58 94 25 59 75 51 ")</f>
        <v> 72 64 18  5 58 94 25 59 75 51 </v>
      </c>
      <c r="E3" s="2" t="str">
        <f>IFERROR(__xludf.DUMMYFUNCTION("""COMPUTED_VALUE""")," 34 17 48 75 25  8  2 94 64 29 33 92 73 12 51 38 27  4  1 60 31 85 59 18  5")</f>
        <v> 34 17 48 75 25  8  2 94 64 29 33 92 73 12 51 38 27  4  1 60 31 85 59 18  5</v>
      </c>
      <c r="F3" s="2">
        <f>IFERROR(__xludf.DUMMYFUNCTION("SPLIT(D3,"" "")"),72.0)</f>
        <v>72</v>
      </c>
      <c r="G3" s="2">
        <f>IFERROR(__xludf.DUMMYFUNCTION("""COMPUTED_VALUE"""),64.0)</f>
        <v>64</v>
      </c>
      <c r="H3" s="2">
        <f>IFERROR(__xludf.DUMMYFUNCTION("""COMPUTED_VALUE"""),18.0)</f>
        <v>18</v>
      </c>
      <c r="I3" s="2">
        <f>IFERROR(__xludf.DUMMYFUNCTION("""COMPUTED_VALUE"""),5.0)</f>
        <v>5</v>
      </c>
      <c r="J3" s="2">
        <f>IFERROR(__xludf.DUMMYFUNCTION("""COMPUTED_VALUE"""),58.0)</f>
        <v>58</v>
      </c>
      <c r="K3" s="2">
        <f>IFERROR(__xludf.DUMMYFUNCTION("""COMPUTED_VALUE"""),94.0)</f>
        <v>94</v>
      </c>
      <c r="L3" s="2">
        <f>IFERROR(__xludf.DUMMYFUNCTION("""COMPUTED_VALUE"""),25.0)</f>
        <v>25</v>
      </c>
      <c r="M3" s="2">
        <f>IFERROR(__xludf.DUMMYFUNCTION("""COMPUTED_VALUE"""),59.0)</f>
        <v>59</v>
      </c>
      <c r="N3" s="2">
        <f>IFERROR(__xludf.DUMMYFUNCTION("""COMPUTED_VALUE"""),75.0)</f>
        <v>75</v>
      </c>
      <c r="O3" s="2">
        <f>IFERROR(__xludf.DUMMYFUNCTION("""COMPUTED_VALUE"""),51.0)</f>
        <v>51</v>
      </c>
      <c r="Q3" s="2">
        <f>IFERROR(__xludf.DUMMYFUNCTION("SPLIT(E3,"" "")"),34.0)</f>
        <v>34</v>
      </c>
      <c r="R3" s="2">
        <f>IFERROR(__xludf.DUMMYFUNCTION("""COMPUTED_VALUE"""),17.0)</f>
        <v>17</v>
      </c>
      <c r="S3" s="2">
        <f>IFERROR(__xludf.DUMMYFUNCTION("""COMPUTED_VALUE"""),48.0)</f>
        <v>48</v>
      </c>
      <c r="T3" s="2">
        <f>IFERROR(__xludf.DUMMYFUNCTION("""COMPUTED_VALUE"""),75.0)</f>
        <v>75</v>
      </c>
      <c r="U3" s="2">
        <f>IFERROR(__xludf.DUMMYFUNCTION("""COMPUTED_VALUE"""),25.0)</f>
        <v>25</v>
      </c>
      <c r="V3" s="2">
        <f>IFERROR(__xludf.DUMMYFUNCTION("""COMPUTED_VALUE"""),8.0)</f>
        <v>8</v>
      </c>
      <c r="W3" s="2">
        <f>IFERROR(__xludf.DUMMYFUNCTION("""COMPUTED_VALUE"""),2.0)</f>
        <v>2</v>
      </c>
      <c r="X3" s="2">
        <f>IFERROR(__xludf.DUMMYFUNCTION("""COMPUTED_VALUE"""),94.0)</f>
        <v>94</v>
      </c>
      <c r="Y3" s="2">
        <f>IFERROR(__xludf.DUMMYFUNCTION("""COMPUTED_VALUE"""),64.0)</f>
        <v>64</v>
      </c>
      <c r="Z3" s="2">
        <f>IFERROR(__xludf.DUMMYFUNCTION("""COMPUTED_VALUE"""),29.0)</f>
        <v>29</v>
      </c>
      <c r="AA3" s="2">
        <f>IFERROR(__xludf.DUMMYFUNCTION("""COMPUTED_VALUE"""),33.0)</f>
        <v>33</v>
      </c>
      <c r="AB3" s="2">
        <f>IFERROR(__xludf.DUMMYFUNCTION("""COMPUTED_VALUE"""),92.0)</f>
        <v>92</v>
      </c>
      <c r="AC3" s="2">
        <f>IFERROR(__xludf.DUMMYFUNCTION("""COMPUTED_VALUE"""),73.0)</f>
        <v>73</v>
      </c>
      <c r="AD3" s="2">
        <f>IFERROR(__xludf.DUMMYFUNCTION("""COMPUTED_VALUE"""),12.0)</f>
        <v>12</v>
      </c>
      <c r="AE3" s="2">
        <f>IFERROR(__xludf.DUMMYFUNCTION("""COMPUTED_VALUE"""),51.0)</f>
        <v>51</v>
      </c>
      <c r="AF3" s="2">
        <f>IFERROR(__xludf.DUMMYFUNCTION("""COMPUTED_VALUE"""),38.0)</f>
        <v>38</v>
      </c>
      <c r="AG3" s="2">
        <f>IFERROR(__xludf.DUMMYFUNCTION("""COMPUTED_VALUE"""),27.0)</f>
        <v>27</v>
      </c>
      <c r="AH3" s="2">
        <f>IFERROR(__xludf.DUMMYFUNCTION("""COMPUTED_VALUE"""),4.0)</f>
        <v>4</v>
      </c>
      <c r="AI3" s="2">
        <f>IFERROR(__xludf.DUMMYFUNCTION("""COMPUTED_VALUE"""),1.0)</f>
        <v>1</v>
      </c>
      <c r="AJ3" s="2">
        <f>IFERROR(__xludf.DUMMYFUNCTION("""COMPUTED_VALUE"""),60.0)</f>
        <v>60</v>
      </c>
      <c r="AK3" s="2">
        <f>IFERROR(__xludf.DUMMYFUNCTION("""COMPUTED_VALUE"""),31.0)</f>
        <v>31</v>
      </c>
      <c r="AL3" s="2">
        <f>IFERROR(__xludf.DUMMYFUNCTION("""COMPUTED_VALUE"""),85.0)</f>
        <v>85</v>
      </c>
      <c r="AM3" s="2">
        <f>IFERROR(__xludf.DUMMYFUNCTION("""COMPUTED_VALUE"""),59.0)</f>
        <v>59</v>
      </c>
      <c r="AN3" s="2">
        <f>IFERROR(__xludf.DUMMYFUNCTION("""COMPUTED_VALUE"""),18.0)</f>
        <v>18</v>
      </c>
      <c r="AO3" s="2">
        <f>IFERROR(__xludf.DUMMYFUNCTION("""COMPUTED_VALUE"""),5.0)</f>
        <v>5</v>
      </c>
      <c r="AP3" s="2">
        <f t="shared" ref="AP3:AP195" si="2">AQ2^AQ3</f>
        <v>16777216</v>
      </c>
      <c r="AQ3" s="2">
        <f>IFERROR(__xludf.DUMMYFUNCTION("COUNTA( iferror( filter( flatten(F3:O3), match( flatten(F3:O3), flatten(Q3:AO3), 0 ) ) ) )"),8.0)</f>
        <v>8</v>
      </c>
      <c r="AR3" s="2">
        <f t="shared" si="1"/>
        <v>128</v>
      </c>
    </row>
    <row r="4">
      <c r="A4" s="4" t="s">
        <v>8</v>
      </c>
      <c r="B4" s="2" t="str">
        <f>IFERROR(__xludf.DUMMYFUNCTION(" SPLIT(A4,"":"")"),"Card   3")</f>
        <v>Card   3</v>
      </c>
      <c r="C4" s="2" t="str">
        <f>IFERROR(__xludf.DUMMYFUNCTION("""COMPUTED_VALUE""")," 71 16 97  6 68 38 82 93 33 24 | 31 75  7 99 10 70 79 61  5 80  1 33 58 30 22 48 73 72 50 16 56  4 98 43  3")</f>
        <v> 71 16 97  6 68 38 82 93 33 24 | 31 75  7 99 10 70 79 61  5 80  1 33 58 30 22 48 73 72 50 16 56  4 98 43  3</v>
      </c>
      <c r="D4" s="2" t="str">
        <f>IFERROR(__xludf.DUMMYFUNCTION("SPLIT(C4,""|"")")," 71 16 97  6 68 38 82 93 33 24 ")</f>
        <v> 71 16 97  6 68 38 82 93 33 24 </v>
      </c>
      <c r="E4" s="2" t="str">
        <f>IFERROR(__xludf.DUMMYFUNCTION("""COMPUTED_VALUE""")," 31 75  7 99 10 70 79 61  5 80  1 33 58 30 22 48 73 72 50 16 56  4 98 43  3")</f>
        <v> 31 75  7 99 10 70 79 61  5 80  1 33 58 30 22 48 73 72 50 16 56  4 98 43  3</v>
      </c>
      <c r="F4" s="2">
        <f>IFERROR(__xludf.DUMMYFUNCTION("SPLIT(D4,"" "")"),71.0)</f>
        <v>71</v>
      </c>
      <c r="G4" s="2">
        <f>IFERROR(__xludf.DUMMYFUNCTION("""COMPUTED_VALUE"""),16.0)</f>
        <v>16</v>
      </c>
      <c r="H4" s="2">
        <f>IFERROR(__xludf.DUMMYFUNCTION("""COMPUTED_VALUE"""),97.0)</f>
        <v>97</v>
      </c>
      <c r="I4" s="2">
        <f>IFERROR(__xludf.DUMMYFUNCTION("""COMPUTED_VALUE"""),6.0)</f>
        <v>6</v>
      </c>
      <c r="J4" s="2">
        <f>IFERROR(__xludf.DUMMYFUNCTION("""COMPUTED_VALUE"""),68.0)</f>
        <v>68</v>
      </c>
      <c r="K4" s="2">
        <f>IFERROR(__xludf.DUMMYFUNCTION("""COMPUTED_VALUE"""),38.0)</f>
        <v>38</v>
      </c>
      <c r="L4" s="2">
        <f>IFERROR(__xludf.DUMMYFUNCTION("""COMPUTED_VALUE"""),82.0)</f>
        <v>82</v>
      </c>
      <c r="M4" s="2">
        <f>IFERROR(__xludf.DUMMYFUNCTION("""COMPUTED_VALUE"""),93.0)</f>
        <v>93</v>
      </c>
      <c r="N4" s="2">
        <f>IFERROR(__xludf.DUMMYFUNCTION("""COMPUTED_VALUE"""),33.0)</f>
        <v>33</v>
      </c>
      <c r="O4" s="2">
        <f>IFERROR(__xludf.DUMMYFUNCTION("""COMPUTED_VALUE"""),24.0)</f>
        <v>24</v>
      </c>
      <c r="Q4" s="2">
        <f>IFERROR(__xludf.DUMMYFUNCTION("SPLIT(E4,"" "")"),31.0)</f>
        <v>31</v>
      </c>
      <c r="R4" s="2">
        <f>IFERROR(__xludf.DUMMYFUNCTION("""COMPUTED_VALUE"""),75.0)</f>
        <v>75</v>
      </c>
      <c r="S4" s="2">
        <f>IFERROR(__xludf.DUMMYFUNCTION("""COMPUTED_VALUE"""),7.0)</f>
        <v>7</v>
      </c>
      <c r="T4" s="2">
        <f>IFERROR(__xludf.DUMMYFUNCTION("""COMPUTED_VALUE"""),99.0)</f>
        <v>99</v>
      </c>
      <c r="U4" s="2">
        <f>IFERROR(__xludf.DUMMYFUNCTION("""COMPUTED_VALUE"""),10.0)</f>
        <v>10</v>
      </c>
      <c r="V4" s="2">
        <f>IFERROR(__xludf.DUMMYFUNCTION("""COMPUTED_VALUE"""),70.0)</f>
        <v>70</v>
      </c>
      <c r="W4" s="2">
        <f>IFERROR(__xludf.DUMMYFUNCTION("""COMPUTED_VALUE"""),79.0)</f>
        <v>79</v>
      </c>
      <c r="X4" s="2">
        <f>IFERROR(__xludf.DUMMYFUNCTION("""COMPUTED_VALUE"""),61.0)</f>
        <v>61</v>
      </c>
      <c r="Y4" s="2">
        <f>IFERROR(__xludf.DUMMYFUNCTION("""COMPUTED_VALUE"""),5.0)</f>
        <v>5</v>
      </c>
      <c r="Z4" s="2">
        <f>IFERROR(__xludf.DUMMYFUNCTION("""COMPUTED_VALUE"""),80.0)</f>
        <v>80</v>
      </c>
      <c r="AA4" s="2">
        <f>IFERROR(__xludf.DUMMYFUNCTION("""COMPUTED_VALUE"""),1.0)</f>
        <v>1</v>
      </c>
      <c r="AB4" s="2">
        <f>IFERROR(__xludf.DUMMYFUNCTION("""COMPUTED_VALUE"""),33.0)</f>
        <v>33</v>
      </c>
      <c r="AC4" s="2">
        <f>IFERROR(__xludf.DUMMYFUNCTION("""COMPUTED_VALUE"""),58.0)</f>
        <v>58</v>
      </c>
      <c r="AD4" s="2">
        <f>IFERROR(__xludf.DUMMYFUNCTION("""COMPUTED_VALUE"""),30.0)</f>
        <v>30</v>
      </c>
      <c r="AE4" s="2">
        <f>IFERROR(__xludf.DUMMYFUNCTION("""COMPUTED_VALUE"""),22.0)</f>
        <v>22</v>
      </c>
      <c r="AF4" s="2">
        <f>IFERROR(__xludf.DUMMYFUNCTION("""COMPUTED_VALUE"""),48.0)</f>
        <v>48</v>
      </c>
      <c r="AG4" s="2">
        <f>IFERROR(__xludf.DUMMYFUNCTION("""COMPUTED_VALUE"""),73.0)</f>
        <v>73</v>
      </c>
      <c r="AH4" s="2">
        <f>IFERROR(__xludf.DUMMYFUNCTION("""COMPUTED_VALUE"""),72.0)</f>
        <v>72</v>
      </c>
      <c r="AI4" s="2">
        <f>IFERROR(__xludf.DUMMYFUNCTION("""COMPUTED_VALUE"""),50.0)</f>
        <v>50</v>
      </c>
      <c r="AJ4" s="2">
        <f>IFERROR(__xludf.DUMMYFUNCTION("""COMPUTED_VALUE"""),16.0)</f>
        <v>16</v>
      </c>
      <c r="AK4" s="2">
        <f>IFERROR(__xludf.DUMMYFUNCTION("""COMPUTED_VALUE"""),56.0)</f>
        <v>56</v>
      </c>
      <c r="AL4" s="2">
        <f>IFERROR(__xludf.DUMMYFUNCTION("""COMPUTED_VALUE"""),4.0)</f>
        <v>4</v>
      </c>
      <c r="AM4" s="2">
        <f>IFERROR(__xludf.DUMMYFUNCTION("""COMPUTED_VALUE"""),98.0)</f>
        <v>98</v>
      </c>
      <c r="AN4" s="2">
        <f>IFERROR(__xludf.DUMMYFUNCTION("""COMPUTED_VALUE"""),43.0)</f>
        <v>43</v>
      </c>
      <c r="AO4" s="2">
        <f>IFERROR(__xludf.DUMMYFUNCTION("""COMPUTED_VALUE"""),3.0)</f>
        <v>3</v>
      </c>
      <c r="AP4" s="2">
        <f t="shared" si="2"/>
        <v>64</v>
      </c>
      <c r="AQ4" s="2">
        <f>IFERROR(__xludf.DUMMYFUNCTION("COUNTA( iferror( filter( flatten(F4:O4), match( flatten(F4:O4), flatten(Q4:AO4), 0 ) ) ) )"),2.0)</f>
        <v>2</v>
      </c>
      <c r="AR4" s="2">
        <f t="shared" si="1"/>
        <v>2</v>
      </c>
    </row>
    <row r="5">
      <c r="A5" s="4" t="s">
        <v>9</v>
      </c>
      <c r="B5" s="2" t="str">
        <f>IFERROR(__xludf.DUMMYFUNCTION(" SPLIT(A5,"":"")"),"Card   4")</f>
        <v>Card   4</v>
      </c>
      <c r="C5" s="2" t="str">
        <f>IFERROR(__xludf.DUMMYFUNCTION("""COMPUTED_VALUE""")," 68 80 44 96 43 20 11 18 85 48 | 96 99 38 29 36 28 77 68 47 70 98 80 63 65 11 12 43  3 54 92 18 90 58 16 51")</f>
        <v> 68 80 44 96 43 20 11 18 85 48 | 96 99 38 29 36 28 77 68 47 70 98 80 63 65 11 12 43  3 54 92 18 90 58 16 51</v>
      </c>
      <c r="D5" s="2" t="str">
        <f>IFERROR(__xludf.DUMMYFUNCTION("SPLIT(C5,""|"")")," 68 80 44 96 43 20 11 18 85 48 ")</f>
        <v> 68 80 44 96 43 20 11 18 85 48 </v>
      </c>
      <c r="E5" s="2" t="str">
        <f>IFERROR(__xludf.DUMMYFUNCTION("""COMPUTED_VALUE""")," 96 99 38 29 36 28 77 68 47 70 98 80 63 65 11 12 43  3 54 92 18 90 58 16 51")</f>
        <v> 96 99 38 29 36 28 77 68 47 70 98 80 63 65 11 12 43  3 54 92 18 90 58 16 51</v>
      </c>
      <c r="F5" s="2">
        <f>IFERROR(__xludf.DUMMYFUNCTION("SPLIT(D5,"" "")"),68.0)</f>
        <v>68</v>
      </c>
      <c r="G5" s="2">
        <f>IFERROR(__xludf.DUMMYFUNCTION("""COMPUTED_VALUE"""),80.0)</f>
        <v>80</v>
      </c>
      <c r="H5" s="2">
        <f>IFERROR(__xludf.DUMMYFUNCTION("""COMPUTED_VALUE"""),44.0)</f>
        <v>44</v>
      </c>
      <c r="I5" s="2">
        <f>IFERROR(__xludf.DUMMYFUNCTION("""COMPUTED_VALUE"""),96.0)</f>
        <v>96</v>
      </c>
      <c r="J5" s="2">
        <f>IFERROR(__xludf.DUMMYFUNCTION("""COMPUTED_VALUE"""),43.0)</f>
        <v>43</v>
      </c>
      <c r="K5" s="2">
        <f>IFERROR(__xludf.DUMMYFUNCTION("""COMPUTED_VALUE"""),20.0)</f>
        <v>20</v>
      </c>
      <c r="L5" s="2">
        <f>IFERROR(__xludf.DUMMYFUNCTION("""COMPUTED_VALUE"""),11.0)</f>
        <v>11</v>
      </c>
      <c r="M5" s="2">
        <f>IFERROR(__xludf.DUMMYFUNCTION("""COMPUTED_VALUE"""),18.0)</f>
        <v>18</v>
      </c>
      <c r="N5" s="2">
        <f>IFERROR(__xludf.DUMMYFUNCTION("""COMPUTED_VALUE"""),85.0)</f>
        <v>85</v>
      </c>
      <c r="O5" s="2">
        <f>IFERROR(__xludf.DUMMYFUNCTION("""COMPUTED_VALUE"""),48.0)</f>
        <v>48</v>
      </c>
      <c r="Q5" s="2">
        <f>IFERROR(__xludf.DUMMYFUNCTION("SPLIT(E5,"" "")"),96.0)</f>
        <v>96</v>
      </c>
      <c r="R5" s="2">
        <f>IFERROR(__xludf.DUMMYFUNCTION("""COMPUTED_VALUE"""),99.0)</f>
        <v>99</v>
      </c>
      <c r="S5" s="2">
        <f>IFERROR(__xludf.DUMMYFUNCTION("""COMPUTED_VALUE"""),38.0)</f>
        <v>38</v>
      </c>
      <c r="T5" s="2">
        <f>IFERROR(__xludf.DUMMYFUNCTION("""COMPUTED_VALUE"""),29.0)</f>
        <v>29</v>
      </c>
      <c r="U5" s="2">
        <f>IFERROR(__xludf.DUMMYFUNCTION("""COMPUTED_VALUE"""),36.0)</f>
        <v>36</v>
      </c>
      <c r="V5" s="2">
        <f>IFERROR(__xludf.DUMMYFUNCTION("""COMPUTED_VALUE"""),28.0)</f>
        <v>28</v>
      </c>
      <c r="W5" s="2">
        <f>IFERROR(__xludf.DUMMYFUNCTION("""COMPUTED_VALUE"""),77.0)</f>
        <v>77</v>
      </c>
      <c r="X5" s="2">
        <f>IFERROR(__xludf.DUMMYFUNCTION("""COMPUTED_VALUE"""),68.0)</f>
        <v>68</v>
      </c>
      <c r="Y5" s="2">
        <f>IFERROR(__xludf.DUMMYFUNCTION("""COMPUTED_VALUE"""),47.0)</f>
        <v>47</v>
      </c>
      <c r="Z5" s="2">
        <f>IFERROR(__xludf.DUMMYFUNCTION("""COMPUTED_VALUE"""),70.0)</f>
        <v>70</v>
      </c>
      <c r="AA5" s="2">
        <f>IFERROR(__xludf.DUMMYFUNCTION("""COMPUTED_VALUE"""),98.0)</f>
        <v>98</v>
      </c>
      <c r="AB5" s="2">
        <f>IFERROR(__xludf.DUMMYFUNCTION("""COMPUTED_VALUE"""),80.0)</f>
        <v>80</v>
      </c>
      <c r="AC5" s="2">
        <f>IFERROR(__xludf.DUMMYFUNCTION("""COMPUTED_VALUE"""),63.0)</f>
        <v>63</v>
      </c>
      <c r="AD5" s="2">
        <f>IFERROR(__xludf.DUMMYFUNCTION("""COMPUTED_VALUE"""),65.0)</f>
        <v>65</v>
      </c>
      <c r="AE5" s="2">
        <f>IFERROR(__xludf.DUMMYFUNCTION("""COMPUTED_VALUE"""),11.0)</f>
        <v>11</v>
      </c>
      <c r="AF5" s="2">
        <f>IFERROR(__xludf.DUMMYFUNCTION("""COMPUTED_VALUE"""),12.0)</f>
        <v>12</v>
      </c>
      <c r="AG5" s="2">
        <f>IFERROR(__xludf.DUMMYFUNCTION("""COMPUTED_VALUE"""),43.0)</f>
        <v>43</v>
      </c>
      <c r="AH5" s="2">
        <f>IFERROR(__xludf.DUMMYFUNCTION("""COMPUTED_VALUE"""),3.0)</f>
        <v>3</v>
      </c>
      <c r="AI5" s="2">
        <f>IFERROR(__xludf.DUMMYFUNCTION("""COMPUTED_VALUE"""),54.0)</f>
        <v>54</v>
      </c>
      <c r="AJ5" s="2">
        <f>IFERROR(__xludf.DUMMYFUNCTION("""COMPUTED_VALUE"""),92.0)</f>
        <v>92</v>
      </c>
      <c r="AK5" s="2">
        <f>IFERROR(__xludf.DUMMYFUNCTION("""COMPUTED_VALUE"""),18.0)</f>
        <v>18</v>
      </c>
      <c r="AL5" s="2">
        <f>IFERROR(__xludf.DUMMYFUNCTION("""COMPUTED_VALUE"""),90.0)</f>
        <v>90</v>
      </c>
      <c r="AM5" s="2">
        <f>IFERROR(__xludf.DUMMYFUNCTION("""COMPUTED_VALUE"""),58.0)</f>
        <v>58</v>
      </c>
      <c r="AN5" s="2">
        <f>IFERROR(__xludf.DUMMYFUNCTION("""COMPUTED_VALUE"""),16.0)</f>
        <v>16</v>
      </c>
      <c r="AO5" s="2">
        <f>IFERROR(__xludf.DUMMYFUNCTION("""COMPUTED_VALUE"""),51.0)</f>
        <v>51</v>
      </c>
      <c r="AP5" s="2">
        <f t="shared" si="2"/>
        <v>64</v>
      </c>
      <c r="AQ5" s="2">
        <f>IFERROR(__xludf.DUMMYFUNCTION("COUNTA( iferror( filter( flatten(F5:O5), match( flatten(F5:O5), flatten(Q5:AO5), 0 ) ) ) )"),6.0)</f>
        <v>6</v>
      </c>
      <c r="AR5" s="2">
        <f t="shared" si="1"/>
        <v>32</v>
      </c>
    </row>
    <row r="6">
      <c r="A6" s="4" t="s">
        <v>10</v>
      </c>
      <c r="B6" s="2" t="str">
        <f>IFERROR(__xludf.DUMMYFUNCTION(" SPLIT(A6,"":"")"),"Card   5")</f>
        <v>Card   5</v>
      </c>
      <c r="C6" s="2" t="str">
        <f>IFERROR(__xludf.DUMMYFUNCTION("""COMPUTED_VALUE""")," 27 61 28 60 50 59 43 96 85  9 |  3 45 14 55 39  6 93 82 96 31 70 22  8 98 88 46 72  9 79 28 23 81 87 15 30")</f>
        <v> 27 61 28 60 50 59 43 96 85  9 |  3 45 14 55 39  6 93 82 96 31 70 22  8 98 88 46 72  9 79 28 23 81 87 15 30</v>
      </c>
      <c r="D6" s="2" t="str">
        <f>IFERROR(__xludf.DUMMYFUNCTION("SPLIT(C6,""|"")")," 27 61 28 60 50 59 43 96 85  9 ")</f>
        <v> 27 61 28 60 50 59 43 96 85  9 </v>
      </c>
      <c r="E6" s="2" t="str">
        <f>IFERROR(__xludf.DUMMYFUNCTION("""COMPUTED_VALUE"""),"  3 45 14 55 39  6 93 82 96 31 70 22  8 98 88 46 72  9 79 28 23 81 87 15 30")</f>
        <v>  3 45 14 55 39  6 93 82 96 31 70 22  8 98 88 46 72  9 79 28 23 81 87 15 30</v>
      </c>
      <c r="F6" s="2">
        <f>IFERROR(__xludf.DUMMYFUNCTION("SPLIT(D6,"" "")"),27.0)</f>
        <v>27</v>
      </c>
      <c r="G6" s="2">
        <f>IFERROR(__xludf.DUMMYFUNCTION("""COMPUTED_VALUE"""),61.0)</f>
        <v>61</v>
      </c>
      <c r="H6" s="2">
        <f>IFERROR(__xludf.DUMMYFUNCTION("""COMPUTED_VALUE"""),28.0)</f>
        <v>28</v>
      </c>
      <c r="I6" s="2">
        <f>IFERROR(__xludf.DUMMYFUNCTION("""COMPUTED_VALUE"""),60.0)</f>
        <v>60</v>
      </c>
      <c r="J6" s="2">
        <f>IFERROR(__xludf.DUMMYFUNCTION("""COMPUTED_VALUE"""),50.0)</f>
        <v>50</v>
      </c>
      <c r="K6" s="2">
        <f>IFERROR(__xludf.DUMMYFUNCTION("""COMPUTED_VALUE"""),59.0)</f>
        <v>59</v>
      </c>
      <c r="L6" s="2">
        <f>IFERROR(__xludf.DUMMYFUNCTION("""COMPUTED_VALUE"""),43.0)</f>
        <v>43</v>
      </c>
      <c r="M6" s="2">
        <f>IFERROR(__xludf.DUMMYFUNCTION("""COMPUTED_VALUE"""),96.0)</f>
        <v>96</v>
      </c>
      <c r="N6" s="2">
        <f>IFERROR(__xludf.DUMMYFUNCTION("""COMPUTED_VALUE"""),85.0)</f>
        <v>85</v>
      </c>
      <c r="O6" s="2">
        <f>IFERROR(__xludf.DUMMYFUNCTION("""COMPUTED_VALUE"""),9.0)</f>
        <v>9</v>
      </c>
      <c r="Q6" s="2">
        <f>IFERROR(__xludf.DUMMYFUNCTION("SPLIT(E6,"" "")"),3.0)</f>
        <v>3</v>
      </c>
      <c r="R6" s="2">
        <f>IFERROR(__xludf.DUMMYFUNCTION("""COMPUTED_VALUE"""),45.0)</f>
        <v>45</v>
      </c>
      <c r="S6" s="2">
        <f>IFERROR(__xludf.DUMMYFUNCTION("""COMPUTED_VALUE"""),14.0)</f>
        <v>14</v>
      </c>
      <c r="T6" s="2">
        <f>IFERROR(__xludf.DUMMYFUNCTION("""COMPUTED_VALUE"""),55.0)</f>
        <v>55</v>
      </c>
      <c r="U6" s="2">
        <f>IFERROR(__xludf.DUMMYFUNCTION("""COMPUTED_VALUE"""),39.0)</f>
        <v>39</v>
      </c>
      <c r="V6" s="2">
        <f>IFERROR(__xludf.DUMMYFUNCTION("""COMPUTED_VALUE"""),6.0)</f>
        <v>6</v>
      </c>
      <c r="W6" s="2">
        <f>IFERROR(__xludf.DUMMYFUNCTION("""COMPUTED_VALUE"""),93.0)</f>
        <v>93</v>
      </c>
      <c r="X6" s="2">
        <f>IFERROR(__xludf.DUMMYFUNCTION("""COMPUTED_VALUE"""),82.0)</f>
        <v>82</v>
      </c>
      <c r="Y6" s="2">
        <f>IFERROR(__xludf.DUMMYFUNCTION("""COMPUTED_VALUE"""),96.0)</f>
        <v>96</v>
      </c>
      <c r="Z6" s="2">
        <f>IFERROR(__xludf.DUMMYFUNCTION("""COMPUTED_VALUE"""),31.0)</f>
        <v>31</v>
      </c>
      <c r="AA6" s="2">
        <f>IFERROR(__xludf.DUMMYFUNCTION("""COMPUTED_VALUE"""),70.0)</f>
        <v>70</v>
      </c>
      <c r="AB6" s="2">
        <f>IFERROR(__xludf.DUMMYFUNCTION("""COMPUTED_VALUE"""),22.0)</f>
        <v>22</v>
      </c>
      <c r="AC6" s="2">
        <f>IFERROR(__xludf.DUMMYFUNCTION("""COMPUTED_VALUE"""),8.0)</f>
        <v>8</v>
      </c>
      <c r="AD6" s="2">
        <f>IFERROR(__xludf.DUMMYFUNCTION("""COMPUTED_VALUE"""),98.0)</f>
        <v>98</v>
      </c>
      <c r="AE6" s="2">
        <f>IFERROR(__xludf.DUMMYFUNCTION("""COMPUTED_VALUE"""),88.0)</f>
        <v>88</v>
      </c>
      <c r="AF6" s="2">
        <f>IFERROR(__xludf.DUMMYFUNCTION("""COMPUTED_VALUE"""),46.0)</f>
        <v>46</v>
      </c>
      <c r="AG6" s="2">
        <f>IFERROR(__xludf.DUMMYFUNCTION("""COMPUTED_VALUE"""),72.0)</f>
        <v>72</v>
      </c>
      <c r="AH6" s="2">
        <f>IFERROR(__xludf.DUMMYFUNCTION("""COMPUTED_VALUE"""),9.0)</f>
        <v>9</v>
      </c>
      <c r="AI6" s="2">
        <f>IFERROR(__xludf.DUMMYFUNCTION("""COMPUTED_VALUE"""),79.0)</f>
        <v>79</v>
      </c>
      <c r="AJ6" s="2">
        <f>IFERROR(__xludf.DUMMYFUNCTION("""COMPUTED_VALUE"""),28.0)</f>
        <v>28</v>
      </c>
      <c r="AK6" s="2">
        <f>IFERROR(__xludf.DUMMYFUNCTION("""COMPUTED_VALUE"""),23.0)</f>
        <v>23</v>
      </c>
      <c r="AL6" s="2">
        <f>IFERROR(__xludf.DUMMYFUNCTION("""COMPUTED_VALUE"""),81.0)</f>
        <v>81</v>
      </c>
      <c r="AM6" s="2">
        <f>IFERROR(__xludf.DUMMYFUNCTION("""COMPUTED_VALUE"""),87.0)</f>
        <v>87</v>
      </c>
      <c r="AN6" s="2">
        <f>IFERROR(__xludf.DUMMYFUNCTION("""COMPUTED_VALUE"""),15.0)</f>
        <v>15</v>
      </c>
      <c r="AO6" s="2">
        <f>IFERROR(__xludf.DUMMYFUNCTION("""COMPUTED_VALUE"""),30.0)</f>
        <v>30</v>
      </c>
      <c r="AP6" s="2">
        <f t="shared" si="2"/>
        <v>216</v>
      </c>
      <c r="AQ6" s="2">
        <f>IFERROR(__xludf.DUMMYFUNCTION("COUNTA( iferror( filter( flatten(F6:O6), match( flatten(F6:O6), flatten(Q6:AO6), 0 ) ) ) )"),3.0)</f>
        <v>3</v>
      </c>
      <c r="AR6" s="2">
        <f t="shared" si="1"/>
        <v>4</v>
      </c>
    </row>
    <row r="7">
      <c r="A7" s="4" t="s">
        <v>11</v>
      </c>
      <c r="B7" s="2" t="str">
        <f>IFERROR(__xludf.DUMMYFUNCTION(" SPLIT(A7,"":"")"),"Card   6")</f>
        <v>Card   6</v>
      </c>
      <c r="C7" s="2" t="str">
        <f>IFERROR(__xludf.DUMMYFUNCTION("""COMPUTED_VALUE""")," 32 69 24 83 40 39 19 42 17 11 | 68 26 28 71 22 50 64 20 53 82  7 36 58 78 73 51  6 48 97 30 99 61 84 34  5")</f>
        <v> 32 69 24 83 40 39 19 42 17 11 | 68 26 28 71 22 50 64 20 53 82  7 36 58 78 73 51  6 48 97 30 99 61 84 34  5</v>
      </c>
      <c r="D7" s="2" t="str">
        <f>IFERROR(__xludf.DUMMYFUNCTION("SPLIT(C7,""|"")")," 32 69 24 83 40 39 19 42 17 11 ")</f>
        <v> 32 69 24 83 40 39 19 42 17 11 </v>
      </c>
      <c r="E7" s="2" t="str">
        <f>IFERROR(__xludf.DUMMYFUNCTION("""COMPUTED_VALUE""")," 68 26 28 71 22 50 64 20 53 82  7 36 58 78 73 51  6 48 97 30 99 61 84 34  5")</f>
        <v> 68 26 28 71 22 50 64 20 53 82  7 36 58 78 73 51  6 48 97 30 99 61 84 34  5</v>
      </c>
      <c r="F7" s="2">
        <f>IFERROR(__xludf.DUMMYFUNCTION("SPLIT(D7,"" "")"),32.0)</f>
        <v>32</v>
      </c>
      <c r="G7" s="2">
        <f>IFERROR(__xludf.DUMMYFUNCTION("""COMPUTED_VALUE"""),69.0)</f>
        <v>69</v>
      </c>
      <c r="H7" s="2">
        <f>IFERROR(__xludf.DUMMYFUNCTION("""COMPUTED_VALUE"""),24.0)</f>
        <v>24</v>
      </c>
      <c r="I7" s="2">
        <f>IFERROR(__xludf.DUMMYFUNCTION("""COMPUTED_VALUE"""),83.0)</f>
        <v>83</v>
      </c>
      <c r="J7" s="2">
        <f>IFERROR(__xludf.DUMMYFUNCTION("""COMPUTED_VALUE"""),40.0)</f>
        <v>40</v>
      </c>
      <c r="K7" s="2">
        <f>IFERROR(__xludf.DUMMYFUNCTION("""COMPUTED_VALUE"""),39.0)</f>
        <v>39</v>
      </c>
      <c r="L7" s="2">
        <f>IFERROR(__xludf.DUMMYFUNCTION("""COMPUTED_VALUE"""),19.0)</f>
        <v>19</v>
      </c>
      <c r="M7" s="2">
        <f>IFERROR(__xludf.DUMMYFUNCTION("""COMPUTED_VALUE"""),42.0)</f>
        <v>42</v>
      </c>
      <c r="N7" s="2">
        <f>IFERROR(__xludf.DUMMYFUNCTION("""COMPUTED_VALUE"""),17.0)</f>
        <v>17</v>
      </c>
      <c r="O7" s="2">
        <f>IFERROR(__xludf.DUMMYFUNCTION("""COMPUTED_VALUE"""),11.0)</f>
        <v>11</v>
      </c>
      <c r="Q7" s="2">
        <f>IFERROR(__xludf.DUMMYFUNCTION("SPLIT(E7,"" "")"),68.0)</f>
        <v>68</v>
      </c>
      <c r="R7" s="2">
        <f>IFERROR(__xludf.DUMMYFUNCTION("""COMPUTED_VALUE"""),26.0)</f>
        <v>26</v>
      </c>
      <c r="S7" s="2">
        <f>IFERROR(__xludf.DUMMYFUNCTION("""COMPUTED_VALUE"""),28.0)</f>
        <v>28</v>
      </c>
      <c r="T7" s="2">
        <f>IFERROR(__xludf.DUMMYFUNCTION("""COMPUTED_VALUE"""),71.0)</f>
        <v>71</v>
      </c>
      <c r="U7" s="2">
        <f>IFERROR(__xludf.DUMMYFUNCTION("""COMPUTED_VALUE"""),22.0)</f>
        <v>22</v>
      </c>
      <c r="V7" s="2">
        <f>IFERROR(__xludf.DUMMYFUNCTION("""COMPUTED_VALUE"""),50.0)</f>
        <v>50</v>
      </c>
      <c r="W7" s="2">
        <f>IFERROR(__xludf.DUMMYFUNCTION("""COMPUTED_VALUE"""),64.0)</f>
        <v>64</v>
      </c>
      <c r="X7" s="2">
        <f>IFERROR(__xludf.DUMMYFUNCTION("""COMPUTED_VALUE"""),20.0)</f>
        <v>20</v>
      </c>
      <c r="Y7" s="2">
        <f>IFERROR(__xludf.DUMMYFUNCTION("""COMPUTED_VALUE"""),53.0)</f>
        <v>53</v>
      </c>
      <c r="Z7" s="2">
        <f>IFERROR(__xludf.DUMMYFUNCTION("""COMPUTED_VALUE"""),82.0)</f>
        <v>82</v>
      </c>
      <c r="AA7" s="2">
        <f>IFERROR(__xludf.DUMMYFUNCTION("""COMPUTED_VALUE"""),7.0)</f>
        <v>7</v>
      </c>
      <c r="AB7" s="2">
        <f>IFERROR(__xludf.DUMMYFUNCTION("""COMPUTED_VALUE"""),36.0)</f>
        <v>36</v>
      </c>
      <c r="AC7" s="2">
        <f>IFERROR(__xludf.DUMMYFUNCTION("""COMPUTED_VALUE"""),58.0)</f>
        <v>58</v>
      </c>
      <c r="AD7" s="2">
        <f>IFERROR(__xludf.DUMMYFUNCTION("""COMPUTED_VALUE"""),78.0)</f>
        <v>78</v>
      </c>
      <c r="AE7" s="2">
        <f>IFERROR(__xludf.DUMMYFUNCTION("""COMPUTED_VALUE"""),73.0)</f>
        <v>73</v>
      </c>
      <c r="AF7" s="2">
        <f>IFERROR(__xludf.DUMMYFUNCTION("""COMPUTED_VALUE"""),51.0)</f>
        <v>51</v>
      </c>
      <c r="AG7" s="2">
        <f>IFERROR(__xludf.DUMMYFUNCTION("""COMPUTED_VALUE"""),6.0)</f>
        <v>6</v>
      </c>
      <c r="AH7" s="2">
        <f>IFERROR(__xludf.DUMMYFUNCTION("""COMPUTED_VALUE"""),48.0)</f>
        <v>48</v>
      </c>
      <c r="AI7" s="2">
        <f>IFERROR(__xludf.DUMMYFUNCTION("""COMPUTED_VALUE"""),97.0)</f>
        <v>97</v>
      </c>
      <c r="AJ7" s="2">
        <f>IFERROR(__xludf.DUMMYFUNCTION("""COMPUTED_VALUE"""),30.0)</f>
        <v>30</v>
      </c>
      <c r="AK7" s="2">
        <f>IFERROR(__xludf.DUMMYFUNCTION("""COMPUTED_VALUE"""),99.0)</f>
        <v>99</v>
      </c>
      <c r="AL7" s="2">
        <f>IFERROR(__xludf.DUMMYFUNCTION("""COMPUTED_VALUE"""),61.0)</f>
        <v>61</v>
      </c>
      <c r="AM7" s="2">
        <f>IFERROR(__xludf.DUMMYFUNCTION("""COMPUTED_VALUE"""),84.0)</f>
        <v>84</v>
      </c>
      <c r="AN7" s="2">
        <f>IFERROR(__xludf.DUMMYFUNCTION("""COMPUTED_VALUE"""),34.0)</f>
        <v>34</v>
      </c>
      <c r="AO7" s="2">
        <f>IFERROR(__xludf.DUMMYFUNCTION("""COMPUTED_VALUE"""),5.0)</f>
        <v>5</v>
      </c>
      <c r="AP7" s="2">
        <f t="shared" si="2"/>
        <v>1</v>
      </c>
      <c r="AQ7" s="2">
        <f>IFERROR(__xludf.DUMMYFUNCTION("COUNTA( iferror( filter( flatten(F7:O7), match( flatten(F7:O7), flatten(Q7:AO7), 0 ) ) ) )"),0.0)</f>
        <v>0</v>
      </c>
      <c r="AR7" s="2">
        <f t="shared" si="1"/>
        <v>0</v>
      </c>
    </row>
    <row r="8">
      <c r="A8" s="4" t="s">
        <v>12</v>
      </c>
      <c r="B8" s="2" t="str">
        <f>IFERROR(__xludf.DUMMYFUNCTION(" SPLIT(A8,"":"")"),"Card   7")</f>
        <v>Card   7</v>
      </c>
      <c r="C8" s="2" t="str">
        <f>IFERROR(__xludf.DUMMYFUNCTION("""COMPUTED_VALUE""")," 99 14 25 95 31 62  1 65 59 30 |  8  9 58 73  6  2 44 11 43  4 34 70 78 90 16 24 23 39 30 69 74 59 91 84 42")</f>
        <v> 99 14 25 95 31 62  1 65 59 30 |  8  9 58 73  6  2 44 11 43  4 34 70 78 90 16 24 23 39 30 69 74 59 91 84 42</v>
      </c>
      <c r="D8" s="2" t="str">
        <f>IFERROR(__xludf.DUMMYFUNCTION("SPLIT(C8,""|"")")," 99 14 25 95 31 62  1 65 59 30 ")</f>
        <v> 99 14 25 95 31 62  1 65 59 30 </v>
      </c>
      <c r="E8" s="2" t="str">
        <f>IFERROR(__xludf.DUMMYFUNCTION("""COMPUTED_VALUE"""),"  8  9 58 73  6  2 44 11 43  4 34 70 78 90 16 24 23 39 30 69 74 59 91 84 42")</f>
        <v>  8  9 58 73  6  2 44 11 43  4 34 70 78 90 16 24 23 39 30 69 74 59 91 84 42</v>
      </c>
      <c r="F8" s="2">
        <f>IFERROR(__xludf.DUMMYFUNCTION("SPLIT(D8,"" "")"),99.0)</f>
        <v>99</v>
      </c>
      <c r="G8" s="2">
        <f>IFERROR(__xludf.DUMMYFUNCTION("""COMPUTED_VALUE"""),14.0)</f>
        <v>14</v>
      </c>
      <c r="H8" s="2">
        <f>IFERROR(__xludf.DUMMYFUNCTION("""COMPUTED_VALUE"""),25.0)</f>
        <v>25</v>
      </c>
      <c r="I8" s="2">
        <f>IFERROR(__xludf.DUMMYFUNCTION("""COMPUTED_VALUE"""),95.0)</f>
        <v>95</v>
      </c>
      <c r="J8" s="2">
        <f>IFERROR(__xludf.DUMMYFUNCTION("""COMPUTED_VALUE"""),31.0)</f>
        <v>31</v>
      </c>
      <c r="K8" s="2">
        <f>IFERROR(__xludf.DUMMYFUNCTION("""COMPUTED_VALUE"""),62.0)</f>
        <v>62</v>
      </c>
      <c r="L8" s="2">
        <f>IFERROR(__xludf.DUMMYFUNCTION("""COMPUTED_VALUE"""),1.0)</f>
        <v>1</v>
      </c>
      <c r="M8" s="2">
        <f>IFERROR(__xludf.DUMMYFUNCTION("""COMPUTED_VALUE"""),65.0)</f>
        <v>65</v>
      </c>
      <c r="N8" s="2">
        <f>IFERROR(__xludf.DUMMYFUNCTION("""COMPUTED_VALUE"""),59.0)</f>
        <v>59</v>
      </c>
      <c r="O8" s="2">
        <f>IFERROR(__xludf.DUMMYFUNCTION("""COMPUTED_VALUE"""),30.0)</f>
        <v>30</v>
      </c>
      <c r="Q8" s="2">
        <f>IFERROR(__xludf.DUMMYFUNCTION("SPLIT(E8,"" "")"),8.0)</f>
        <v>8</v>
      </c>
      <c r="R8" s="2">
        <f>IFERROR(__xludf.DUMMYFUNCTION("""COMPUTED_VALUE"""),9.0)</f>
        <v>9</v>
      </c>
      <c r="S8" s="2">
        <f>IFERROR(__xludf.DUMMYFUNCTION("""COMPUTED_VALUE"""),58.0)</f>
        <v>58</v>
      </c>
      <c r="T8" s="2">
        <f>IFERROR(__xludf.DUMMYFUNCTION("""COMPUTED_VALUE"""),73.0)</f>
        <v>73</v>
      </c>
      <c r="U8" s="2">
        <f>IFERROR(__xludf.DUMMYFUNCTION("""COMPUTED_VALUE"""),6.0)</f>
        <v>6</v>
      </c>
      <c r="V8" s="2">
        <f>IFERROR(__xludf.DUMMYFUNCTION("""COMPUTED_VALUE"""),2.0)</f>
        <v>2</v>
      </c>
      <c r="W8" s="2">
        <f>IFERROR(__xludf.DUMMYFUNCTION("""COMPUTED_VALUE"""),44.0)</f>
        <v>44</v>
      </c>
      <c r="X8" s="2">
        <f>IFERROR(__xludf.DUMMYFUNCTION("""COMPUTED_VALUE"""),11.0)</f>
        <v>11</v>
      </c>
      <c r="Y8" s="2">
        <f>IFERROR(__xludf.DUMMYFUNCTION("""COMPUTED_VALUE"""),43.0)</f>
        <v>43</v>
      </c>
      <c r="Z8" s="2">
        <f>IFERROR(__xludf.DUMMYFUNCTION("""COMPUTED_VALUE"""),4.0)</f>
        <v>4</v>
      </c>
      <c r="AA8" s="2">
        <f>IFERROR(__xludf.DUMMYFUNCTION("""COMPUTED_VALUE"""),34.0)</f>
        <v>34</v>
      </c>
      <c r="AB8" s="2">
        <f>IFERROR(__xludf.DUMMYFUNCTION("""COMPUTED_VALUE"""),70.0)</f>
        <v>70</v>
      </c>
      <c r="AC8" s="2">
        <f>IFERROR(__xludf.DUMMYFUNCTION("""COMPUTED_VALUE"""),78.0)</f>
        <v>78</v>
      </c>
      <c r="AD8" s="2">
        <f>IFERROR(__xludf.DUMMYFUNCTION("""COMPUTED_VALUE"""),90.0)</f>
        <v>90</v>
      </c>
      <c r="AE8" s="2">
        <f>IFERROR(__xludf.DUMMYFUNCTION("""COMPUTED_VALUE"""),16.0)</f>
        <v>16</v>
      </c>
      <c r="AF8" s="2">
        <f>IFERROR(__xludf.DUMMYFUNCTION("""COMPUTED_VALUE"""),24.0)</f>
        <v>24</v>
      </c>
      <c r="AG8" s="2">
        <f>IFERROR(__xludf.DUMMYFUNCTION("""COMPUTED_VALUE"""),23.0)</f>
        <v>23</v>
      </c>
      <c r="AH8" s="2">
        <f>IFERROR(__xludf.DUMMYFUNCTION("""COMPUTED_VALUE"""),39.0)</f>
        <v>39</v>
      </c>
      <c r="AI8" s="2">
        <f>IFERROR(__xludf.DUMMYFUNCTION("""COMPUTED_VALUE"""),30.0)</f>
        <v>30</v>
      </c>
      <c r="AJ8" s="2">
        <f>IFERROR(__xludf.DUMMYFUNCTION("""COMPUTED_VALUE"""),69.0)</f>
        <v>69</v>
      </c>
      <c r="AK8" s="2">
        <f>IFERROR(__xludf.DUMMYFUNCTION("""COMPUTED_VALUE"""),74.0)</f>
        <v>74</v>
      </c>
      <c r="AL8" s="2">
        <f>IFERROR(__xludf.DUMMYFUNCTION("""COMPUTED_VALUE"""),59.0)</f>
        <v>59</v>
      </c>
      <c r="AM8" s="2">
        <f>IFERROR(__xludf.DUMMYFUNCTION("""COMPUTED_VALUE"""),91.0)</f>
        <v>91</v>
      </c>
      <c r="AN8" s="2">
        <f>IFERROR(__xludf.DUMMYFUNCTION("""COMPUTED_VALUE"""),84.0)</f>
        <v>84</v>
      </c>
      <c r="AO8" s="2">
        <f>IFERROR(__xludf.DUMMYFUNCTION("""COMPUTED_VALUE"""),42.0)</f>
        <v>42</v>
      </c>
      <c r="AP8" s="2">
        <f t="shared" si="2"/>
        <v>0</v>
      </c>
      <c r="AQ8" s="2">
        <f>IFERROR(__xludf.DUMMYFUNCTION("COUNTA( iferror( filter( flatten(F8:O8), match( flatten(F8:O8), flatten(Q8:AO8), 0 ) ) ) )"),2.0)</f>
        <v>2</v>
      </c>
      <c r="AR8" s="2">
        <f t="shared" si="1"/>
        <v>2</v>
      </c>
    </row>
    <row r="9">
      <c r="A9" s="4" t="s">
        <v>13</v>
      </c>
      <c r="B9" s="2" t="str">
        <f>IFERROR(__xludf.DUMMYFUNCTION(" SPLIT(A9,"":"")"),"Card   8")</f>
        <v>Card   8</v>
      </c>
      <c r="C9" s="2" t="str">
        <f>IFERROR(__xludf.DUMMYFUNCTION("""COMPUTED_VALUE""")," 88 48 85 67 73 33 96 57 47 86 | 35 17 85 97 46 50 77 23  4 31 76 34 12 59 14 42 72 64 44 96 90 65 73 69 88")</f>
        <v> 88 48 85 67 73 33 96 57 47 86 | 35 17 85 97 46 50 77 23  4 31 76 34 12 59 14 42 72 64 44 96 90 65 73 69 88</v>
      </c>
      <c r="D9" s="2" t="str">
        <f>IFERROR(__xludf.DUMMYFUNCTION("SPLIT(C9,""|"")")," 88 48 85 67 73 33 96 57 47 86 ")</f>
        <v> 88 48 85 67 73 33 96 57 47 86 </v>
      </c>
      <c r="E9" s="2" t="str">
        <f>IFERROR(__xludf.DUMMYFUNCTION("""COMPUTED_VALUE""")," 35 17 85 97 46 50 77 23  4 31 76 34 12 59 14 42 72 64 44 96 90 65 73 69 88")</f>
        <v> 35 17 85 97 46 50 77 23  4 31 76 34 12 59 14 42 72 64 44 96 90 65 73 69 88</v>
      </c>
      <c r="F9" s="2">
        <f>IFERROR(__xludf.DUMMYFUNCTION("SPLIT(D9,"" "")"),88.0)</f>
        <v>88</v>
      </c>
      <c r="G9" s="2">
        <f>IFERROR(__xludf.DUMMYFUNCTION("""COMPUTED_VALUE"""),48.0)</f>
        <v>48</v>
      </c>
      <c r="H9" s="2">
        <f>IFERROR(__xludf.DUMMYFUNCTION("""COMPUTED_VALUE"""),85.0)</f>
        <v>85</v>
      </c>
      <c r="I9" s="2">
        <f>IFERROR(__xludf.DUMMYFUNCTION("""COMPUTED_VALUE"""),67.0)</f>
        <v>67</v>
      </c>
      <c r="J9" s="2">
        <f>IFERROR(__xludf.DUMMYFUNCTION("""COMPUTED_VALUE"""),73.0)</f>
        <v>73</v>
      </c>
      <c r="K9" s="2">
        <f>IFERROR(__xludf.DUMMYFUNCTION("""COMPUTED_VALUE"""),33.0)</f>
        <v>33</v>
      </c>
      <c r="L9" s="2">
        <f>IFERROR(__xludf.DUMMYFUNCTION("""COMPUTED_VALUE"""),96.0)</f>
        <v>96</v>
      </c>
      <c r="M9" s="2">
        <f>IFERROR(__xludf.DUMMYFUNCTION("""COMPUTED_VALUE"""),57.0)</f>
        <v>57</v>
      </c>
      <c r="N9" s="2">
        <f>IFERROR(__xludf.DUMMYFUNCTION("""COMPUTED_VALUE"""),47.0)</f>
        <v>47</v>
      </c>
      <c r="O9" s="2">
        <f>IFERROR(__xludf.DUMMYFUNCTION("""COMPUTED_VALUE"""),86.0)</f>
        <v>86</v>
      </c>
      <c r="Q9" s="2">
        <f>IFERROR(__xludf.DUMMYFUNCTION("SPLIT(E9,"" "")"),35.0)</f>
        <v>35</v>
      </c>
      <c r="R9" s="2">
        <f>IFERROR(__xludf.DUMMYFUNCTION("""COMPUTED_VALUE"""),17.0)</f>
        <v>17</v>
      </c>
      <c r="S9" s="2">
        <f>IFERROR(__xludf.DUMMYFUNCTION("""COMPUTED_VALUE"""),85.0)</f>
        <v>85</v>
      </c>
      <c r="T9" s="2">
        <f>IFERROR(__xludf.DUMMYFUNCTION("""COMPUTED_VALUE"""),97.0)</f>
        <v>97</v>
      </c>
      <c r="U9" s="2">
        <f>IFERROR(__xludf.DUMMYFUNCTION("""COMPUTED_VALUE"""),46.0)</f>
        <v>46</v>
      </c>
      <c r="V9" s="2">
        <f>IFERROR(__xludf.DUMMYFUNCTION("""COMPUTED_VALUE"""),50.0)</f>
        <v>50</v>
      </c>
      <c r="W9" s="2">
        <f>IFERROR(__xludf.DUMMYFUNCTION("""COMPUTED_VALUE"""),77.0)</f>
        <v>77</v>
      </c>
      <c r="X9" s="2">
        <f>IFERROR(__xludf.DUMMYFUNCTION("""COMPUTED_VALUE"""),23.0)</f>
        <v>23</v>
      </c>
      <c r="Y9" s="2">
        <f>IFERROR(__xludf.DUMMYFUNCTION("""COMPUTED_VALUE"""),4.0)</f>
        <v>4</v>
      </c>
      <c r="Z9" s="2">
        <f>IFERROR(__xludf.DUMMYFUNCTION("""COMPUTED_VALUE"""),31.0)</f>
        <v>31</v>
      </c>
      <c r="AA9" s="2">
        <f>IFERROR(__xludf.DUMMYFUNCTION("""COMPUTED_VALUE"""),76.0)</f>
        <v>76</v>
      </c>
      <c r="AB9" s="2">
        <f>IFERROR(__xludf.DUMMYFUNCTION("""COMPUTED_VALUE"""),34.0)</f>
        <v>34</v>
      </c>
      <c r="AC9" s="2">
        <f>IFERROR(__xludf.DUMMYFUNCTION("""COMPUTED_VALUE"""),12.0)</f>
        <v>12</v>
      </c>
      <c r="AD9" s="2">
        <f>IFERROR(__xludf.DUMMYFUNCTION("""COMPUTED_VALUE"""),59.0)</f>
        <v>59</v>
      </c>
      <c r="AE9" s="2">
        <f>IFERROR(__xludf.DUMMYFUNCTION("""COMPUTED_VALUE"""),14.0)</f>
        <v>14</v>
      </c>
      <c r="AF9" s="2">
        <f>IFERROR(__xludf.DUMMYFUNCTION("""COMPUTED_VALUE"""),42.0)</f>
        <v>42</v>
      </c>
      <c r="AG9" s="2">
        <f>IFERROR(__xludf.DUMMYFUNCTION("""COMPUTED_VALUE"""),72.0)</f>
        <v>72</v>
      </c>
      <c r="AH9" s="2">
        <f>IFERROR(__xludf.DUMMYFUNCTION("""COMPUTED_VALUE"""),64.0)</f>
        <v>64</v>
      </c>
      <c r="AI9" s="2">
        <f>IFERROR(__xludf.DUMMYFUNCTION("""COMPUTED_VALUE"""),44.0)</f>
        <v>44</v>
      </c>
      <c r="AJ9" s="2">
        <f>IFERROR(__xludf.DUMMYFUNCTION("""COMPUTED_VALUE"""),96.0)</f>
        <v>96</v>
      </c>
      <c r="AK9" s="2">
        <f>IFERROR(__xludf.DUMMYFUNCTION("""COMPUTED_VALUE"""),90.0)</f>
        <v>90</v>
      </c>
      <c r="AL9" s="2">
        <f>IFERROR(__xludf.DUMMYFUNCTION("""COMPUTED_VALUE"""),65.0)</f>
        <v>65</v>
      </c>
      <c r="AM9" s="2">
        <f>IFERROR(__xludf.DUMMYFUNCTION("""COMPUTED_VALUE"""),73.0)</f>
        <v>73</v>
      </c>
      <c r="AN9" s="2">
        <f>IFERROR(__xludf.DUMMYFUNCTION("""COMPUTED_VALUE"""),69.0)</f>
        <v>69</v>
      </c>
      <c r="AO9" s="2">
        <f>IFERROR(__xludf.DUMMYFUNCTION("""COMPUTED_VALUE"""),88.0)</f>
        <v>88</v>
      </c>
      <c r="AP9" s="2">
        <f t="shared" si="2"/>
        <v>16</v>
      </c>
      <c r="AQ9" s="2">
        <f>IFERROR(__xludf.DUMMYFUNCTION("COUNTA( iferror( filter( flatten(F9:O9), match( flatten(F9:O9), flatten(Q9:AO9), 0 ) ) ) )"),4.0)</f>
        <v>4</v>
      </c>
      <c r="AR9" s="2">
        <f t="shared" si="1"/>
        <v>8</v>
      </c>
    </row>
    <row r="10">
      <c r="A10" s="4" t="s">
        <v>14</v>
      </c>
      <c r="B10" s="2" t="str">
        <f>IFERROR(__xludf.DUMMYFUNCTION(" SPLIT(A10,"":"")"),"Card   9")</f>
        <v>Card   9</v>
      </c>
      <c r="C10" s="2" t="str">
        <f>IFERROR(__xludf.DUMMYFUNCTION("""COMPUTED_VALUE""")," 99 17 38 77 73 71 59 86 11 97 | 60 14 19  4  6 78 51 48 87 36 88 66 30 13 94 45 97 69 62 40 47 32  7 77 57")</f>
        <v> 99 17 38 77 73 71 59 86 11 97 | 60 14 19  4  6 78 51 48 87 36 88 66 30 13 94 45 97 69 62 40 47 32  7 77 57</v>
      </c>
      <c r="D10" s="2" t="str">
        <f>IFERROR(__xludf.DUMMYFUNCTION("SPLIT(C10,""|"")")," 99 17 38 77 73 71 59 86 11 97 ")</f>
        <v> 99 17 38 77 73 71 59 86 11 97 </v>
      </c>
      <c r="E10" s="2" t="str">
        <f>IFERROR(__xludf.DUMMYFUNCTION("""COMPUTED_VALUE""")," 60 14 19  4  6 78 51 48 87 36 88 66 30 13 94 45 97 69 62 40 47 32  7 77 57")</f>
        <v> 60 14 19  4  6 78 51 48 87 36 88 66 30 13 94 45 97 69 62 40 47 32  7 77 57</v>
      </c>
      <c r="F10" s="2">
        <f>IFERROR(__xludf.DUMMYFUNCTION("SPLIT(D10,"" "")"),99.0)</f>
        <v>99</v>
      </c>
      <c r="G10" s="2">
        <f>IFERROR(__xludf.DUMMYFUNCTION("""COMPUTED_VALUE"""),17.0)</f>
        <v>17</v>
      </c>
      <c r="H10" s="2">
        <f>IFERROR(__xludf.DUMMYFUNCTION("""COMPUTED_VALUE"""),38.0)</f>
        <v>38</v>
      </c>
      <c r="I10" s="2">
        <f>IFERROR(__xludf.DUMMYFUNCTION("""COMPUTED_VALUE"""),77.0)</f>
        <v>77</v>
      </c>
      <c r="J10" s="2">
        <f>IFERROR(__xludf.DUMMYFUNCTION("""COMPUTED_VALUE"""),73.0)</f>
        <v>73</v>
      </c>
      <c r="K10" s="2">
        <f>IFERROR(__xludf.DUMMYFUNCTION("""COMPUTED_VALUE"""),71.0)</f>
        <v>71</v>
      </c>
      <c r="L10" s="2">
        <f>IFERROR(__xludf.DUMMYFUNCTION("""COMPUTED_VALUE"""),59.0)</f>
        <v>59</v>
      </c>
      <c r="M10" s="2">
        <f>IFERROR(__xludf.DUMMYFUNCTION("""COMPUTED_VALUE"""),86.0)</f>
        <v>86</v>
      </c>
      <c r="N10" s="2">
        <f>IFERROR(__xludf.DUMMYFUNCTION("""COMPUTED_VALUE"""),11.0)</f>
        <v>11</v>
      </c>
      <c r="O10" s="2">
        <f>IFERROR(__xludf.DUMMYFUNCTION("""COMPUTED_VALUE"""),97.0)</f>
        <v>97</v>
      </c>
      <c r="Q10" s="2">
        <f>IFERROR(__xludf.DUMMYFUNCTION("SPLIT(E10,"" "")"),60.0)</f>
        <v>60</v>
      </c>
      <c r="R10" s="2">
        <f>IFERROR(__xludf.DUMMYFUNCTION("""COMPUTED_VALUE"""),14.0)</f>
        <v>14</v>
      </c>
      <c r="S10" s="2">
        <f>IFERROR(__xludf.DUMMYFUNCTION("""COMPUTED_VALUE"""),19.0)</f>
        <v>19</v>
      </c>
      <c r="T10" s="2">
        <f>IFERROR(__xludf.DUMMYFUNCTION("""COMPUTED_VALUE"""),4.0)</f>
        <v>4</v>
      </c>
      <c r="U10" s="2">
        <f>IFERROR(__xludf.DUMMYFUNCTION("""COMPUTED_VALUE"""),6.0)</f>
        <v>6</v>
      </c>
      <c r="V10" s="2">
        <f>IFERROR(__xludf.DUMMYFUNCTION("""COMPUTED_VALUE"""),78.0)</f>
        <v>78</v>
      </c>
      <c r="W10" s="2">
        <f>IFERROR(__xludf.DUMMYFUNCTION("""COMPUTED_VALUE"""),51.0)</f>
        <v>51</v>
      </c>
      <c r="X10" s="2">
        <f>IFERROR(__xludf.DUMMYFUNCTION("""COMPUTED_VALUE"""),48.0)</f>
        <v>48</v>
      </c>
      <c r="Y10" s="2">
        <f>IFERROR(__xludf.DUMMYFUNCTION("""COMPUTED_VALUE"""),87.0)</f>
        <v>87</v>
      </c>
      <c r="Z10" s="2">
        <f>IFERROR(__xludf.DUMMYFUNCTION("""COMPUTED_VALUE"""),36.0)</f>
        <v>36</v>
      </c>
      <c r="AA10" s="2">
        <f>IFERROR(__xludf.DUMMYFUNCTION("""COMPUTED_VALUE"""),88.0)</f>
        <v>88</v>
      </c>
      <c r="AB10" s="2">
        <f>IFERROR(__xludf.DUMMYFUNCTION("""COMPUTED_VALUE"""),66.0)</f>
        <v>66</v>
      </c>
      <c r="AC10" s="2">
        <f>IFERROR(__xludf.DUMMYFUNCTION("""COMPUTED_VALUE"""),30.0)</f>
        <v>30</v>
      </c>
      <c r="AD10" s="2">
        <f>IFERROR(__xludf.DUMMYFUNCTION("""COMPUTED_VALUE"""),13.0)</f>
        <v>13</v>
      </c>
      <c r="AE10" s="2">
        <f>IFERROR(__xludf.DUMMYFUNCTION("""COMPUTED_VALUE"""),94.0)</f>
        <v>94</v>
      </c>
      <c r="AF10" s="2">
        <f>IFERROR(__xludf.DUMMYFUNCTION("""COMPUTED_VALUE"""),45.0)</f>
        <v>45</v>
      </c>
      <c r="AG10" s="2">
        <f>IFERROR(__xludf.DUMMYFUNCTION("""COMPUTED_VALUE"""),97.0)</f>
        <v>97</v>
      </c>
      <c r="AH10" s="2">
        <f>IFERROR(__xludf.DUMMYFUNCTION("""COMPUTED_VALUE"""),69.0)</f>
        <v>69</v>
      </c>
      <c r="AI10" s="2">
        <f>IFERROR(__xludf.DUMMYFUNCTION("""COMPUTED_VALUE"""),62.0)</f>
        <v>62</v>
      </c>
      <c r="AJ10" s="2">
        <f>IFERROR(__xludf.DUMMYFUNCTION("""COMPUTED_VALUE"""),40.0)</f>
        <v>40</v>
      </c>
      <c r="AK10" s="2">
        <f>IFERROR(__xludf.DUMMYFUNCTION("""COMPUTED_VALUE"""),47.0)</f>
        <v>47</v>
      </c>
      <c r="AL10" s="2">
        <f>IFERROR(__xludf.DUMMYFUNCTION("""COMPUTED_VALUE"""),32.0)</f>
        <v>32</v>
      </c>
      <c r="AM10" s="2">
        <f>IFERROR(__xludf.DUMMYFUNCTION("""COMPUTED_VALUE"""),7.0)</f>
        <v>7</v>
      </c>
      <c r="AN10" s="2">
        <f>IFERROR(__xludf.DUMMYFUNCTION("""COMPUTED_VALUE"""),77.0)</f>
        <v>77</v>
      </c>
      <c r="AO10" s="2">
        <f>IFERROR(__xludf.DUMMYFUNCTION("""COMPUTED_VALUE"""),57.0)</f>
        <v>57</v>
      </c>
      <c r="AP10" s="2">
        <f t="shared" si="2"/>
        <v>16</v>
      </c>
      <c r="AQ10" s="2">
        <f>IFERROR(__xludf.DUMMYFUNCTION("COUNTA( iferror( filter( flatten(F10:O10), match( flatten(F10:O10), flatten(Q10:AO10), 0 ) ) ) )"),2.0)</f>
        <v>2</v>
      </c>
      <c r="AR10" s="2">
        <f t="shared" si="1"/>
        <v>2</v>
      </c>
    </row>
    <row r="11">
      <c r="A11" s="4" t="s">
        <v>15</v>
      </c>
      <c r="B11" s="2" t="str">
        <f>IFERROR(__xludf.DUMMYFUNCTION(" SPLIT(A11,"":"")"),"Card  10")</f>
        <v>Card  10</v>
      </c>
      <c r="C11" s="2" t="str">
        <f>IFERROR(__xludf.DUMMYFUNCTION("""COMPUTED_VALUE""")," 82 35 83 64 60 84 67 62 24 77 | 93 32  7 12 84 24 94 43 65 44 17 45 38 62 80 95 77 26 73 28 91 57 60 55  4")</f>
        <v> 82 35 83 64 60 84 67 62 24 77 | 93 32  7 12 84 24 94 43 65 44 17 45 38 62 80 95 77 26 73 28 91 57 60 55  4</v>
      </c>
      <c r="D11" s="2" t="str">
        <f>IFERROR(__xludf.DUMMYFUNCTION("SPLIT(C11,""|"")")," 82 35 83 64 60 84 67 62 24 77 ")</f>
        <v> 82 35 83 64 60 84 67 62 24 77 </v>
      </c>
      <c r="E11" s="2" t="str">
        <f>IFERROR(__xludf.DUMMYFUNCTION("""COMPUTED_VALUE""")," 93 32  7 12 84 24 94 43 65 44 17 45 38 62 80 95 77 26 73 28 91 57 60 55  4")</f>
        <v> 93 32  7 12 84 24 94 43 65 44 17 45 38 62 80 95 77 26 73 28 91 57 60 55  4</v>
      </c>
      <c r="F11" s="2">
        <f>IFERROR(__xludf.DUMMYFUNCTION("SPLIT(D11,"" "")"),82.0)</f>
        <v>82</v>
      </c>
      <c r="G11" s="2">
        <f>IFERROR(__xludf.DUMMYFUNCTION("""COMPUTED_VALUE"""),35.0)</f>
        <v>35</v>
      </c>
      <c r="H11" s="2">
        <f>IFERROR(__xludf.DUMMYFUNCTION("""COMPUTED_VALUE"""),83.0)</f>
        <v>83</v>
      </c>
      <c r="I11" s="2">
        <f>IFERROR(__xludf.DUMMYFUNCTION("""COMPUTED_VALUE"""),64.0)</f>
        <v>64</v>
      </c>
      <c r="J11" s="2">
        <f>IFERROR(__xludf.DUMMYFUNCTION("""COMPUTED_VALUE"""),60.0)</f>
        <v>60</v>
      </c>
      <c r="K11" s="2">
        <f>IFERROR(__xludf.DUMMYFUNCTION("""COMPUTED_VALUE"""),84.0)</f>
        <v>84</v>
      </c>
      <c r="L11" s="2">
        <f>IFERROR(__xludf.DUMMYFUNCTION("""COMPUTED_VALUE"""),67.0)</f>
        <v>67</v>
      </c>
      <c r="M11" s="2">
        <f>IFERROR(__xludf.DUMMYFUNCTION("""COMPUTED_VALUE"""),62.0)</f>
        <v>62</v>
      </c>
      <c r="N11" s="2">
        <f>IFERROR(__xludf.DUMMYFUNCTION("""COMPUTED_VALUE"""),24.0)</f>
        <v>24</v>
      </c>
      <c r="O11" s="2">
        <f>IFERROR(__xludf.DUMMYFUNCTION("""COMPUTED_VALUE"""),77.0)</f>
        <v>77</v>
      </c>
      <c r="Q11" s="2">
        <f>IFERROR(__xludf.DUMMYFUNCTION("SPLIT(E11,"" "")"),93.0)</f>
        <v>93</v>
      </c>
      <c r="R11" s="2">
        <f>IFERROR(__xludf.DUMMYFUNCTION("""COMPUTED_VALUE"""),32.0)</f>
        <v>32</v>
      </c>
      <c r="S11" s="2">
        <f>IFERROR(__xludf.DUMMYFUNCTION("""COMPUTED_VALUE"""),7.0)</f>
        <v>7</v>
      </c>
      <c r="T11" s="2">
        <f>IFERROR(__xludf.DUMMYFUNCTION("""COMPUTED_VALUE"""),12.0)</f>
        <v>12</v>
      </c>
      <c r="U11" s="2">
        <f>IFERROR(__xludf.DUMMYFUNCTION("""COMPUTED_VALUE"""),84.0)</f>
        <v>84</v>
      </c>
      <c r="V11" s="2">
        <f>IFERROR(__xludf.DUMMYFUNCTION("""COMPUTED_VALUE"""),24.0)</f>
        <v>24</v>
      </c>
      <c r="W11" s="2">
        <f>IFERROR(__xludf.DUMMYFUNCTION("""COMPUTED_VALUE"""),94.0)</f>
        <v>94</v>
      </c>
      <c r="X11" s="2">
        <f>IFERROR(__xludf.DUMMYFUNCTION("""COMPUTED_VALUE"""),43.0)</f>
        <v>43</v>
      </c>
      <c r="Y11" s="2">
        <f>IFERROR(__xludf.DUMMYFUNCTION("""COMPUTED_VALUE"""),65.0)</f>
        <v>65</v>
      </c>
      <c r="Z11" s="2">
        <f>IFERROR(__xludf.DUMMYFUNCTION("""COMPUTED_VALUE"""),44.0)</f>
        <v>44</v>
      </c>
      <c r="AA11" s="2">
        <f>IFERROR(__xludf.DUMMYFUNCTION("""COMPUTED_VALUE"""),17.0)</f>
        <v>17</v>
      </c>
      <c r="AB11" s="2">
        <f>IFERROR(__xludf.DUMMYFUNCTION("""COMPUTED_VALUE"""),45.0)</f>
        <v>45</v>
      </c>
      <c r="AC11" s="2">
        <f>IFERROR(__xludf.DUMMYFUNCTION("""COMPUTED_VALUE"""),38.0)</f>
        <v>38</v>
      </c>
      <c r="AD11" s="2">
        <f>IFERROR(__xludf.DUMMYFUNCTION("""COMPUTED_VALUE"""),62.0)</f>
        <v>62</v>
      </c>
      <c r="AE11" s="2">
        <f>IFERROR(__xludf.DUMMYFUNCTION("""COMPUTED_VALUE"""),80.0)</f>
        <v>80</v>
      </c>
      <c r="AF11" s="2">
        <f>IFERROR(__xludf.DUMMYFUNCTION("""COMPUTED_VALUE"""),95.0)</f>
        <v>95</v>
      </c>
      <c r="AG11" s="2">
        <f>IFERROR(__xludf.DUMMYFUNCTION("""COMPUTED_VALUE"""),77.0)</f>
        <v>77</v>
      </c>
      <c r="AH11" s="2">
        <f>IFERROR(__xludf.DUMMYFUNCTION("""COMPUTED_VALUE"""),26.0)</f>
        <v>26</v>
      </c>
      <c r="AI11" s="2">
        <f>IFERROR(__xludf.DUMMYFUNCTION("""COMPUTED_VALUE"""),73.0)</f>
        <v>73</v>
      </c>
      <c r="AJ11" s="2">
        <f>IFERROR(__xludf.DUMMYFUNCTION("""COMPUTED_VALUE"""),28.0)</f>
        <v>28</v>
      </c>
      <c r="AK11" s="2">
        <f>IFERROR(__xludf.DUMMYFUNCTION("""COMPUTED_VALUE"""),91.0)</f>
        <v>91</v>
      </c>
      <c r="AL11" s="2">
        <f>IFERROR(__xludf.DUMMYFUNCTION("""COMPUTED_VALUE"""),57.0)</f>
        <v>57</v>
      </c>
      <c r="AM11" s="2">
        <f>IFERROR(__xludf.DUMMYFUNCTION("""COMPUTED_VALUE"""),60.0)</f>
        <v>60</v>
      </c>
      <c r="AN11" s="2">
        <f>IFERROR(__xludf.DUMMYFUNCTION("""COMPUTED_VALUE"""),55.0)</f>
        <v>55</v>
      </c>
      <c r="AO11" s="2">
        <f>IFERROR(__xludf.DUMMYFUNCTION("""COMPUTED_VALUE"""),4.0)</f>
        <v>4</v>
      </c>
      <c r="AP11" s="2">
        <f t="shared" si="2"/>
        <v>32</v>
      </c>
      <c r="AQ11" s="2">
        <f>IFERROR(__xludf.DUMMYFUNCTION("COUNTA( iferror( filter( flatten(F11:O11), match( flatten(F11:O11), flatten(Q11:AO11), 0 ) ) ) )"),5.0)</f>
        <v>5</v>
      </c>
      <c r="AR11" s="2">
        <f t="shared" si="1"/>
        <v>16</v>
      </c>
    </row>
    <row r="12">
      <c r="A12" s="4" t="s">
        <v>16</v>
      </c>
      <c r="B12" s="2" t="str">
        <f>IFERROR(__xludf.DUMMYFUNCTION(" SPLIT(A12,"":"")"),"Card  11")</f>
        <v>Card  11</v>
      </c>
      <c r="C12" s="2" t="str">
        <f>IFERROR(__xludf.DUMMYFUNCTION("""COMPUTED_VALUE"""),"  9 95 29 15 88 33 58 49 83 45 | 31 38 55 62 86 60 21 97 74 53 94 19 40 50 77 26 63 43  3 52 85  8 73 35 42")</f>
        <v>  9 95 29 15 88 33 58 49 83 45 | 31 38 55 62 86 60 21 97 74 53 94 19 40 50 77 26 63 43  3 52 85  8 73 35 42</v>
      </c>
      <c r="D12" s="2" t="str">
        <f>IFERROR(__xludf.DUMMYFUNCTION("SPLIT(C12,""|"")"),"  9 95 29 15 88 33 58 49 83 45 ")</f>
        <v>  9 95 29 15 88 33 58 49 83 45 </v>
      </c>
      <c r="E12" s="2" t="str">
        <f>IFERROR(__xludf.DUMMYFUNCTION("""COMPUTED_VALUE""")," 31 38 55 62 86 60 21 97 74 53 94 19 40 50 77 26 63 43  3 52 85  8 73 35 42")</f>
        <v> 31 38 55 62 86 60 21 97 74 53 94 19 40 50 77 26 63 43  3 52 85  8 73 35 42</v>
      </c>
      <c r="F12" s="2">
        <f>IFERROR(__xludf.DUMMYFUNCTION("SPLIT(D12,"" "")"),9.0)</f>
        <v>9</v>
      </c>
      <c r="G12" s="2">
        <f>IFERROR(__xludf.DUMMYFUNCTION("""COMPUTED_VALUE"""),95.0)</f>
        <v>95</v>
      </c>
      <c r="H12" s="2">
        <f>IFERROR(__xludf.DUMMYFUNCTION("""COMPUTED_VALUE"""),29.0)</f>
        <v>29</v>
      </c>
      <c r="I12" s="2">
        <f>IFERROR(__xludf.DUMMYFUNCTION("""COMPUTED_VALUE"""),15.0)</f>
        <v>15</v>
      </c>
      <c r="J12" s="2">
        <f>IFERROR(__xludf.DUMMYFUNCTION("""COMPUTED_VALUE"""),88.0)</f>
        <v>88</v>
      </c>
      <c r="K12" s="2">
        <f>IFERROR(__xludf.DUMMYFUNCTION("""COMPUTED_VALUE"""),33.0)</f>
        <v>33</v>
      </c>
      <c r="L12" s="2">
        <f>IFERROR(__xludf.DUMMYFUNCTION("""COMPUTED_VALUE"""),58.0)</f>
        <v>58</v>
      </c>
      <c r="M12" s="2">
        <f>IFERROR(__xludf.DUMMYFUNCTION("""COMPUTED_VALUE"""),49.0)</f>
        <v>49</v>
      </c>
      <c r="N12" s="2">
        <f>IFERROR(__xludf.DUMMYFUNCTION("""COMPUTED_VALUE"""),83.0)</f>
        <v>83</v>
      </c>
      <c r="O12" s="2">
        <f>IFERROR(__xludf.DUMMYFUNCTION("""COMPUTED_VALUE"""),45.0)</f>
        <v>45</v>
      </c>
      <c r="Q12" s="2">
        <f>IFERROR(__xludf.DUMMYFUNCTION("SPLIT(E12,"" "")"),31.0)</f>
        <v>31</v>
      </c>
      <c r="R12" s="2">
        <f>IFERROR(__xludf.DUMMYFUNCTION("""COMPUTED_VALUE"""),38.0)</f>
        <v>38</v>
      </c>
      <c r="S12" s="2">
        <f>IFERROR(__xludf.DUMMYFUNCTION("""COMPUTED_VALUE"""),55.0)</f>
        <v>55</v>
      </c>
      <c r="T12" s="2">
        <f>IFERROR(__xludf.DUMMYFUNCTION("""COMPUTED_VALUE"""),62.0)</f>
        <v>62</v>
      </c>
      <c r="U12" s="2">
        <f>IFERROR(__xludf.DUMMYFUNCTION("""COMPUTED_VALUE"""),86.0)</f>
        <v>86</v>
      </c>
      <c r="V12" s="2">
        <f>IFERROR(__xludf.DUMMYFUNCTION("""COMPUTED_VALUE"""),60.0)</f>
        <v>60</v>
      </c>
      <c r="W12" s="2">
        <f>IFERROR(__xludf.DUMMYFUNCTION("""COMPUTED_VALUE"""),21.0)</f>
        <v>21</v>
      </c>
      <c r="X12" s="2">
        <f>IFERROR(__xludf.DUMMYFUNCTION("""COMPUTED_VALUE"""),97.0)</f>
        <v>97</v>
      </c>
      <c r="Y12" s="2">
        <f>IFERROR(__xludf.DUMMYFUNCTION("""COMPUTED_VALUE"""),74.0)</f>
        <v>74</v>
      </c>
      <c r="Z12" s="2">
        <f>IFERROR(__xludf.DUMMYFUNCTION("""COMPUTED_VALUE"""),53.0)</f>
        <v>53</v>
      </c>
      <c r="AA12" s="2">
        <f>IFERROR(__xludf.DUMMYFUNCTION("""COMPUTED_VALUE"""),94.0)</f>
        <v>94</v>
      </c>
      <c r="AB12" s="2">
        <f>IFERROR(__xludf.DUMMYFUNCTION("""COMPUTED_VALUE"""),19.0)</f>
        <v>19</v>
      </c>
      <c r="AC12" s="2">
        <f>IFERROR(__xludf.DUMMYFUNCTION("""COMPUTED_VALUE"""),40.0)</f>
        <v>40</v>
      </c>
      <c r="AD12" s="2">
        <f>IFERROR(__xludf.DUMMYFUNCTION("""COMPUTED_VALUE"""),50.0)</f>
        <v>50</v>
      </c>
      <c r="AE12" s="2">
        <f>IFERROR(__xludf.DUMMYFUNCTION("""COMPUTED_VALUE"""),77.0)</f>
        <v>77</v>
      </c>
      <c r="AF12" s="2">
        <f>IFERROR(__xludf.DUMMYFUNCTION("""COMPUTED_VALUE"""),26.0)</f>
        <v>26</v>
      </c>
      <c r="AG12" s="2">
        <f>IFERROR(__xludf.DUMMYFUNCTION("""COMPUTED_VALUE"""),63.0)</f>
        <v>63</v>
      </c>
      <c r="AH12" s="2">
        <f>IFERROR(__xludf.DUMMYFUNCTION("""COMPUTED_VALUE"""),43.0)</f>
        <v>43</v>
      </c>
      <c r="AI12" s="2">
        <f>IFERROR(__xludf.DUMMYFUNCTION("""COMPUTED_VALUE"""),3.0)</f>
        <v>3</v>
      </c>
      <c r="AJ12" s="2">
        <f>IFERROR(__xludf.DUMMYFUNCTION("""COMPUTED_VALUE"""),52.0)</f>
        <v>52</v>
      </c>
      <c r="AK12" s="2">
        <f>IFERROR(__xludf.DUMMYFUNCTION("""COMPUTED_VALUE"""),85.0)</f>
        <v>85</v>
      </c>
      <c r="AL12" s="2">
        <f>IFERROR(__xludf.DUMMYFUNCTION("""COMPUTED_VALUE"""),8.0)</f>
        <v>8</v>
      </c>
      <c r="AM12" s="2">
        <f>IFERROR(__xludf.DUMMYFUNCTION("""COMPUTED_VALUE"""),73.0)</f>
        <v>73</v>
      </c>
      <c r="AN12" s="2">
        <f>IFERROR(__xludf.DUMMYFUNCTION("""COMPUTED_VALUE"""),35.0)</f>
        <v>35</v>
      </c>
      <c r="AO12" s="2">
        <f>IFERROR(__xludf.DUMMYFUNCTION("""COMPUTED_VALUE"""),42.0)</f>
        <v>42</v>
      </c>
      <c r="AP12" s="2">
        <f t="shared" si="2"/>
        <v>1</v>
      </c>
      <c r="AQ12" s="2">
        <f>IFERROR(__xludf.DUMMYFUNCTION("COUNTA( iferror( filter( flatten(F12:O12), match( flatten(F12:O12), flatten(Q12:AO12), 0 ) ) ) )"),0.0)</f>
        <v>0</v>
      </c>
      <c r="AR12" s="2">
        <f t="shared" si="1"/>
        <v>0</v>
      </c>
    </row>
    <row r="13">
      <c r="A13" s="4" t="s">
        <v>17</v>
      </c>
      <c r="B13" s="2" t="str">
        <f>IFERROR(__xludf.DUMMYFUNCTION(" SPLIT(A13,"":"")"),"Card  12")</f>
        <v>Card  12</v>
      </c>
      <c r="C13" s="2" t="str">
        <f>IFERROR(__xludf.DUMMYFUNCTION("""COMPUTED_VALUE""")," 54 33 34 57 29 64 40 30  3 11 | 78 86 92 70 91 93 32 79 12 13 97 63 28 66 77 85 51 36 35  3  4 23 30 11 42")</f>
        <v> 54 33 34 57 29 64 40 30  3 11 | 78 86 92 70 91 93 32 79 12 13 97 63 28 66 77 85 51 36 35  3  4 23 30 11 42</v>
      </c>
      <c r="D13" s="2" t="str">
        <f>IFERROR(__xludf.DUMMYFUNCTION("SPLIT(C13,""|"")")," 54 33 34 57 29 64 40 30  3 11 ")</f>
        <v> 54 33 34 57 29 64 40 30  3 11 </v>
      </c>
      <c r="E13" s="2" t="str">
        <f>IFERROR(__xludf.DUMMYFUNCTION("""COMPUTED_VALUE""")," 78 86 92 70 91 93 32 79 12 13 97 63 28 66 77 85 51 36 35  3  4 23 30 11 42")</f>
        <v> 78 86 92 70 91 93 32 79 12 13 97 63 28 66 77 85 51 36 35  3  4 23 30 11 42</v>
      </c>
      <c r="F13" s="2">
        <f>IFERROR(__xludf.DUMMYFUNCTION("SPLIT(D13,"" "")"),54.0)</f>
        <v>54</v>
      </c>
      <c r="G13" s="2">
        <f>IFERROR(__xludf.DUMMYFUNCTION("""COMPUTED_VALUE"""),33.0)</f>
        <v>33</v>
      </c>
      <c r="H13" s="2">
        <f>IFERROR(__xludf.DUMMYFUNCTION("""COMPUTED_VALUE"""),34.0)</f>
        <v>34</v>
      </c>
      <c r="I13" s="2">
        <f>IFERROR(__xludf.DUMMYFUNCTION("""COMPUTED_VALUE"""),57.0)</f>
        <v>57</v>
      </c>
      <c r="J13" s="2">
        <f>IFERROR(__xludf.DUMMYFUNCTION("""COMPUTED_VALUE"""),29.0)</f>
        <v>29</v>
      </c>
      <c r="K13" s="2">
        <f>IFERROR(__xludf.DUMMYFUNCTION("""COMPUTED_VALUE"""),64.0)</f>
        <v>64</v>
      </c>
      <c r="L13" s="2">
        <f>IFERROR(__xludf.DUMMYFUNCTION("""COMPUTED_VALUE"""),40.0)</f>
        <v>40</v>
      </c>
      <c r="M13" s="2">
        <f>IFERROR(__xludf.DUMMYFUNCTION("""COMPUTED_VALUE"""),30.0)</f>
        <v>30</v>
      </c>
      <c r="N13" s="2">
        <f>IFERROR(__xludf.DUMMYFUNCTION("""COMPUTED_VALUE"""),3.0)</f>
        <v>3</v>
      </c>
      <c r="O13" s="2">
        <f>IFERROR(__xludf.DUMMYFUNCTION("""COMPUTED_VALUE"""),11.0)</f>
        <v>11</v>
      </c>
      <c r="Q13" s="2">
        <f>IFERROR(__xludf.DUMMYFUNCTION("SPLIT(E13,"" "")"),78.0)</f>
        <v>78</v>
      </c>
      <c r="R13" s="2">
        <f>IFERROR(__xludf.DUMMYFUNCTION("""COMPUTED_VALUE"""),86.0)</f>
        <v>86</v>
      </c>
      <c r="S13" s="2">
        <f>IFERROR(__xludf.DUMMYFUNCTION("""COMPUTED_VALUE"""),92.0)</f>
        <v>92</v>
      </c>
      <c r="T13" s="2">
        <f>IFERROR(__xludf.DUMMYFUNCTION("""COMPUTED_VALUE"""),70.0)</f>
        <v>70</v>
      </c>
      <c r="U13" s="2">
        <f>IFERROR(__xludf.DUMMYFUNCTION("""COMPUTED_VALUE"""),91.0)</f>
        <v>91</v>
      </c>
      <c r="V13" s="2">
        <f>IFERROR(__xludf.DUMMYFUNCTION("""COMPUTED_VALUE"""),93.0)</f>
        <v>93</v>
      </c>
      <c r="W13" s="2">
        <f>IFERROR(__xludf.DUMMYFUNCTION("""COMPUTED_VALUE"""),32.0)</f>
        <v>32</v>
      </c>
      <c r="X13" s="2">
        <f>IFERROR(__xludf.DUMMYFUNCTION("""COMPUTED_VALUE"""),79.0)</f>
        <v>79</v>
      </c>
      <c r="Y13" s="2">
        <f>IFERROR(__xludf.DUMMYFUNCTION("""COMPUTED_VALUE"""),12.0)</f>
        <v>12</v>
      </c>
      <c r="Z13" s="2">
        <f>IFERROR(__xludf.DUMMYFUNCTION("""COMPUTED_VALUE"""),13.0)</f>
        <v>13</v>
      </c>
      <c r="AA13" s="2">
        <f>IFERROR(__xludf.DUMMYFUNCTION("""COMPUTED_VALUE"""),97.0)</f>
        <v>97</v>
      </c>
      <c r="AB13" s="2">
        <f>IFERROR(__xludf.DUMMYFUNCTION("""COMPUTED_VALUE"""),63.0)</f>
        <v>63</v>
      </c>
      <c r="AC13" s="2">
        <f>IFERROR(__xludf.DUMMYFUNCTION("""COMPUTED_VALUE"""),28.0)</f>
        <v>28</v>
      </c>
      <c r="AD13" s="2">
        <f>IFERROR(__xludf.DUMMYFUNCTION("""COMPUTED_VALUE"""),66.0)</f>
        <v>66</v>
      </c>
      <c r="AE13" s="2">
        <f>IFERROR(__xludf.DUMMYFUNCTION("""COMPUTED_VALUE"""),77.0)</f>
        <v>77</v>
      </c>
      <c r="AF13" s="2">
        <f>IFERROR(__xludf.DUMMYFUNCTION("""COMPUTED_VALUE"""),85.0)</f>
        <v>85</v>
      </c>
      <c r="AG13" s="2">
        <f>IFERROR(__xludf.DUMMYFUNCTION("""COMPUTED_VALUE"""),51.0)</f>
        <v>51</v>
      </c>
      <c r="AH13" s="2">
        <f>IFERROR(__xludf.DUMMYFUNCTION("""COMPUTED_VALUE"""),36.0)</f>
        <v>36</v>
      </c>
      <c r="AI13" s="2">
        <f>IFERROR(__xludf.DUMMYFUNCTION("""COMPUTED_VALUE"""),35.0)</f>
        <v>35</v>
      </c>
      <c r="AJ13" s="2">
        <f>IFERROR(__xludf.DUMMYFUNCTION("""COMPUTED_VALUE"""),3.0)</f>
        <v>3</v>
      </c>
      <c r="AK13" s="2">
        <f>IFERROR(__xludf.DUMMYFUNCTION("""COMPUTED_VALUE"""),4.0)</f>
        <v>4</v>
      </c>
      <c r="AL13" s="2">
        <f>IFERROR(__xludf.DUMMYFUNCTION("""COMPUTED_VALUE"""),23.0)</f>
        <v>23</v>
      </c>
      <c r="AM13" s="2">
        <f>IFERROR(__xludf.DUMMYFUNCTION("""COMPUTED_VALUE"""),30.0)</f>
        <v>30</v>
      </c>
      <c r="AN13" s="2">
        <f>IFERROR(__xludf.DUMMYFUNCTION("""COMPUTED_VALUE"""),11.0)</f>
        <v>11</v>
      </c>
      <c r="AO13" s="2">
        <f>IFERROR(__xludf.DUMMYFUNCTION("""COMPUTED_VALUE"""),42.0)</f>
        <v>42</v>
      </c>
      <c r="AP13" s="2">
        <f t="shared" si="2"/>
        <v>0</v>
      </c>
      <c r="AQ13" s="2">
        <f>IFERROR(__xludf.DUMMYFUNCTION("COUNTA( iferror( filter( flatten(F13:O13), match( flatten(F13:O13), flatten(Q13:AO13), 0 ) ) ) )"),3.0)</f>
        <v>3</v>
      </c>
      <c r="AR13" s="2">
        <f t="shared" si="1"/>
        <v>4</v>
      </c>
    </row>
    <row r="14">
      <c r="A14" s="4" t="s">
        <v>18</v>
      </c>
      <c r="B14" s="2" t="str">
        <f>IFERROR(__xludf.DUMMYFUNCTION(" SPLIT(A14,"":"")"),"Card  13")</f>
        <v>Card  13</v>
      </c>
      <c r="C14" s="2" t="str">
        <f>IFERROR(__xludf.DUMMYFUNCTION("""COMPUTED_VALUE""")," 16 49 93 29 96 23 64 57  3 42 | 56 11 53 20 72 67 26  5  4 63  8 70 97 52  6 81 62 80 12 98 33 35 77 84 58")</f>
        <v> 16 49 93 29 96 23 64 57  3 42 | 56 11 53 20 72 67 26  5  4 63  8 70 97 52  6 81 62 80 12 98 33 35 77 84 58</v>
      </c>
      <c r="D14" s="2" t="str">
        <f>IFERROR(__xludf.DUMMYFUNCTION("SPLIT(C14,""|"")")," 16 49 93 29 96 23 64 57  3 42 ")</f>
        <v> 16 49 93 29 96 23 64 57  3 42 </v>
      </c>
      <c r="E14" s="2" t="str">
        <f>IFERROR(__xludf.DUMMYFUNCTION("""COMPUTED_VALUE""")," 56 11 53 20 72 67 26  5  4 63  8 70 97 52  6 81 62 80 12 98 33 35 77 84 58")</f>
        <v> 56 11 53 20 72 67 26  5  4 63  8 70 97 52  6 81 62 80 12 98 33 35 77 84 58</v>
      </c>
      <c r="F14" s="2">
        <f>IFERROR(__xludf.DUMMYFUNCTION("SPLIT(D14,"" "")"),16.0)</f>
        <v>16</v>
      </c>
      <c r="G14" s="2">
        <f>IFERROR(__xludf.DUMMYFUNCTION("""COMPUTED_VALUE"""),49.0)</f>
        <v>49</v>
      </c>
      <c r="H14" s="2">
        <f>IFERROR(__xludf.DUMMYFUNCTION("""COMPUTED_VALUE"""),93.0)</f>
        <v>93</v>
      </c>
      <c r="I14" s="2">
        <f>IFERROR(__xludf.DUMMYFUNCTION("""COMPUTED_VALUE"""),29.0)</f>
        <v>29</v>
      </c>
      <c r="J14" s="2">
        <f>IFERROR(__xludf.DUMMYFUNCTION("""COMPUTED_VALUE"""),96.0)</f>
        <v>96</v>
      </c>
      <c r="K14" s="2">
        <f>IFERROR(__xludf.DUMMYFUNCTION("""COMPUTED_VALUE"""),23.0)</f>
        <v>23</v>
      </c>
      <c r="L14" s="2">
        <f>IFERROR(__xludf.DUMMYFUNCTION("""COMPUTED_VALUE"""),64.0)</f>
        <v>64</v>
      </c>
      <c r="M14" s="2">
        <f>IFERROR(__xludf.DUMMYFUNCTION("""COMPUTED_VALUE"""),57.0)</f>
        <v>57</v>
      </c>
      <c r="N14" s="2">
        <f>IFERROR(__xludf.DUMMYFUNCTION("""COMPUTED_VALUE"""),3.0)</f>
        <v>3</v>
      </c>
      <c r="O14" s="2">
        <f>IFERROR(__xludf.DUMMYFUNCTION("""COMPUTED_VALUE"""),42.0)</f>
        <v>42</v>
      </c>
      <c r="Q14" s="2">
        <f>IFERROR(__xludf.DUMMYFUNCTION("SPLIT(E14,"" "")"),56.0)</f>
        <v>56</v>
      </c>
      <c r="R14" s="2">
        <f>IFERROR(__xludf.DUMMYFUNCTION("""COMPUTED_VALUE"""),11.0)</f>
        <v>11</v>
      </c>
      <c r="S14" s="2">
        <f>IFERROR(__xludf.DUMMYFUNCTION("""COMPUTED_VALUE"""),53.0)</f>
        <v>53</v>
      </c>
      <c r="T14" s="2">
        <f>IFERROR(__xludf.DUMMYFUNCTION("""COMPUTED_VALUE"""),20.0)</f>
        <v>20</v>
      </c>
      <c r="U14" s="2">
        <f>IFERROR(__xludf.DUMMYFUNCTION("""COMPUTED_VALUE"""),72.0)</f>
        <v>72</v>
      </c>
      <c r="V14" s="2">
        <f>IFERROR(__xludf.DUMMYFUNCTION("""COMPUTED_VALUE"""),67.0)</f>
        <v>67</v>
      </c>
      <c r="W14" s="2">
        <f>IFERROR(__xludf.DUMMYFUNCTION("""COMPUTED_VALUE"""),26.0)</f>
        <v>26</v>
      </c>
      <c r="X14" s="2">
        <f>IFERROR(__xludf.DUMMYFUNCTION("""COMPUTED_VALUE"""),5.0)</f>
        <v>5</v>
      </c>
      <c r="Y14" s="2">
        <f>IFERROR(__xludf.DUMMYFUNCTION("""COMPUTED_VALUE"""),4.0)</f>
        <v>4</v>
      </c>
      <c r="Z14" s="2">
        <f>IFERROR(__xludf.DUMMYFUNCTION("""COMPUTED_VALUE"""),63.0)</f>
        <v>63</v>
      </c>
      <c r="AA14" s="2">
        <f>IFERROR(__xludf.DUMMYFUNCTION("""COMPUTED_VALUE"""),8.0)</f>
        <v>8</v>
      </c>
      <c r="AB14" s="2">
        <f>IFERROR(__xludf.DUMMYFUNCTION("""COMPUTED_VALUE"""),70.0)</f>
        <v>70</v>
      </c>
      <c r="AC14" s="2">
        <f>IFERROR(__xludf.DUMMYFUNCTION("""COMPUTED_VALUE"""),97.0)</f>
        <v>97</v>
      </c>
      <c r="AD14" s="2">
        <f>IFERROR(__xludf.DUMMYFUNCTION("""COMPUTED_VALUE"""),52.0)</f>
        <v>52</v>
      </c>
      <c r="AE14" s="2">
        <f>IFERROR(__xludf.DUMMYFUNCTION("""COMPUTED_VALUE"""),6.0)</f>
        <v>6</v>
      </c>
      <c r="AF14" s="2">
        <f>IFERROR(__xludf.DUMMYFUNCTION("""COMPUTED_VALUE"""),81.0)</f>
        <v>81</v>
      </c>
      <c r="AG14" s="2">
        <f>IFERROR(__xludf.DUMMYFUNCTION("""COMPUTED_VALUE"""),62.0)</f>
        <v>62</v>
      </c>
      <c r="AH14" s="2">
        <f>IFERROR(__xludf.DUMMYFUNCTION("""COMPUTED_VALUE"""),80.0)</f>
        <v>80</v>
      </c>
      <c r="AI14" s="2">
        <f>IFERROR(__xludf.DUMMYFUNCTION("""COMPUTED_VALUE"""),12.0)</f>
        <v>12</v>
      </c>
      <c r="AJ14" s="2">
        <f>IFERROR(__xludf.DUMMYFUNCTION("""COMPUTED_VALUE"""),98.0)</f>
        <v>98</v>
      </c>
      <c r="AK14" s="2">
        <f>IFERROR(__xludf.DUMMYFUNCTION("""COMPUTED_VALUE"""),33.0)</f>
        <v>33</v>
      </c>
      <c r="AL14" s="2">
        <f>IFERROR(__xludf.DUMMYFUNCTION("""COMPUTED_VALUE"""),35.0)</f>
        <v>35</v>
      </c>
      <c r="AM14" s="2">
        <f>IFERROR(__xludf.DUMMYFUNCTION("""COMPUTED_VALUE"""),77.0)</f>
        <v>77</v>
      </c>
      <c r="AN14" s="2">
        <f>IFERROR(__xludf.DUMMYFUNCTION("""COMPUTED_VALUE"""),84.0)</f>
        <v>84</v>
      </c>
      <c r="AO14" s="2">
        <f>IFERROR(__xludf.DUMMYFUNCTION("""COMPUTED_VALUE"""),58.0)</f>
        <v>58</v>
      </c>
      <c r="AP14" s="2">
        <f t="shared" si="2"/>
        <v>1</v>
      </c>
      <c r="AQ14" s="2">
        <f>IFERROR(__xludf.DUMMYFUNCTION("COUNTA( iferror( filter( flatten(F14:O14), match( flatten(F14:O14), flatten(Q14:AO14), 0 ) ) ) )"),0.0)</f>
        <v>0</v>
      </c>
      <c r="AR14" s="2">
        <f t="shared" si="1"/>
        <v>0</v>
      </c>
    </row>
    <row r="15">
      <c r="A15" s="4" t="s">
        <v>19</v>
      </c>
      <c r="B15" s="2" t="str">
        <f>IFERROR(__xludf.DUMMYFUNCTION(" SPLIT(A15,"":"")"),"Card  14")</f>
        <v>Card  14</v>
      </c>
      <c r="C15" s="2" t="str">
        <f>IFERROR(__xludf.DUMMYFUNCTION("""COMPUTED_VALUE""")," 20 32 49 55 63 74 33 51 66 40 | 43 29 70 48 61 13 96 73 67 27 15  6 46 56 45 30 97 76  1 77 12 26 39 78 42")</f>
        <v> 20 32 49 55 63 74 33 51 66 40 | 43 29 70 48 61 13 96 73 67 27 15  6 46 56 45 30 97 76  1 77 12 26 39 78 42</v>
      </c>
      <c r="D15" s="2" t="str">
        <f>IFERROR(__xludf.DUMMYFUNCTION("SPLIT(C15,""|"")")," 20 32 49 55 63 74 33 51 66 40 ")</f>
        <v> 20 32 49 55 63 74 33 51 66 40 </v>
      </c>
      <c r="E15" s="2" t="str">
        <f>IFERROR(__xludf.DUMMYFUNCTION("""COMPUTED_VALUE""")," 43 29 70 48 61 13 96 73 67 27 15  6 46 56 45 30 97 76  1 77 12 26 39 78 42")</f>
        <v> 43 29 70 48 61 13 96 73 67 27 15  6 46 56 45 30 97 76  1 77 12 26 39 78 42</v>
      </c>
      <c r="F15" s="2">
        <f>IFERROR(__xludf.DUMMYFUNCTION("SPLIT(D15,"" "")"),20.0)</f>
        <v>20</v>
      </c>
      <c r="G15" s="2">
        <f>IFERROR(__xludf.DUMMYFUNCTION("""COMPUTED_VALUE"""),32.0)</f>
        <v>32</v>
      </c>
      <c r="H15" s="2">
        <f>IFERROR(__xludf.DUMMYFUNCTION("""COMPUTED_VALUE"""),49.0)</f>
        <v>49</v>
      </c>
      <c r="I15" s="2">
        <f>IFERROR(__xludf.DUMMYFUNCTION("""COMPUTED_VALUE"""),55.0)</f>
        <v>55</v>
      </c>
      <c r="J15" s="2">
        <f>IFERROR(__xludf.DUMMYFUNCTION("""COMPUTED_VALUE"""),63.0)</f>
        <v>63</v>
      </c>
      <c r="K15" s="2">
        <f>IFERROR(__xludf.DUMMYFUNCTION("""COMPUTED_VALUE"""),74.0)</f>
        <v>74</v>
      </c>
      <c r="L15" s="2">
        <f>IFERROR(__xludf.DUMMYFUNCTION("""COMPUTED_VALUE"""),33.0)</f>
        <v>33</v>
      </c>
      <c r="M15" s="2">
        <f>IFERROR(__xludf.DUMMYFUNCTION("""COMPUTED_VALUE"""),51.0)</f>
        <v>51</v>
      </c>
      <c r="N15" s="2">
        <f>IFERROR(__xludf.DUMMYFUNCTION("""COMPUTED_VALUE"""),66.0)</f>
        <v>66</v>
      </c>
      <c r="O15" s="2">
        <f>IFERROR(__xludf.DUMMYFUNCTION("""COMPUTED_VALUE"""),40.0)</f>
        <v>40</v>
      </c>
      <c r="Q15" s="2">
        <f>IFERROR(__xludf.DUMMYFUNCTION("SPLIT(E15,"" "")"),43.0)</f>
        <v>43</v>
      </c>
      <c r="R15" s="2">
        <f>IFERROR(__xludf.DUMMYFUNCTION("""COMPUTED_VALUE"""),29.0)</f>
        <v>29</v>
      </c>
      <c r="S15" s="2">
        <f>IFERROR(__xludf.DUMMYFUNCTION("""COMPUTED_VALUE"""),70.0)</f>
        <v>70</v>
      </c>
      <c r="T15" s="2">
        <f>IFERROR(__xludf.DUMMYFUNCTION("""COMPUTED_VALUE"""),48.0)</f>
        <v>48</v>
      </c>
      <c r="U15" s="2">
        <f>IFERROR(__xludf.DUMMYFUNCTION("""COMPUTED_VALUE"""),61.0)</f>
        <v>61</v>
      </c>
      <c r="V15" s="2">
        <f>IFERROR(__xludf.DUMMYFUNCTION("""COMPUTED_VALUE"""),13.0)</f>
        <v>13</v>
      </c>
      <c r="W15" s="2">
        <f>IFERROR(__xludf.DUMMYFUNCTION("""COMPUTED_VALUE"""),96.0)</f>
        <v>96</v>
      </c>
      <c r="X15" s="2">
        <f>IFERROR(__xludf.DUMMYFUNCTION("""COMPUTED_VALUE"""),73.0)</f>
        <v>73</v>
      </c>
      <c r="Y15" s="2">
        <f>IFERROR(__xludf.DUMMYFUNCTION("""COMPUTED_VALUE"""),67.0)</f>
        <v>67</v>
      </c>
      <c r="Z15" s="2">
        <f>IFERROR(__xludf.DUMMYFUNCTION("""COMPUTED_VALUE"""),27.0)</f>
        <v>27</v>
      </c>
      <c r="AA15" s="2">
        <f>IFERROR(__xludf.DUMMYFUNCTION("""COMPUTED_VALUE"""),15.0)</f>
        <v>15</v>
      </c>
      <c r="AB15" s="2">
        <f>IFERROR(__xludf.DUMMYFUNCTION("""COMPUTED_VALUE"""),6.0)</f>
        <v>6</v>
      </c>
      <c r="AC15" s="2">
        <f>IFERROR(__xludf.DUMMYFUNCTION("""COMPUTED_VALUE"""),46.0)</f>
        <v>46</v>
      </c>
      <c r="AD15" s="2">
        <f>IFERROR(__xludf.DUMMYFUNCTION("""COMPUTED_VALUE"""),56.0)</f>
        <v>56</v>
      </c>
      <c r="AE15" s="2">
        <f>IFERROR(__xludf.DUMMYFUNCTION("""COMPUTED_VALUE"""),45.0)</f>
        <v>45</v>
      </c>
      <c r="AF15" s="2">
        <f>IFERROR(__xludf.DUMMYFUNCTION("""COMPUTED_VALUE"""),30.0)</f>
        <v>30</v>
      </c>
      <c r="AG15" s="2">
        <f>IFERROR(__xludf.DUMMYFUNCTION("""COMPUTED_VALUE"""),97.0)</f>
        <v>97</v>
      </c>
      <c r="AH15" s="2">
        <f>IFERROR(__xludf.DUMMYFUNCTION("""COMPUTED_VALUE"""),76.0)</f>
        <v>76</v>
      </c>
      <c r="AI15" s="2">
        <f>IFERROR(__xludf.DUMMYFUNCTION("""COMPUTED_VALUE"""),1.0)</f>
        <v>1</v>
      </c>
      <c r="AJ15" s="2">
        <f>IFERROR(__xludf.DUMMYFUNCTION("""COMPUTED_VALUE"""),77.0)</f>
        <v>77</v>
      </c>
      <c r="AK15" s="2">
        <f>IFERROR(__xludf.DUMMYFUNCTION("""COMPUTED_VALUE"""),12.0)</f>
        <v>12</v>
      </c>
      <c r="AL15" s="2">
        <f>IFERROR(__xludf.DUMMYFUNCTION("""COMPUTED_VALUE"""),26.0)</f>
        <v>26</v>
      </c>
      <c r="AM15" s="2">
        <f>IFERROR(__xludf.DUMMYFUNCTION("""COMPUTED_VALUE"""),39.0)</f>
        <v>39</v>
      </c>
      <c r="AN15" s="2">
        <f>IFERROR(__xludf.DUMMYFUNCTION("""COMPUTED_VALUE"""),78.0)</f>
        <v>78</v>
      </c>
      <c r="AO15" s="2">
        <f>IFERROR(__xludf.DUMMYFUNCTION("""COMPUTED_VALUE"""),42.0)</f>
        <v>42</v>
      </c>
      <c r="AP15" s="2">
        <f t="shared" si="2"/>
        <v>1</v>
      </c>
      <c r="AQ15" s="2">
        <f>IFERROR(__xludf.DUMMYFUNCTION("COUNTA( iferror( filter( flatten(F15:O15), match( flatten(F15:O15), flatten(Q15:AO15), 0 ) ) ) )"),0.0)</f>
        <v>0</v>
      </c>
      <c r="AR15" s="2">
        <f t="shared" si="1"/>
        <v>0</v>
      </c>
    </row>
    <row r="16">
      <c r="A16" s="4" t="s">
        <v>20</v>
      </c>
      <c r="B16" s="2" t="str">
        <f>IFERROR(__xludf.DUMMYFUNCTION(" SPLIT(A16,"":"")"),"Card  15")</f>
        <v>Card  15</v>
      </c>
      <c r="C16" s="2" t="str">
        <f>IFERROR(__xludf.DUMMYFUNCTION("""COMPUTED_VALUE""")," 65 67  7 43 83 36 24 46 16 29 | 76 12 69 27 26 71 84 11 22 86 33 63 50 49 14 40  6  4 47 34 90 21 19 74 97")</f>
        <v> 65 67  7 43 83 36 24 46 16 29 | 76 12 69 27 26 71 84 11 22 86 33 63 50 49 14 40  6  4 47 34 90 21 19 74 97</v>
      </c>
      <c r="D16" s="2" t="str">
        <f>IFERROR(__xludf.DUMMYFUNCTION("SPLIT(C16,""|"")")," 65 67  7 43 83 36 24 46 16 29 ")</f>
        <v> 65 67  7 43 83 36 24 46 16 29 </v>
      </c>
      <c r="E16" s="2" t="str">
        <f>IFERROR(__xludf.DUMMYFUNCTION("""COMPUTED_VALUE""")," 76 12 69 27 26 71 84 11 22 86 33 63 50 49 14 40  6  4 47 34 90 21 19 74 97")</f>
        <v> 76 12 69 27 26 71 84 11 22 86 33 63 50 49 14 40  6  4 47 34 90 21 19 74 97</v>
      </c>
      <c r="F16" s="2">
        <f>IFERROR(__xludf.DUMMYFUNCTION("SPLIT(D16,"" "")"),65.0)</f>
        <v>65</v>
      </c>
      <c r="G16" s="2">
        <f>IFERROR(__xludf.DUMMYFUNCTION("""COMPUTED_VALUE"""),67.0)</f>
        <v>67</v>
      </c>
      <c r="H16" s="2">
        <f>IFERROR(__xludf.DUMMYFUNCTION("""COMPUTED_VALUE"""),7.0)</f>
        <v>7</v>
      </c>
      <c r="I16" s="2">
        <f>IFERROR(__xludf.DUMMYFUNCTION("""COMPUTED_VALUE"""),43.0)</f>
        <v>43</v>
      </c>
      <c r="J16" s="2">
        <f>IFERROR(__xludf.DUMMYFUNCTION("""COMPUTED_VALUE"""),83.0)</f>
        <v>83</v>
      </c>
      <c r="K16" s="2">
        <f>IFERROR(__xludf.DUMMYFUNCTION("""COMPUTED_VALUE"""),36.0)</f>
        <v>36</v>
      </c>
      <c r="L16" s="2">
        <f>IFERROR(__xludf.DUMMYFUNCTION("""COMPUTED_VALUE"""),24.0)</f>
        <v>24</v>
      </c>
      <c r="M16" s="2">
        <f>IFERROR(__xludf.DUMMYFUNCTION("""COMPUTED_VALUE"""),46.0)</f>
        <v>46</v>
      </c>
      <c r="N16" s="2">
        <f>IFERROR(__xludf.DUMMYFUNCTION("""COMPUTED_VALUE"""),16.0)</f>
        <v>16</v>
      </c>
      <c r="O16" s="2">
        <f>IFERROR(__xludf.DUMMYFUNCTION("""COMPUTED_VALUE"""),29.0)</f>
        <v>29</v>
      </c>
      <c r="Q16" s="2">
        <f>IFERROR(__xludf.DUMMYFUNCTION("SPLIT(E16,"" "")"),76.0)</f>
        <v>76</v>
      </c>
      <c r="R16" s="2">
        <f>IFERROR(__xludf.DUMMYFUNCTION("""COMPUTED_VALUE"""),12.0)</f>
        <v>12</v>
      </c>
      <c r="S16" s="2">
        <f>IFERROR(__xludf.DUMMYFUNCTION("""COMPUTED_VALUE"""),69.0)</f>
        <v>69</v>
      </c>
      <c r="T16" s="2">
        <f>IFERROR(__xludf.DUMMYFUNCTION("""COMPUTED_VALUE"""),27.0)</f>
        <v>27</v>
      </c>
      <c r="U16" s="2">
        <f>IFERROR(__xludf.DUMMYFUNCTION("""COMPUTED_VALUE"""),26.0)</f>
        <v>26</v>
      </c>
      <c r="V16" s="2">
        <f>IFERROR(__xludf.DUMMYFUNCTION("""COMPUTED_VALUE"""),71.0)</f>
        <v>71</v>
      </c>
      <c r="W16" s="2">
        <f>IFERROR(__xludf.DUMMYFUNCTION("""COMPUTED_VALUE"""),84.0)</f>
        <v>84</v>
      </c>
      <c r="X16" s="2">
        <f>IFERROR(__xludf.DUMMYFUNCTION("""COMPUTED_VALUE"""),11.0)</f>
        <v>11</v>
      </c>
      <c r="Y16" s="2">
        <f>IFERROR(__xludf.DUMMYFUNCTION("""COMPUTED_VALUE"""),22.0)</f>
        <v>22</v>
      </c>
      <c r="Z16" s="2">
        <f>IFERROR(__xludf.DUMMYFUNCTION("""COMPUTED_VALUE"""),86.0)</f>
        <v>86</v>
      </c>
      <c r="AA16" s="2">
        <f>IFERROR(__xludf.DUMMYFUNCTION("""COMPUTED_VALUE"""),33.0)</f>
        <v>33</v>
      </c>
      <c r="AB16" s="2">
        <f>IFERROR(__xludf.DUMMYFUNCTION("""COMPUTED_VALUE"""),63.0)</f>
        <v>63</v>
      </c>
      <c r="AC16" s="2">
        <f>IFERROR(__xludf.DUMMYFUNCTION("""COMPUTED_VALUE"""),50.0)</f>
        <v>50</v>
      </c>
      <c r="AD16" s="2">
        <f>IFERROR(__xludf.DUMMYFUNCTION("""COMPUTED_VALUE"""),49.0)</f>
        <v>49</v>
      </c>
      <c r="AE16" s="2">
        <f>IFERROR(__xludf.DUMMYFUNCTION("""COMPUTED_VALUE"""),14.0)</f>
        <v>14</v>
      </c>
      <c r="AF16" s="2">
        <f>IFERROR(__xludf.DUMMYFUNCTION("""COMPUTED_VALUE"""),40.0)</f>
        <v>40</v>
      </c>
      <c r="AG16" s="2">
        <f>IFERROR(__xludf.DUMMYFUNCTION("""COMPUTED_VALUE"""),6.0)</f>
        <v>6</v>
      </c>
      <c r="AH16" s="2">
        <f>IFERROR(__xludf.DUMMYFUNCTION("""COMPUTED_VALUE"""),4.0)</f>
        <v>4</v>
      </c>
      <c r="AI16" s="2">
        <f>IFERROR(__xludf.DUMMYFUNCTION("""COMPUTED_VALUE"""),47.0)</f>
        <v>47</v>
      </c>
      <c r="AJ16" s="2">
        <f>IFERROR(__xludf.DUMMYFUNCTION("""COMPUTED_VALUE"""),34.0)</f>
        <v>34</v>
      </c>
      <c r="AK16" s="2">
        <f>IFERROR(__xludf.DUMMYFUNCTION("""COMPUTED_VALUE"""),90.0)</f>
        <v>90</v>
      </c>
      <c r="AL16" s="2">
        <f>IFERROR(__xludf.DUMMYFUNCTION("""COMPUTED_VALUE"""),21.0)</f>
        <v>21</v>
      </c>
      <c r="AM16" s="2">
        <f>IFERROR(__xludf.DUMMYFUNCTION("""COMPUTED_VALUE"""),19.0)</f>
        <v>19</v>
      </c>
      <c r="AN16" s="2">
        <f>IFERROR(__xludf.DUMMYFUNCTION("""COMPUTED_VALUE"""),74.0)</f>
        <v>74</v>
      </c>
      <c r="AO16" s="2">
        <f>IFERROR(__xludf.DUMMYFUNCTION("""COMPUTED_VALUE"""),97.0)</f>
        <v>97</v>
      </c>
      <c r="AP16" s="2">
        <f t="shared" si="2"/>
        <v>1</v>
      </c>
      <c r="AQ16" s="2">
        <f>IFERROR(__xludf.DUMMYFUNCTION("COUNTA( iferror( filter( flatten(F16:O16), match( flatten(F16:O16), flatten(Q16:AO16), 0 ) ) ) )"),0.0)</f>
        <v>0</v>
      </c>
      <c r="AR16" s="2">
        <f t="shared" si="1"/>
        <v>0</v>
      </c>
    </row>
    <row r="17">
      <c r="A17" s="4" t="s">
        <v>21</v>
      </c>
      <c r="B17" s="2" t="str">
        <f>IFERROR(__xludf.DUMMYFUNCTION(" SPLIT(A17,"":"")"),"Card  16")</f>
        <v>Card  16</v>
      </c>
      <c r="C17" s="2" t="str">
        <f>IFERROR(__xludf.DUMMYFUNCTION("""COMPUTED_VALUE""")," 78 43 11 21 53 35 86 85 27 68 | 98 43 53 66 52 62 21 91 81 69 93 76 73 86 17 31 27 40 85 12 68 83 65 36 71")</f>
        <v> 78 43 11 21 53 35 86 85 27 68 | 98 43 53 66 52 62 21 91 81 69 93 76 73 86 17 31 27 40 85 12 68 83 65 36 71</v>
      </c>
      <c r="D17" s="2" t="str">
        <f>IFERROR(__xludf.DUMMYFUNCTION("SPLIT(C17,""|"")")," 78 43 11 21 53 35 86 85 27 68 ")</f>
        <v> 78 43 11 21 53 35 86 85 27 68 </v>
      </c>
      <c r="E17" s="2" t="str">
        <f>IFERROR(__xludf.DUMMYFUNCTION("""COMPUTED_VALUE""")," 98 43 53 66 52 62 21 91 81 69 93 76 73 86 17 31 27 40 85 12 68 83 65 36 71")</f>
        <v> 98 43 53 66 52 62 21 91 81 69 93 76 73 86 17 31 27 40 85 12 68 83 65 36 71</v>
      </c>
      <c r="F17" s="2">
        <f>IFERROR(__xludf.DUMMYFUNCTION("SPLIT(D17,"" "")"),78.0)</f>
        <v>78</v>
      </c>
      <c r="G17" s="2">
        <f>IFERROR(__xludf.DUMMYFUNCTION("""COMPUTED_VALUE"""),43.0)</f>
        <v>43</v>
      </c>
      <c r="H17" s="2">
        <f>IFERROR(__xludf.DUMMYFUNCTION("""COMPUTED_VALUE"""),11.0)</f>
        <v>11</v>
      </c>
      <c r="I17" s="2">
        <f>IFERROR(__xludf.DUMMYFUNCTION("""COMPUTED_VALUE"""),21.0)</f>
        <v>21</v>
      </c>
      <c r="J17" s="2">
        <f>IFERROR(__xludf.DUMMYFUNCTION("""COMPUTED_VALUE"""),53.0)</f>
        <v>53</v>
      </c>
      <c r="K17" s="2">
        <f>IFERROR(__xludf.DUMMYFUNCTION("""COMPUTED_VALUE"""),35.0)</f>
        <v>35</v>
      </c>
      <c r="L17" s="2">
        <f>IFERROR(__xludf.DUMMYFUNCTION("""COMPUTED_VALUE"""),86.0)</f>
        <v>86</v>
      </c>
      <c r="M17" s="2">
        <f>IFERROR(__xludf.DUMMYFUNCTION("""COMPUTED_VALUE"""),85.0)</f>
        <v>85</v>
      </c>
      <c r="N17" s="2">
        <f>IFERROR(__xludf.DUMMYFUNCTION("""COMPUTED_VALUE"""),27.0)</f>
        <v>27</v>
      </c>
      <c r="O17" s="2">
        <f>IFERROR(__xludf.DUMMYFUNCTION("""COMPUTED_VALUE"""),68.0)</f>
        <v>68</v>
      </c>
      <c r="Q17" s="2">
        <f>IFERROR(__xludf.DUMMYFUNCTION("SPLIT(E17,"" "")"),98.0)</f>
        <v>98</v>
      </c>
      <c r="R17" s="2">
        <f>IFERROR(__xludf.DUMMYFUNCTION("""COMPUTED_VALUE"""),43.0)</f>
        <v>43</v>
      </c>
      <c r="S17" s="2">
        <f>IFERROR(__xludf.DUMMYFUNCTION("""COMPUTED_VALUE"""),53.0)</f>
        <v>53</v>
      </c>
      <c r="T17" s="2">
        <f>IFERROR(__xludf.DUMMYFUNCTION("""COMPUTED_VALUE"""),66.0)</f>
        <v>66</v>
      </c>
      <c r="U17" s="2">
        <f>IFERROR(__xludf.DUMMYFUNCTION("""COMPUTED_VALUE"""),52.0)</f>
        <v>52</v>
      </c>
      <c r="V17" s="2">
        <f>IFERROR(__xludf.DUMMYFUNCTION("""COMPUTED_VALUE"""),62.0)</f>
        <v>62</v>
      </c>
      <c r="W17" s="2">
        <f>IFERROR(__xludf.DUMMYFUNCTION("""COMPUTED_VALUE"""),21.0)</f>
        <v>21</v>
      </c>
      <c r="X17" s="2">
        <f>IFERROR(__xludf.DUMMYFUNCTION("""COMPUTED_VALUE"""),91.0)</f>
        <v>91</v>
      </c>
      <c r="Y17" s="2">
        <f>IFERROR(__xludf.DUMMYFUNCTION("""COMPUTED_VALUE"""),81.0)</f>
        <v>81</v>
      </c>
      <c r="Z17" s="2">
        <f>IFERROR(__xludf.DUMMYFUNCTION("""COMPUTED_VALUE"""),69.0)</f>
        <v>69</v>
      </c>
      <c r="AA17" s="2">
        <f>IFERROR(__xludf.DUMMYFUNCTION("""COMPUTED_VALUE"""),93.0)</f>
        <v>93</v>
      </c>
      <c r="AB17" s="2">
        <f>IFERROR(__xludf.DUMMYFUNCTION("""COMPUTED_VALUE"""),76.0)</f>
        <v>76</v>
      </c>
      <c r="AC17" s="2">
        <f>IFERROR(__xludf.DUMMYFUNCTION("""COMPUTED_VALUE"""),73.0)</f>
        <v>73</v>
      </c>
      <c r="AD17" s="2">
        <f>IFERROR(__xludf.DUMMYFUNCTION("""COMPUTED_VALUE"""),86.0)</f>
        <v>86</v>
      </c>
      <c r="AE17" s="2">
        <f>IFERROR(__xludf.DUMMYFUNCTION("""COMPUTED_VALUE"""),17.0)</f>
        <v>17</v>
      </c>
      <c r="AF17" s="2">
        <f>IFERROR(__xludf.DUMMYFUNCTION("""COMPUTED_VALUE"""),31.0)</f>
        <v>31</v>
      </c>
      <c r="AG17" s="2">
        <f>IFERROR(__xludf.DUMMYFUNCTION("""COMPUTED_VALUE"""),27.0)</f>
        <v>27</v>
      </c>
      <c r="AH17" s="2">
        <f>IFERROR(__xludf.DUMMYFUNCTION("""COMPUTED_VALUE"""),40.0)</f>
        <v>40</v>
      </c>
      <c r="AI17" s="2">
        <f>IFERROR(__xludf.DUMMYFUNCTION("""COMPUTED_VALUE"""),85.0)</f>
        <v>85</v>
      </c>
      <c r="AJ17" s="2">
        <f>IFERROR(__xludf.DUMMYFUNCTION("""COMPUTED_VALUE"""),12.0)</f>
        <v>12</v>
      </c>
      <c r="AK17" s="2">
        <f>IFERROR(__xludf.DUMMYFUNCTION("""COMPUTED_VALUE"""),68.0)</f>
        <v>68</v>
      </c>
      <c r="AL17" s="2">
        <f>IFERROR(__xludf.DUMMYFUNCTION("""COMPUTED_VALUE"""),83.0)</f>
        <v>83</v>
      </c>
      <c r="AM17" s="2">
        <f>IFERROR(__xludf.DUMMYFUNCTION("""COMPUTED_VALUE"""),65.0)</f>
        <v>65</v>
      </c>
      <c r="AN17" s="2">
        <f>IFERROR(__xludf.DUMMYFUNCTION("""COMPUTED_VALUE"""),36.0)</f>
        <v>36</v>
      </c>
      <c r="AO17" s="2">
        <f>IFERROR(__xludf.DUMMYFUNCTION("""COMPUTED_VALUE"""),71.0)</f>
        <v>71</v>
      </c>
      <c r="AP17" s="2">
        <f t="shared" si="2"/>
        <v>0</v>
      </c>
      <c r="AQ17" s="2">
        <f>IFERROR(__xludf.DUMMYFUNCTION("COUNTA( iferror( filter( flatten(F17:O17), match( flatten(F17:O17), flatten(Q17:AO17), 0 ) ) ) )"),7.0)</f>
        <v>7</v>
      </c>
      <c r="AR17" s="2">
        <f t="shared" si="1"/>
        <v>64</v>
      </c>
    </row>
    <row r="18">
      <c r="A18" s="4" t="s">
        <v>22</v>
      </c>
      <c r="B18" s="2" t="str">
        <f>IFERROR(__xludf.DUMMYFUNCTION(" SPLIT(A18,"":"")"),"Card  17")</f>
        <v>Card  17</v>
      </c>
      <c r="C18" s="2" t="str">
        <f>IFERROR(__xludf.DUMMYFUNCTION("""COMPUTED_VALUE""")," 52 55  3 69 20 96 57 67 10 38 | 91 16  3 30 52 34 78 71 55 36 48 89 79 20 37 69 67 57 18 68 46 10 25 38 96")</f>
        <v> 52 55  3 69 20 96 57 67 10 38 | 91 16  3 30 52 34 78 71 55 36 48 89 79 20 37 69 67 57 18 68 46 10 25 38 96</v>
      </c>
      <c r="D18" s="2" t="str">
        <f>IFERROR(__xludf.DUMMYFUNCTION("SPLIT(C18,""|"")")," 52 55  3 69 20 96 57 67 10 38 ")</f>
        <v> 52 55  3 69 20 96 57 67 10 38 </v>
      </c>
      <c r="E18" s="2" t="str">
        <f>IFERROR(__xludf.DUMMYFUNCTION("""COMPUTED_VALUE""")," 91 16  3 30 52 34 78 71 55 36 48 89 79 20 37 69 67 57 18 68 46 10 25 38 96")</f>
        <v> 91 16  3 30 52 34 78 71 55 36 48 89 79 20 37 69 67 57 18 68 46 10 25 38 96</v>
      </c>
      <c r="F18" s="2">
        <f>IFERROR(__xludf.DUMMYFUNCTION("SPLIT(D18,"" "")"),52.0)</f>
        <v>52</v>
      </c>
      <c r="G18" s="2">
        <f>IFERROR(__xludf.DUMMYFUNCTION("""COMPUTED_VALUE"""),55.0)</f>
        <v>55</v>
      </c>
      <c r="H18" s="2">
        <f>IFERROR(__xludf.DUMMYFUNCTION("""COMPUTED_VALUE"""),3.0)</f>
        <v>3</v>
      </c>
      <c r="I18" s="2">
        <f>IFERROR(__xludf.DUMMYFUNCTION("""COMPUTED_VALUE"""),69.0)</f>
        <v>69</v>
      </c>
      <c r="J18" s="2">
        <f>IFERROR(__xludf.DUMMYFUNCTION("""COMPUTED_VALUE"""),20.0)</f>
        <v>20</v>
      </c>
      <c r="K18" s="2">
        <f>IFERROR(__xludf.DUMMYFUNCTION("""COMPUTED_VALUE"""),96.0)</f>
        <v>96</v>
      </c>
      <c r="L18" s="2">
        <f>IFERROR(__xludf.DUMMYFUNCTION("""COMPUTED_VALUE"""),57.0)</f>
        <v>57</v>
      </c>
      <c r="M18" s="2">
        <f>IFERROR(__xludf.DUMMYFUNCTION("""COMPUTED_VALUE"""),67.0)</f>
        <v>67</v>
      </c>
      <c r="N18" s="2">
        <f>IFERROR(__xludf.DUMMYFUNCTION("""COMPUTED_VALUE"""),10.0)</f>
        <v>10</v>
      </c>
      <c r="O18" s="2">
        <f>IFERROR(__xludf.DUMMYFUNCTION("""COMPUTED_VALUE"""),38.0)</f>
        <v>38</v>
      </c>
      <c r="Q18" s="2">
        <f>IFERROR(__xludf.DUMMYFUNCTION("SPLIT(E18,"" "")"),91.0)</f>
        <v>91</v>
      </c>
      <c r="R18" s="2">
        <f>IFERROR(__xludf.DUMMYFUNCTION("""COMPUTED_VALUE"""),16.0)</f>
        <v>16</v>
      </c>
      <c r="S18" s="2">
        <f>IFERROR(__xludf.DUMMYFUNCTION("""COMPUTED_VALUE"""),3.0)</f>
        <v>3</v>
      </c>
      <c r="T18" s="2">
        <f>IFERROR(__xludf.DUMMYFUNCTION("""COMPUTED_VALUE"""),30.0)</f>
        <v>30</v>
      </c>
      <c r="U18" s="2">
        <f>IFERROR(__xludf.DUMMYFUNCTION("""COMPUTED_VALUE"""),52.0)</f>
        <v>52</v>
      </c>
      <c r="V18" s="2">
        <f>IFERROR(__xludf.DUMMYFUNCTION("""COMPUTED_VALUE"""),34.0)</f>
        <v>34</v>
      </c>
      <c r="W18" s="2">
        <f>IFERROR(__xludf.DUMMYFUNCTION("""COMPUTED_VALUE"""),78.0)</f>
        <v>78</v>
      </c>
      <c r="X18" s="2">
        <f>IFERROR(__xludf.DUMMYFUNCTION("""COMPUTED_VALUE"""),71.0)</f>
        <v>71</v>
      </c>
      <c r="Y18" s="2">
        <f>IFERROR(__xludf.DUMMYFUNCTION("""COMPUTED_VALUE"""),55.0)</f>
        <v>55</v>
      </c>
      <c r="Z18" s="2">
        <f>IFERROR(__xludf.DUMMYFUNCTION("""COMPUTED_VALUE"""),36.0)</f>
        <v>36</v>
      </c>
      <c r="AA18" s="2">
        <f>IFERROR(__xludf.DUMMYFUNCTION("""COMPUTED_VALUE"""),48.0)</f>
        <v>48</v>
      </c>
      <c r="AB18" s="2">
        <f>IFERROR(__xludf.DUMMYFUNCTION("""COMPUTED_VALUE"""),89.0)</f>
        <v>89</v>
      </c>
      <c r="AC18" s="2">
        <f>IFERROR(__xludf.DUMMYFUNCTION("""COMPUTED_VALUE"""),79.0)</f>
        <v>79</v>
      </c>
      <c r="AD18" s="2">
        <f>IFERROR(__xludf.DUMMYFUNCTION("""COMPUTED_VALUE"""),20.0)</f>
        <v>20</v>
      </c>
      <c r="AE18" s="2">
        <f>IFERROR(__xludf.DUMMYFUNCTION("""COMPUTED_VALUE"""),37.0)</f>
        <v>37</v>
      </c>
      <c r="AF18" s="2">
        <f>IFERROR(__xludf.DUMMYFUNCTION("""COMPUTED_VALUE"""),69.0)</f>
        <v>69</v>
      </c>
      <c r="AG18" s="2">
        <f>IFERROR(__xludf.DUMMYFUNCTION("""COMPUTED_VALUE"""),67.0)</f>
        <v>67</v>
      </c>
      <c r="AH18" s="2">
        <f>IFERROR(__xludf.DUMMYFUNCTION("""COMPUTED_VALUE"""),57.0)</f>
        <v>57</v>
      </c>
      <c r="AI18" s="2">
        <f>IFERROR(__xludf.DUMMYFUNCTION("""COMPUTED_VALUE"""),18.0)</f>
        <v>18</v>
      </c>
      <c r="AJ18" s="2">
        <f>IFERROR(__xludf.DUMMYFUNCTION("""COMPUTED_VALUE"""),68.0)</f>
        <v>68</v>
      </c>
      <c r="AK18" s="2">
        <f>IFERROR(__xludf.DUMMYFUNCTION("""COMPUTED_VALUE"""),46.0)</f>
        <v>46</v>
      </c>
      <c r="AL18" s="2">
        <f>IFERROR(__xludf.DUMMYFUNCTION("""COMPUTED_VALUE"""),10.0)</f>
        <v>10</v>
      </c>
      <c r="AM18" s="2">
        <f>IFERROR(__xludf.DUMMYFUNCTION("""COMPUTED_VALUE"""),25.0)</f>
        <v>25</v>
      </c>
      <c r="AN18" s="2">
        <f>IFERROR(__xludf.DUMMYFUNCTION("""COMPUTED_VALUE"""),38.0)</f>
        <v>38</v>
      </c>
      <c r="AO18" s="2">
        <f>IFERROR(__xludf.DUMMYFUNCTION("""COMPUTED_VALUE"""),96.0)</f>
        <v>96</v>
      </c>
      <c r="AP18" s="2">
        <f t="shared" si="2"/>
        <v>282475249</v>
      </c>
      <c r="AQ18" s="2">
        <f>IFERROR(__xludf.DUMMYFUNCTION("COUNTA( iferror( filter( flatten(F18:O18), match( flatten(F18:O18), flatten(Q18:AO18), 0 ) ) ) )"),10.0)</f>
        <v>10</v>
      </c>
      <c r="AR18" s="2">
        <f t="shared" si="1"/>
        <v>512</v>
      </c>
    </row>
    <row r="19">
      <c r="A19" s="4" t="s">
        <v>23</v>
      </c>
      <c r="B19" s="2" t="str">
        <f>IFERROR(__xludf.DUMMYFUNCTION(" SPLIT(A19,"":"")"),"Card  18")</f>
        <v>Card  18</v>
      </c>
      <c r="C19" s="2" t="str">
        <f>IFERROR(__xludf.DUMMYFUNCTION("""COMPUTED_VALUE""")," 23 46 90 44 85 19 49 30  8 43 | 72 34 75 48 74 33 88 41 78 65 98 60  3 19 26 63 69 83 89 21 66  5 37 53 58")</f>
        <v> 23 46 90 44 85 19 49 30  8 43 | 72 34 75 48 74 33 88 41 78 65 98 60  3 19 26 63 69 83 89 21 66  5 37 53 58</v>
      </c>
      <c r="D19" s="2" t="str">
        <f>IFERROR(__xludf.DUMMYFUNCTION("SPLIT(C19,""|"")")," 23 46 90 44 85 19 49 30  8 43 ")</f>
        <v> 23 46 90 44 85 19 49 30  8 43 </v>
      </c>
      <c r="E19" s="2" t="str">
        <f>IFERROR(__xludf.DUMMYFUNCTION("""COMPUTED_VALUE""")," 72 34 75 48 74 33 88 41 78 65 98 60  3 19 26 63 69 83 89 21 66  5 37 53 58")</f>
        <v> 72 34 75 48 74 33 88 41 78 65 98 60  3 19 26 63 69 83 89 21 66  5 37 53 58</v>
      </c>
      <c r="F19" s="2">
        <f>IFERROR(__xludf.DUMMYFUNCTION("SPLIT(D19,"" "")"),23.0)</f>
        <v>23</v>
      </c>
      <c r="G19" s="2">
        <f>IFERROR(__xludf.DUMMYFUNCTION("""COMPUTED_VALUE"""),46.0)</f>
        <v>46</v>
      </c>
      <c r="H19" s="2">
        <f>IFERROR(__xludf.DUMMYFUNCTION("""COMPUTED_VALUE"""),90.0)</f>
        <v>90</v>
      </c>
      <c r="I19" s="2">
        <f>IFERROR(__xludf.DUMMYFUNCTION("""COMPUTED_VALUE"""),44.0)</f>
        <v>44</v>
      </c>
      <c r="J19" s="2">
        <f>IFERROR(__xludf.DUMMYFUNCTION("""COMPUTED_VALUE"""),85.0)</f>
        <v>85</v>
      </c>
      <c r="K19" s="2">
        <f>IFERROR(__xludf.DUMMYFUNCTION("""COMPUTED_VALUE"""),19.0)</f>
        <v>19</v>
      </c>
      <c r="L19" s="2">
        <f>IFERROR(__xludf.DUMMYFUNCTION("""COMPUTED_VALUE"""),49.0)</f>
        <v>49</v>
      </c>
      <c r="M19" s="2">
        <f>IFERROR(__xludf.DUMMYFUNCTION("""COMPUTED_VALUE"""),30.0)</f>
        <v>30</v>
      </c>
      <c r="N19" s="2">
        <f>IFERROR(__xludf.DUMMYFUNCTION("""COMPUTED_VALUE"""),8.0)</f>
        <v>8</v>
      </c>
      <c r="O19" s="2">
        <f>IFERROR(__xludf.DUMMYFUNCTION("""COMPUTED_VALUE"""),43.0)</f>
        <v>43</v>
      </c>
      <c r="Q19" s="2">
        <f>IFERROR(__xludf.DUMMYFUNCTION("SPLIT(E19,"" "")"),72.0)</f>
        <v>72</v>
      </c>
      <c r="R19" s="2">
        <f>IFERROR(__xludf.DUMMYFUNCTION("""COMPUTED_VALUE"""),34.0)</f>
        <v>34</v>
      </c>
      <c r="S19" s="2">
        <f>IFERROR(__xludf.DUMMYFUNCTION("""COMPUTED_VALUE"""),75.0)</f>
        <v>75</v>
      </c>
      <c r="T19" s="2">
        <f>IFERROR(__xludf.DUMMYFUNCTION("""COMPUTED_VALUE"""),48.0)</f>
        <v>48</v>
      </c>
      <c r="U19" s="2">
        <f>IFERROR(__xludf.DUMMYFUNCTION("""COMPUTED_VALUE"""),74.0)</f>
        <v>74</v>
      </c>
      <c r="V19" s="2">
        <f>IFERROR(__xludf.DUMMYFUNCTION("""COMPUTED_VALUE"""),33.0)</f>
        <v>33</v>
      </c>
      <c r="W19" s="2">
        <f>IFERROR(__xludf.DUMMYFUNCTION("""COMPUTED_VALUE"""),88.0)</f>
        <v>88</v>
      </c>
      <c r="X19" s="2">
        <f>IFERROR(__xludf.DUMMYFUNCTION("""COMPUTED_VALUE"""),41.0)</f>
        <v>41</v>
      </c>
      <c r="Y19" s="2">
        <f>IFERROR(__xludf.DUMMYFUNCTION("""COMPUTED_VALUE"""),78.0)</f>
        <v>78</v>
      </c>
      <c r="Z19" s="2">
        <f>IFERROR(__xludf.DUMMYFUNCTION("""COMPUTED_VALUE"""),65.0)</f>
        <v>65</v>
      </c>
      <c r="AA19" s="2">
        <f>IFERROR(__xludf.DUMMYFUNCTION("""COMPUTED_VALUE"""),98.0)</f>
        <v>98</v>
      </c>
      <c r="AB19" s="2">
        <f>IFERROR(__xludf.DUMMYFUNCTION("""COMPUTED_VALUE"""),60.0)</f>
        <v>60</v>
      </c>
      <c r="AC19" s="2">
        <f>IFERROR(__xludf.DUMMYFUNCTION("""COMPUTED_VALUE"""),3.0)</f>
        <v>3</v>
      </c>
      <c r="AD19" s="2">
        <f>IFERROR(__xludf.DUMMYFUNCTION("""COMPUTED_VALUE"""),19.0)</f>
        <v>19</v>
      </c>
      <c r="AE19" s="2">
        <f>IFERROR(__xludf.DUMMYFUNCTION("""COMPUTED_VALUE"""),26.0)</f>
        <v>26</v>
      </c>
      <c r="AF19" s="2">
        <f>IFERROR(__xludf.DUMMYFUNCTION("""COMPUTED_VALUE"""),63.0)</f>
        <v>63</v>
      </c>
      <c r="AG19" s="2">
        <f>IFERROR(__xludf.DUMMYFUNCTION("""COMPUTED_VALUE"""),69.0)</f>
        <v>69</v>
      </c>
      <c r="AH19" s="2">
        <f>IFERROR(__xludf.DUMMYFUNCTION("""COMPUTED_VALUE"""),83.0)</f>
        <v>83</v>
      </c>
      <c r="AI19" s="2">
        <f>IFERROR(__xludf.DUMMYFUNCTION("""COMPUTED_VALUE"""),89.0)</f>
        <v>89</v>
      </c>
      <c r="AJ19" s="2">
        <f>IFERROR(__xludf.DUMMYFUNCTION("""COMPUTED_VALUE"""),21.0)</f>
        <v>21</v>
      </c>
      <c r="AK19" s="2">
        <f>IFERROR(__xludf.DUMMYFUNCTION("""COMPUTED_VALUE"""),66.0)</f>
        <v>66</v>
      </c>
      <c r="AL19" s="2">
        <f>IFERROR(__xludf.DUMMYFUNCTION("""COMPUTED_VALUE"""),5.0)</f>
        <v>5</v>
      </c>
      <c r="AM19" s="2">
        <f>IFERROR(__xludf.DUMMYFUNCTION("""COMPUTED_VALUE"""),37.0)</f>
        <v>37</v>
      </c>
      <c r="AN19" s="2">
        <f>IFERROR(__xludf.DUMMYFUNCTION("""COMPUTED_VALUE"""),53.0)</f>
        <v>53</v>
      </c>
      <c r="AO19" s="2">
        <f>IFERROR(__xludf.DUMMYFUNCTION("""COMPUTED_VALUE"""),58.0)</f>
        <v>58</v>
      </c>
      <c r="AP19" s="2">
        <f t="shared" si="2"/>
        <v>10</v>
      </c>
      <c r="AQ19" s="2">
        <f>IFERROR(__xludf.DUMMYFUNCTION("COUNTA( iferror( filter( flatten(F19:O19), match( flatten(F19:O19), flatten(Q19:AO19), 0 ) ) ) )"),1.0)</f>
        <v>1</v>
      </c>
      <c r="AR19" s="2">
        <f t="shared" si="1"/>
        <v>1</v>
      </c>
    </row>
    <row r="20">
      <c r="A20" s="4" t="s">
        <v>24</v>
      </c>
      <c r="B20" s="2" t="str">
        <f>IFERROR(__xludf.DUMMYFUNCTION(" SPLIT(A20,"":"")"),"Card  19")</f>
        <v>Card  19</v>
      </c>
      <c r="C20" s="2" t="str">
        <f>IFERROR(__xludf.DUMMYFUNCTION("""COMPUTED_VALUE""")," 69 24 83 60 59 45 51 74 93 34 | 45 83  1  8 28 60 27 38 81 36 69 24 73 90 88 59 93 16 98 34 74 48 10 61 51")</f>
        <v> 69 24 83 60 59 45 51 74 93 34 | 45 83  1  8 28 60 27 38 81 36 69 24 73 90 88 59 93 16 98 34 74 48 10 61 51</v>
      </c>
      <c r="D20" s="2" t="str">
        <f>IFERROR(__xludf.DUMMYFUNCTION("SPLIT(C20,""|"")")," 69 24 83 60 59 45 51 74 93 34 ")</f>
        <v> 69 24 83 60 59 45 51 74 93 34 </v>
      </c>
      <c r="E20" s="2" t="str">
        <f>IFERROR(__xludf.DUMMYFUNCTION("""COMPUTED_VALUE""")," 45 83  1  8 28 60 27 38 81 36 69 24 73 90 88 59 93 16 98 34 74 48 10 61 51")</f>
        <v> 45 83  1  8 28 60 27 38 81 36 69 24 73 90 88 59 93 16 98 34 74 48 10 61 51</v>
      </c>
      <c r="F20" s="2">
        <f>IFERROR(__xludf.DUMMYFUNCTION("SPLIT(D20,"" "")"),69.0)</f>
        <v>69</v>
      </c>
      <c r="G20" s="2">
        <f>IFERROR(__xludf.DUMMYFUNCTION("""COMPUTED_VALUE"""),24.0)</f>
        <v>24</v>
      </c>
      <c r="H20" s="2">
        <f>IFERROR(__xludf.DUMMYFUNCTION("""COMPUTED_VALUE"""),83.0)</f>
        <v>83</v>
      </c>
      <c r="I20" s="2">
        <f>IFERROR(__xludf.DUMMYFUNCTION("""COMPUTED_VALUE"""),60.0)</f>
        <v>60</v>
      </c>
      <c r="J20" s="2">
        <f>IFERROR(__xludf.DUMMYFUNCTION("""COMPUTED_VALUE"""),59.0)</f>
        <v>59</v>
      </c>
      <c r="K20" s="2">
        <f>IFERROR(__xludf.DUMMYFUNCTION("""COMPUTED_VALUE"""),45.0)</f>
        <v>45</v>
      </c>
      <c r="L20" s="2">
        <f>IFERROR(__xludf.DUMMYFUNCTION("""COMPUTED_VALUE"""),51.0)</f>
        <v>51</v>
      </c>
      <c r="M20" s="2">
        <f>IFERROR(__xludf.DUMMYFUNCTION("""COMPUTED_VALUE"""),74.0)</f>
        <v>74</v>
      </c>
      <c r="N20" s="2">
        <f>IFERROR(__xludf.DUMMYFUNCTION("""COMPUTED_VALUE"""),93.0)</f>
        <v>93</v>
      </c>
      <c r="O20" s="2">
        <f>IFERROR(__xludf.DUMMYFUNCTION("""COMPUTED_VALUE"""),34.0)</f>
        <v>34</v>
      </c>
      <c r="Q20" s="2">
        <f>IFERROR(__xludf.DUMMYFUNCTION("SPLIT(E20,"" "")"),45.0)</f>
        <v>45</v>
      </c>
      <c r="R20" s="2">
        <f>IFERROR(__xludf.DUMMYFUNCTION("""COMPUTED_VALUE"""),83.0)</f>
        <v>83</v>
      </c>
      <c r="S20" s="2">
        <f>IFERROR(__xludf.DUMMYFUNCTION("""COMPUTED_VALUE"""),1.0)</f>
        <v>1</v>
      </c>
      <c r="T20" s="2">
        <f>IFERROR(__xludf.DUMMYFUNCTION("""COMPUTED_VALUE"""),8.0)</f>
        <v>8</v>
      </c>
      <c r="U20" s="2">
        <f>IFERROR(__xludf.DUMMYFUNCTION("""COMPUTED_VALUE"""),28.0)</f>
        <v>28</v>
      </c>
      <c r="V20" s="2">
        <f>IFERROR(__xludf.DUMMYFUNCTION("""COMPUTED_VALUE"""),60.0)</f>
        <v>60</v>
      </c>
      <c r="W20" s="2">
        <f>IFERROR(__xludf.DUMMYFUNCTION("""COMPUTED_VALUE"""),27.0)</f>
        <v>27</v>
      </c>
      <c r="X20" s="2">
        <f>IFERROR(__xludf.DUMMYFUNCTION("""COMPUTED_VALUE"""),38.0)</f>
        <v>38</v>
      </c>
      <c r="Y20" s="2">
        <f>IFERROR(__xludf.DUMMYFUNCTION("""COMPUTED_VALUE"""),81.0)</f>
        <v>81</v>
      </c>
      <c r="Z20" s="2">
        <f>IFERROR(__xludf.DUMMYFUNCTION("""COMPUTED_VALUE"""),36.0)</f>
        <v>36</v>
      </c>
      <c r="AA20" s="2">
        <f>IFERROR(__xludf.DUMMYFUNCTION("""COMPUTED_VALUE"""),69.0)</f>
        <v>69</v>
      </c>
      <c r="AB20" s="2">
        <f>IFERROR(__xludf.DUMMYFUNCTION("""COMPUTED_VALUE"""),24.0)</f>
        <v>24</v>
      </c>
      <c r="AC20" s="2">
        <f>IFERROR(__xludf.DUMMYFUNCTION("""COMPUTED_VALUE"""),73.0)</f>
        <v>73</v>
      </c>
      <c r="AD20" s="2">
        <f>IFERROR(__xludf.DUMMYFUNCTION("""COMPUTED_VALUE"""),90.0)</f>
        <v>90</v>
      </c>
      <c r="AE20" s="2">
        <f>IFERROR(__xludf.DUMMYFUNCTION("""COMPUTED_VALUE"""),88.0)</f>
        <v>88</v>
      </c>
      <c r="AF20" s="2">
        <f>IFERROR(__xludf.DUMMYFUNCTION("""COMPUTED_VALUE"""),59.0)</f>
        <v>59</v>
      </c>
      <c r="AG20" s="2">
        <f>IFERROR(__xludf.DUMMYFUNCTION("""COMPUTED_VALUE"""),93.0)</f>
        <v>93</v>
      </c>
      <c r="AH20" s="2">
        <f>IFERROR(__xludf.DUMMYFUNCTION("""COMPUTED_VALUE"""),16.0)</f>
        <v>16</v>
      </c>
      <c r="AI20" s="2">
        <f>IFERROR(__xludf.DUMMYFUNCTION("""COMPUTED_VALUE"""),98.0)</f>
        <v>98</v>
      </c>
      <c r="AJ20" s="2">
        <f>IFERROR(__xludf.DUMMYFUNCTION("""COMPUTED_VALUE"""),34.0)</f>
        <v>34</v>
      </c>
      <c r="AK20" s="2">
        <f>IFERROR(__xludf.DUMMYFUNCTION("""COMPUTED_VALUE"""),74.0)</f>
        <v>74</v>
      </c>
      <c r="AL20" s="2">
        <f>IFERROR(__xludf.DUMMYFUNCTION("""COMPUTED_VALUE"""),48.0)</f>
        <v>48</v>
      </c>
      <c r="AM20" s="2">
        <f>IFERROR(__xludf.DUMMYFUNCTION("""COMPUTED_VALUE"""),10.0)</f>
        <v>10</v>
      </c>
      <c r="AN20" s="2">
        <f>IFERROR(__xludf.DUMMYFUNCTION("""COMPUTED_VALUE"""),61.0)</f>
        <v>61</v>
      </c>
      <c r="AO20" s="2">
        <f>IFERROR(__xludf.DUMMYFUNCTION("""COMPUTED_VALUE"""),51.0)</f>
        <v>51</v>
      </c>
      <c r="AP20" s="2">
        <f t="shared" si="2"/>
        <v>1</v>
      </c>
      <c r="AQ20" s="2">
        <f>IFERROR(__xludf.DUMMYFUNCTION("COUNTA( iferror( filter( flatten(F20:O20), match( flatten(F20:O20), flatten(Q20:AO20), 0 ) ) ) )"),10.0)</f>
        <v>10</v>
      </c>
      <c r="AR20" s="2">
        <f t="shared" si="1"/>
        <v>512</v>
      </c>
    </row>
    <row r="21">
      <c r="A21" s="4" t="s">
        <v>25</v>
      </c>
      <c r="B21" s="2" t="str">
        <f>IFERROR(__xludf.DUMMYFUNCTION(" SPLIT(A21,"":"")"),"Card  20")</f>
        <v>Card  20</v>
      </c>
      <c r="C21" s="2" t="str">
        <f>IFERROR(__xludf.DUMMYFUNCTION("""COMPUTED_VALUE""")," 41 83  4 44 28 90 16 69 86 88 |  7 41 28  4  5 73 97 30 70 88 69  2 38 55 86 60 14 83 16 90 15 49 78 44 27")</f>
        <v> 41 83  4 44 28 90 16 69 86 88 |  7 41 28  4  5 73 97 30 70 88 69  2 38 55 86 60 14 83 16 90 15 49 78 44 27</v>
      </c>
      <c r="D21" s="2" t="str">
        <f>IFERROR(__xludf.DUMMYFUNCTION("SPLIT(C21,""|"")")," 41 83  4 44 28 90 16 69 86 88 ")</f>
        <v> 41 83  4 44 28 90 16 69 86 88 </v>
      </c>
      <c r="E21" s="2" t="str">
        <f>IFERROR(__xludf.DUMMYFUNCTION("""COMPUTED_VALUE"""),"  7 41 28  4  5 73 97 30 70 88 69  2 38 55 86 60 14 83 16 90 15 49 78 44 27")</f>
        <v>  7 41 28  4  5 73 97 30 70 88 69  2 38 55 86 60 14 83 16 90 15 49 78 44 27</v>
      </c>
      <c r="F21" s="2">
        <f>IFERROR(__xludf.DUMMYFUNCTION("SPLIT(D21,"" "")"),41.0)</f>
        <v>41</v>
      </c>
      <c r="G21" s="2">
        <f>IFERROR(__xludf.DUMMYFUNCTION("""COMPUTED_VALUE"""),83.0)</f>
        <v>83</v>
      </c>
      <c r="H21" s="2">
        <f>IFERROR(__xludf.DUMMYFUNCTION("""COMPUTED_VALUE"""),4.0)</f>
        <v>4</v>
      </c>
      <c r="I21" s="2">
        <f>IFERROR(__xludf.DUMMYFUNCTION("""COMPUTED_VALUE"""),44.0)</f>
        <v>44</v>
      </c>
      <c r="J21" s="2">
        <f>IFERROR(__xludf.DUMMYFUNCTION("""COMPUTED_VALUE"""),28.0)</f>
        <v>28</v>
      </c>
      <c r="K21" s="2">
        <f>IFERROR(__xludf.DUMMYFUNCTION("""COMPUTED_VALUE"""),90.0)</f>
        <v>90</v>
      </c>
      <c r="L21" s="2">
        <f>IFERROR(__xludf.DUMMYFUNCTION("""COMPUTED_VALUE"""),16.0)</f>
        <v>16</v>
      </c>
      <c r="M21" s="2">
        <f>IFERROR(__xludf.DUMMYFUNCTION("""COMPUTED_VALUE"""),69.0)</f>
        <v>69</v>
      </c>
      <c r="N21" s="2">
        <f>IFERROR(__xludf.DUMMYFUNCTION("""COMPUTED_VALUE"""),86.0)</f>
        <v>86</v>
      </c>
      <c r="O21" s="2">
        <f>IFERROR(__xludf.DUMMYFUNCTION("""COMPUTED_VALUE"""),88.0)</f>
        <v>88</v>
      </c>
      <c r="Q21" s="2">
        <f>IFERROR(__xludf.DUMMYFUNCTION("SPLIT(E21,"" "")"),7.0)</f>
        <v>7</v>
      </c>
      <c r="R21" s="2">
        <f>IFERROR(__xludf.DUMMYFUNCTION("""COMPUTED_VALUE"""),41.0)</f>
        <v>41</v>
      </c>
      <c r="S21" s="2">
        <f>IFERROR(__xludf.DUMMYFUNCTION("""COMPUTED_VALUE"""),28.0)</f>
        <v>28</v>
      </c>
      <c r="T21" s="2">
        <f>IFERROR(__xludf.DUMMYFUNCTION("""COMPUTED_VALUE"""),4.0)</f>
        <v>4</v>
      </c>
      <c r="U21" s="2">
        <f>IFERROR(__xludf.DUMMYFUNCTION("""COMPUTED_VALUE"""),5.0)</f>
        <v>5</v>
      </c>
      <c r="V21" s="2">
        <f>IFERROR(__xludf.DUMMYFUNCTION("""COMPUTED_VALUE"""),73.0)</f>
        <v>73</v>
      </c>
      <c r="W21" s="2">
        <f>IFERROR(__xludf.DUMMYFUNCTION("""COMPUTED_VALUE"""),97.0)</f>
        <v>97</v>
      </c>
      <c r="X21" s="2">
        <f>IFERROR(__xludf.DUMMYFUNCTION("""COMPUTED_VALUE"""),30.0)</f>
        <v>30</v>
      </c>
      <c r="Y21" s="2">
        <f>IFERROR(__xludf.DUMMYFUNCTION("""COMPUTED_VALUE"""),70.0)</f>
        <v>70</v>
      </c>
      <c r="Z21" s="2">
        <f>IFERROR(__xludf.DUMMYFUNCTION("""COMPUTED_VALUE"""),88.0)</f>
        <v>88</v>
      </c>
      <c r="AA21" s="2">
        <f>IFERROR(__xludf.DUMMYFUNCTION("""COMPUTED_VALUE"""),69.0)</f>
        <v>69</v>
      </c>
      <c r="AB21" s="2">
        <f>IFERROR(__xludf.DUMMYFUNCTION("""COMPUTED_VALUE"""),2.0)</f>
        <v>2</v>
      </c>
      <c r="AC21" s="2">
        <f>IFERROR(__xludf.DUMMYFUNCTION("""COMPUTED_VALUE"""),38.0)</f>
        <v>38</v>
      </c>
      <c r="AD21" s="2">
        <f>IFERROR(__xludf.DUMMYFUNCTION("""COMPUTED_VALUE"""),55.0)</f>
        <v>55</v>
      </c>
      <c r="AE21" s="2">
        <f>IFERROR(__xludf.DUMMYFUNCTION("""COMPUTED_VALUE"""),86.0)</f>
        <v>86</v>
      </c>
      <c r="AF21" s="2">
        <f>IFERROR(__xludf.DUMMYFUNCTION("""COMPUTED_VALUE"""),60.0)</f>
        <v>60</v>
      </c>
      <c r="AG21" s="2">
        <f>IFERROR(__xludf.DUMMYFUNCTION("""COMPUTED_VALUE"""),14.0)</f>
        <v>14</v>
      </c>
      <c r="AH21" s="2">
        <f>IFERROR(__xludf.DUMMYFUNCTION("""COMPUTED_VALUE"""),83.0)</f>
        <v>83</v>
      </c>
      <c r="AI21" s="2">
        <f>IFERROR(__xludf.DUMMYFUNCTION("""COMPUTED_VALUE"""),16.0)</f>
        <v>16</v>
      </c>
      <c r="AJ21" s="2">
        <f>IFERROR(__xludf.DUMMYFUNCTION("""COMPUTED_VALUE"""),90.0)</f>
        <v>90</v>
      </c>
      <c r="AK21" s="2">
        <f>IFERROR(__xludf.DUMMYFUNCTION("""COMPUTED_VALUE"""),15.0)</f>
        <v>15</v>
      </c>
      <c r="AL21" s="2">
        <f>IFERROR(__xludf.DUMMYFUNCTION("""COMPUTED_VALUE"""),49.0)</f>
        <v>49</v>
      </c>
      <c r="AM21" s="2">
        <f>IFERROR(__xludf.DUMMYFUNCTION("""COMPUTED_VALUE"""),78.0)</f>
        <v>78</v>
      </c>
      <c r="AN21" s="2">
        <f>IFERROR(__xludf.DUMMYFUNCTION("""COMPUTED_VALUE"""),44.0)</f>
        <v>44</v>
      </c>
      <c r="AO21" s="2">
        <f>IFERROR(__xludf.DUMMYFUNCTION("""COMPUTED_VALUE"""),27.0)</f>
        <v>27</v>
      </c>
      <c r="AP21" s="2">
        <f t="shared" si="2"/>
        <v>10000000000</v>
      </c>
      <c r="AQ21" s="2">
        <f>IFERROR(__xludf.DUMMYFUNCTION("COUNTA( iferror( filter( flatten(F21:O21), match( flatten(F21:O21), flatten(Q21:AO21), 0 ) ) ) )"),10.0)</f>
        <v>10</v>
      </c>
      <c r="AR21" s="2">
        <f t="shared" si="1"/>
        <v>512</v>
      </c>
    </row>
    <row r="22">
      <c r="A22" s="4" t="s">
        <v>26</v>
      </c>
      <c r="B22" s="2" t="str">
        <f>IFERROR(__xludf.DUMMYFUNCTION(" SPLIT(A22,"":"")"),"Card  21")</f>
        <v>Card  21</v>
      </c>
      <c r="C22" s="2" t="str">
        <f>IFERROR(__xludf.DUMMYFUNCTION("""COMPUTED_VALUE""")," 41 61 99 59 48  8 26 92 19 85 | 35 17 49 14 94  6 29 43 55 88 63 26 13 53 66 67  8 32 18 24  7 70 86 96 38")</f>
        <v> 41 61 99 59 48  8 26 92 19 85 | 35 17 49 14 94  6 29 43 55 88 63 26 13 53 66 67  8 32 18 24  7 70 86 96 38</v>
      </c>
      <c r="D22" s="2" t="str">
        <f>IFERROR(__xludf.DUMMYFUNCTION("SPLIT(C22,""|"")")," 41 61 99 59 48  8 26 92 19 85 ")</f>
        <v> 41 61 99 59 48  8 26 92 19 85 </v>
      </c>
      <c r="E22" s="2" t="str">
        <f>IFERROR(__xludf.DUMMYFUNCTION("""COMPUTED_VALUE""")," 35 17 49 14 94  6 29 43 55 88 63 26 13 53 66 67  8 32 18 24  7 70 86 96 38")</f>
        <v> 35 17 49 14 94  6 29 43 55 88 63 26 13 53 66 67  8 32 18 24  7 70 86 96 38</v>
      </c>
      <c r="F22" s="2">
        <f>IFERROR(__xludf.DUMMYFUNCTION("SPLIT(D22,"" "")"),41.0)</f>
        <v>41</v>
      </c>
      <c r="G22" s="2">
        <f>IFERROR(__xludf.DUMMYFUNCTION("""COMPUTED_VALUE"""),61.0)</f>
        <v>61</v>
      </c>
      <c r="H22" s="2">
        <f>IFERROR(__xludf.DUMMYFUNCTION("""COMPUTED_VALUE"""),99.0)</f>
        <v>99</v>
      </c>
      <c r="I22" s="2">
        <f>IFERROR(__xludf.DUMMYFUNCTION("""COMPUTED_VALUE"""),59.0)</f>
        <v>59</v>
      </c>
      <c r="J22" s="2">
        <f>IFERROR(__xludf.DUMMYFUNCTION("""COMPUTED_VALUE"""),48.0)</f>
        <v>48</v>
      </c>
      <c r="K22" s="2">
        <f>IFERROR(__xludf.DUMMYFUNCTION("""COMPUTED_VALUE"""),8.0)</f>
        <v>8</v>
      </c>
      <c r="L22" s="2">
        <f>IFERROR(__xludf.DUMMYFUNCTION("""COMPUTED_VALUE"""),26.0)</f>
        <v>26</v>
      </c>
      <c r="M22" s="2">
        <f>IFERROR(__xludf.DUMMYFUNCTION("""COMPUTED_VALUE"""),92.0)</f>
        <v>92</v>
      </c>
      <c r="N22" s="2">
        <f>IFERROR(__xludf.DUMMYFUNCTION("""COMPUTED_VALUE"""),19.0)</f>
        <v>19</v>
      </c>
      <c r="O22" s="2">
        <f>IFERROR(__xludf.DUMMYFUNCTION("""COMPUTED_VALUE"""),85.0)</f>
        <v>85</v>
      </c>
      <c r="Q22" s="2">
        <f>IFERROR(__xludf.DUMMYFUNCTION("SPLIT(E22,"" "")"),35.0)</f>
        <v>35</v>
      </c>
      <c r="R22" s="2">
        <f>IFERROR(__xludf.DUMMYFUNCTION("""COMPUTED_VALUE"""),17.0)</f>
        <v>17</v>
      </c>
      <c r="S22" s="2">
        <f>IFERROR(__xludf.DUMMYFUNCTION("""COMPUTED_VALUE"""),49.0)</f>
        <v>49</v>
      </c>
      <c r="T22" s="2">
        <f>IFERROR(__xludf.DUMMYFUNCTION("""COMPUTED_VALUE"""),14.0)</f>
        <v>14</v>
      </c>
      <c r="U22" s="2">
        <f>IFERROR(__xludf.DUMMYFUNCTION("""COMPUTED_VALUE"""),94.0)</f>
        <v>94</v>
      </c>
      <c r="V22" s="2">
        <f>IFERROR(__xludf.DUMMYFUNCTION("""COMPUTED_VALUE"""),6.0)</f>
        <v>6</v>
      </c>
      <c r="W22" s="2">
        <f>IFERROR(__xludf.DUMMYFUNCTION("""COMPUTED_VALUE"""),29.0)</f>
        <v>29</v>
      </c>
      <c r="X22" s="2">
        <f>IFERROR(__xludf.DUMMYFUNCTION("""COMPUTED_VALUE"""),43.0)</f>
        <v>43</v>
      </c>
      <c r="Y22" s="2">
        <f>IFERROR(__xludf.DUMMYFUNCTION("""COMPUTED_VALUE"""),55.0)</f>
        <v>55</v>
      </c>
      <c r="Z22" s="2">
        <f>IFERROR(__xludf.DUMMYFUNCTION("""COMPUTED_VALUE"""),88.0)</f>
        <v>88</v>
      </c>
      <c r="AA22" s="2">
        <f>IFERROR(__xludf.DUMMYFUNCTION("""COMPUTED_VALUE"""),63.0)</f>
        <v>63</v>
      </c>
      <c r="AB22" s="2">
        <f>IFERROR(__xludf.DUMMYFUNCTION("""COMPUTED_VALUE"""),26.0)</f>
        <v>26</v>
      </c>
      <c r="AC22" s="2">
        <f>IFERROR(__xludf.DUMMYFUNCTION("""COMPUTED_VALUE"""),13.0)</f>
        <v>13</v>
      </c>
      <c r="AD22" s="2">
        <f>IFERROR(__xludf.DUMMYFUNCTION("""COMPUTED_VALUE"""),53.0)</f>
        <v>53</v>
      </c>
      <c r="AE22" s="2">
        <f>IFERROR(__xludf.DUMMYFUNCTION("""COMPUTED_VALUE"""),66.0)</f>
        <v>66</v>
      </c>
      <c r="AF22" s="2">
        <f>IFERROR(__xludf.DUMMYFUNCTION("""COMPUTED_VALUE"""),67.0)</f>
        <v>67</v>
      </c>
      <c r="AG22" s="2">
        <f>IFERROR(__xludf.DUMMYFUNCTION("""COMPUTED_VALUE"""),8.0)</f>
        <v>8</v>
      </c>
      <c r="AH22" s="2">
        <f>IFERROR(__xludf.DUMMYFUNCTION("""COMPUTED_VALUE"""),32.0)</f>
        <v>32</v>
      </c>
      <c r="AI22" s="2">
        <f>IFERROR(__xludf.DUMMYFUNCTION("""COMPUTED_VALUE"""),18.0)</f>
        <v>18</v>
      </c>
      <c r="AJ22" s="2">
        <f>IFERROR(__xludf.DUMMYFUNCTION("""COMPUTED_VALUE"""),24.0)</f>
        <v>24</v>
      </c>
      <c r="AK22" s="2">
        <f>IFERROR(__xludf.DUMMYFUNCTION("""COMPUTED_VALUE"""),7.0)</f>
        <v>7</v>
      </c>
      <c r="AL22" s="2">
        <f>IFERROR(__xludf.DUMMYFUNCTION("""COMPUTED_VALUE"""),70.0)</f>
        <v>70</v>
      </c>
      <c r="AM22" s="2">
        <f>IFERROR(__xludf.DUMMYFUNCTION("""COMPUTED_VALUE"""),86.0)</f>
        <v>86</v>
      </c>
      <c r="AN22" s="2">
        <f>IFERROR(__xludf.DUMMYFUNCTION("""COMPUTED_VALUE"""),96.0)</f>
        <v>96</v>
      </c>
      <c r="AO22" s="2">
        <f>IFERROR(__xludf.DUMMYFUNCTION("""COMPUTED_VALUE"""),38.0)</f>
        <v>38</v>
      </c>
      <c r="AP22" s="2">
        <f t="shared" si="2"/>
        <v>100</v>
      </c>
      <c r="AQ22" s="2">
        <f>IFERROR(__xludf.DUMMYFUNCTION("COUNTA( iferror( filter( flatten(F22:O22), match( flatten(F22:O22), flatten(Q22:AO22), 0 ) ) ) )"),2.0)</f>
        <v>2</v>
      </c>
      <c r="AR22" s="2">
        <f t="shared" si="1"/>
        <v>2</v>
      </c>
    </row>
    <row r="23">
      <c r="A23" s="4" t="s">
        <v>27</v>
      </c>
      <c r="B23" s="2" t="str">
        <f>IFERROR(__xludf.DUMMYFUNCTION(" SPLIT(A23,"":"")"),"Card  22")</f>
        <v>Card  22</v>
      </c>
      <c r="C23" s="2" t="str">
        <f>IFERROR(__xludf.DUMMYFUNCTION("""COMPUTED_VALUE""")," 57 29 37 75 42 88 68 67 92 18 |  8  6 54 77 75 18 68 26 67 87 92 31 72 29 37 21 42 17 88 93 84 57  9 63 66")</f>
        <v> 57 29 37 75 42 88 68 67 92 18 |  8  6 54 77 75 18 68 26 67 87 92 31 72 29 37 21 42 17 88 93 84 57  9 63 66</v>
      </c>
      <c r="D23" s="2" t="str">
        <f>IFERROR(__xludf.DUMMYFUNCTION("SPLIT(C23,""|"")")," 57 29 37 75 42 88 68 67 92 18 ")</f>
        <v> 57 29 37 75 42 88 68 67 92 18 </v>
      </c>
      <c r="E23" s="2" t="str">
        <f>IFERROR(__xludf.DUMMYFUNCTION("""COMPUTED_VALUE"""),"  8  6 54 77 75 18 68 26 67 87 92 31 72 29 37 21 42 17 88 93 84 57  9 63 66")</f>
        <v>  8  6 54 77 75 18 68 26 67 87 92 31 72 29 37 21 42 17 88 93 84 57  9 63 66</v>
      </c>
      <c r="F23" s="2">
        <f>IFERROR(__xludf.DUMMYFUNCTION("SPLIT(D23,"" "")"),57.0)</f>
        <v>57</v>
      </c>
      <c r="G23" s="2">
        <f>IFERROR(__xludf.DUMMYFUNCTION("""COMPUTED_VALUE"""),29.0)</f>
        <v>29</v>
      </c>
      <c r="H23" s="2">
        <f>IFERROR(__xludf.DUMMYFUNCTION("""COMPUTED_VALUE"""),37.0)</f>
        <v>37</v>
      </c>
      <c r="I23" s="2">
        <f>IFERROR(__xludf.DUMMYFUNCTION("""COMPUTED_VALUE"""),75.0)</f>
        <v>75</v>
      </c>
      <c r="J23" s="2">
        <f>IFERROR(__xludf.DUMMYFUNCTION("""COMPUTED_VALUE"""),42.0)</f>
        <v>42</v>
      </c>
      <c r="K23" s="2">
        <f>IFERROR(__xludf.DUMMYFUNCTION("""COMPUTED_VALUE"""),88.0)</f>
        <v>88</v>
      </c>
      <c r="L23" s="2">
        <f>IFERROR(__xludf.DUMMYFUNCTION("""COMPUTED_VALUE"""),68.0)</f>
        <v>68</v>
      </c>
      <c r="M23" s="2">
        <f>IFERROR(__xludf.DUMMYFUNCTION("""COMPUTED_VALUE"""),67.0)</f>
        <v>67</v>
      </c>
      <c r="N23" s="2">
        <f>IFERROR(__xludf.DUMMYFUNCTION("""COMPUTED_VALUE"""),92.0)</f>
        <v>92</v>
      </c>
      <c r="O23" s="2">
        <f>IFERROR(__xludf.DUMMYFUNCTION("""COMPUTED_VALUE"""),18.0)</f>
        <v>18</v>
      </c>
      <c r="Q23" s="2">
        <f>IFERROR(__xludf.DUMMYFUNCTION("SPLIT(E23,"" "")"),8.0)</f>
        <v>8</v>
      </c>
      <c r="R23" s="2">
        <f>IFERROR(__xludf.DUMMYFUNCTION("""COMPUTED_VALUE"""),6.0)</f>
        <v>6</v>
      </c>
      <c r="S23" s="2">
        <f>IFERROR(__xludf.DUMMYFUNCTION("""COMPUTED_VALUE"""),54.0)</f>
        <v>54</v>
      </c>
      <c r="T23" s="2">
        <f>IFERROR(__xludf.DUMMYFUNCTION("""COMPUTED_VALUE"""),77.0)</f>
        <v>77</v>
      </c>
      <c r="U23" s="2">
        <f>IFERROR(__xludf.DUMMYFUNCTION("""COMPUTED_VALUE"""),75.0)</f>
        <v>75</v>
      </c>
      <c r="V23" s="2">
        <f>IFERROR(__xludf.DUMMYFUNCTION("""COMPUTED_VALUE"""),18.0)</f>
        <v>18</v>
      </c>
      <c r="W23" s="2">
        <f>IFERROR(__xludf.DUMMYFUNCTION("""COMPUTED_VALUE"""),68.0)</f>
        <v>68</v>
      </c>
      <c r="X23" s="2">
        <f>IFERROR(__xludf.DUMMYFUNCTION("""COMPUTED_VALUE"""),26.0)</f>
        <v>26</v>
      </c>
      <c r="Y23" s="2">
        <f>IFERROR(__xludf.DUMMYFUNCTION("""COMPUTED_VALUE"""),67.0)</f>
        <v>67</v>
      </c>
      <c r="Z23" s="2">
        <f>IFERROR(__xludf.DUMMYFUNCTION("""COMPUTED_VALUE"""),87.0)</f>
        <v>87</v>
      </c>
      <c r="AA23" s="2">
        <f>IFERROR(__xludf.DUMMYFUNCTION("""COMPUTED_VALUE"""),92.0)</f>
        <v>92</v>
      </c>
      <c r="AB23" s="2">
        <f>IFERROR(__xludf.DUMMYFUNCTION("""COMPUTED_VALUE"""),31.0)</f>
        <v>31</v>
      </c>
      <c r="AC23" s="2">
        <f>IFERROR(__xludf.DUMMYFUNCTION("""COMPUTED_VALUE"""),72.0)</f>
        <v>72</v>
      </c>
      <c r="AD23" s="2">
        <f>IFERROR(__xludf.DUMMYFUNCTION("""COMPUTED_VALUE"""),29.0)</f>
        <v>29</v>
      </c>
      <c r="AE23" s="2">
        <f>IFERROR(__xludf.DUMMYFUNCTION("""COMPUTED_VALUE"""),37.0)</f>
        <v>37</v>
      </c>
      <c r="AF23" s="2">
        <f>IFERROR(__xludf.DUMMYFUNCTION("""COMPUTED_VALUE"""),21.0)</f>
        <v>21</v>
      </c>
      <c r="AG23" s="2">
        <f>IFERROR(__xludf.DUMMYFUNCTION("""COMPUTED_VALUE"""),42.0)</f>
        <v>42</v>
      </c>
      <c r="AH23" s="2">
        <f>IFERROR(__xludf.DUMMYFUNCTION("""COMPUTED_VALUE"""),17.0)</f>
        <v>17</v>
      </c>
      <c r="AI23" s="2">
        <f>IFERROR(__xludf.DUMMYFUNCTION("""COMPUTED_VALUE"""),88.0)</f>
        <v>88</v>
      </c>
      <c r="AJ23" s="2">
        <f>IFERROR(__xludf.DUMMYFUNCTION("""COMPUTED_VALUE"""),93.0)</f>
        <v>93</v>
      </c>
      <c r="AK23" s="2">
        <f>IFERROR(__xludf.DUMMYFUNCTION("""COMPUTED_VALUE"""),84.0)</f>
        <v>84</v>
      </c>
      <c r="AL23" s="2">
        <f>IFERROR(__xludf.DUMMYFUNCTION("""COMPUTED_VALUE"""),57.0)</f>
        <v>57</v>
      </c>
      <c r="AM23" s="2">
        <f>IFERROR(__xludf.DUMMYFUNCTION("""COMPUTED_VALUE"""),9.0)</f>
        <v>9</v>
      </c>
      <c r="AN23" s="2">
        <f>IFERROR(__xludf.DUMMYFUNCTION("""COMPUTED_VALUE"""),63.0)</f>
        <v>63</v>
      </c>
      <c r="AO23" s="2">
        <f>IFERROR(__xludf.DUMMYFUNCTION("""COMPUTED_VALUE"""),66.0)</f>
        <v>66</v>
      </c>
      <c r="AP23" s="2">
        <f t="shared" si="2"/>
        <v>1024</v>
      </c>
      <c r="AQ23" s="2">
        <f>IFERROR(__xludf.DUMMYFUNCTION("COUNTA( iferror( filter( flatten(F23:O23), match( flatten(F23:O23), flatten(Q23:AO23), 0 ) ) ) )"),10.0)</f>
        <v>10</v>
      </c>
      <c r="AR23" s="2">
        <f t="shared" si="1"/>
        <v>512</v>
      </c>
    </row>
    <row r="24">
      <c r="A24" s="4" t="s">
        <v>28</v>
      </c>
      <c r="B24" s="2" t="str">
        <f>IFERROR(__xludf.DUMMYFUNCTION(" SPLIT(A24,"":"")"),"Card  23")</f>
        <v>Card  23</v>
      </c>
      <c r="C24" s="2" t="str">
        <f>IFERROR(__xludf.DUMMYFUNCTION("""COMPUTED_VALUE""")," 70  3 75 17 64 68 53 45 23 10 | 27  7 59 68 97 72 64 30 61 29 86 45 63 53 17  3 44 87 23 75 70 10 15  4 43")</f>
        <v> 70  3 75 17 64 68 53 45 23 10 | 27  7 59 68 97 72 64 30 61 29 86 45 63 53 17  3 44 87 23 75 70 10 15  4 43</v>
      </c>
      <c r="D24" s="2" t="str">
        <f>IFERROR(__xludf.DUMMYFUNCTION("SPLIT(C24,""|"")")," 70  3 75 17 64 68 53 45 23 10 ")</f>
        <v> 70  3 75 17 64 68 53 45 23 10 </v>
      </c>
      <c r="E24" s="2" t="str">
        <f>IFERROR(__xludf.DUMMYFUNCTION("""COMPUTED_VALUE""")," 27  7 59 68 97 72 64 30 61 29 86 45 63 53 17  3 44 87 23 75 70 10 15  4 43")</f>
        <v> 27  7 59 68 97 72 64 30 61 29 86 45 63 53 17  3 44 87 23 75 70 10 15  4 43</v>
      </c>
      <c r="F24" s="2">
        <f>IFERROR(__xludf.DUMMYFUNCTION("SPLIT(D24,"" "")"),70.0)</f>
        <v>70</v>
      </c>
      <c r="G24" s="2">
        <f>IFERROR(__xludf.DUMMYFUNCTION("""COMPUTED_VALUE"""),3.0)</f>
        <v>3</v>
      </c>
      <c r="H24" s="2">
        <f>IFERROR(__xludf.DUMMYFUNCTION("""COMPUTED_VALUE"""),75.0)</f>
        <v>75</v>
      </c>
      <c r="I24" s="2">
        <f>IFERROR(__xludf.DUMMYFUNCTION("""COMPUTED_VALUE"""),17.0)</f>
        <v>17</v>
      </c>
      <c r="J24" s="2">
        <f>IFERROR(__xludf.DUMMYFUNCTION("""COMPUTED_VALUE"""),64.0)</f>
        <v>64</v>
      </c>
      <c r="K24" s="2">
        <f>IFERROR(__xludf.DUMMYFUNCTION("""COMPUTED_VALUE"""),68.0)</f>
        <v>68</v>
      </c>
      <c r="L24" s="2">
        <f>IFERROR(__xludf.DUMMYFUNCTION("""COMPUTED_VALUE"""),53.0)</f>
        <v>53</v>
      </c>
      <c r="M24" s="2">
        <f>IFERROR(__xludf.DUMMYFUNCTION("""COMPUTED_VALUE"""),45.0)</f>
        <v>45</v>
      </c>
      <c r="N24" s="2">
        <f>IFERROR(__xludf.DUMMYFUNCTION("""COMPUTED_VALUE"""),23.0)</f>
        <v>23</v>
      </c>
      <c r="O24" s="2">
        <f>IFERROR(__xludf.DUMMYFUNCTION("""COMPUTED_VALUE"""),10.0)</f>
        <v>10</v>
      </c>
      <c r="Q24" s="2">
        <f>IFERROR(__xludf.DUMMYFUNCTION("SPLIT(E24,"" "")"),27.0)</f>
        <v>27</v>
      </c>
      <c r="R24" s="2">
        <f>IFERROR(__xludf.DUMMYFUNCTION("""COMPUTED_VALUE"""),7.0)</f>
        <v>7</v>
      </c>
      <c r="S24" s="2">
        <f>IFERROR(__xludf.DUMMYFUNCTION("""COMPUTED_VALUE"""),59.0)</f>
        <v>59</v>
      </c>
      <c r="T24" s="2">
        <f>IFERROR(__xludf.DUMMYFUNCTION("""COMPUTED_VALUE"""),68.0)</f>
        <v>68</v>
      </c>
      <c r="U24" s="2">
        <f>IFERROR(__xludf.DUMMYFUNCTION("""COMPUTED_VALUE"""),97.0)</f>
        <v>97</v>
      </c>
      <c r="V24" s="2">
        <f>IFERROR(__xludf.DUMMYFUNCTION("""COMPUTED_VALUE"""),72.0)</f>
        <v>72</v>
      </c>
      <c r="W24" s="2">
        <f>IFERROR(__xludf.DUMMYFUNCTION("""COMPUTED_VALUE"""),64.0)</f>
        <v>64</v>
      </c>
      <c r="X24" s="2">
        <f>IFERROR(__xludf.DUMMYFUNCTION("""COMPUTED_VALUE"""),30.0)</f>
        <v>30</v>
      </c>
      <c r="Y24" s="2">
        <f>IFERROR(__xludf.DUMMYFUNCTION("""COMPUTED_VALUE"""),61.0)</f>
        <v>61</v>
      </c>
      <c r="Z24" s="2">
        <f>IFERROR(__xludf.DUMMYFUNCTION("""COMPUTED_VALUE"""),29.0)</f>
        <v>29</v>
      </c>
      <c r="AA24" s="2">
        <f>IFERROR(__xludf.DUMMYFUNCTION("""COMPUTED_VALUE"""),86.0)</f>
        <v>86</v>
      </c>
      <c r="AB24" s="2">
        <f>IFERROR(__xludf.DUMMYFUNCTION("""COMPUTED_VALUE"""),45.0)</f>
        <v>45</v>
      </c>
      <c r="AC24" s="2">
        <f>IFERROR(__xludf.DUMMYFUNCTION("""COMPUTED_VALUE"""),63.0)</f>
        <v>63</v>
      </c>
      <c r="AD24" s="2">
        <f>IFERROR(__xludf.DUMMYFUNCTION("""COMPUTED_VALUE"""),53.0)</f>
        <v>53</v>
      </c>
      <c r="AE24" s="2">
        <f>IFERROR(__xludf.DUMMYFUNCTION("""COMPUTED_VALUE"""),17.0)</f>
        <v>17</v>
      </c>
      <c r="AF24" s="2">
        <f>IFERROR(__xludf.DUMMYFUNCTION("""COMPUTED_VALUE"""),3.0)</f>
        <v>3</v>
      </c>
      <c r="AG24" s="2">
        <f>IFERROR(__xludf.DUMMYFUNCTION("""COMPUTED_VALUE"""),44.0)</f>
        <v>44</v>
      </c>
      <c r="AH24" s="2">
        <f>IFERROR(__xludf.DUMMYFUNCTION("""COMPUTED_VALUE"""),87.0)</f>
        <v>87</v>
      </c>
      <c r="AI24" s="2">
        <f>IFERROR(__xludf.DUMMYFUNCTION("""COMPUTED_VALUE"""),23.0)</f>
        <v>23</v>
      </c>
      <c r="AJ24" s="2">
        <f>IFERROR(__xludf.DUMMYFUNCTION("""COMPUTED_VALUE"""),75.0)</f>
        <v>75</v>
      </c>
      <c r="AK24" s="2">
        <f>IFERROR(__xludf.DUMMYFUNCTION("""COMPUTED_VALUE"""),70.0)</f>
        <v>70</v>
      </c>
      <c r="AL24" s="2">
        <f>IFERROR(__xludf.DUMMYFUNCTION("""COMPUTED_VALUE"""),10.0)</f>
        <v>10</v>
      </c>
      <c r="AM24" s="2">
        <f>IFERROR(__xludf.DUMMYFUNCTION("""COMPUTED_VALUE"""),15.0)</f>
        <v>15</v>
      </c>
      <c r="AN24" s="2">
        <f>IFERROR(__xludf.DUMMYFUNCTION("""COMPUTED_VALUE"""),4.0)</f>
        <v>4</v>
      </c>
      <c r="AO24" s="2">
        <f>IFERROR(__xludf.DUMMYFUNCTION("""COMPUTED_VALUE"""),43.0)</f>
        <v>43</v>
      </c>
      <c r="AP24" s="2">
        <f t="shared" si="2"/>
        <v>10000000000</v>
      </c>
      <c r="AQ24" s="2">
        <f>IFERROR(__xludf.DUMMYFUNCTION("COUNTA( iferror( filter( flatten(F24:O24), match( flatten(F24:O24), flatten(Q24:AO24), 0 ) ) ) )"),10.0)</f>
        <v>10</v>
      </c>
      <c r="AR24" s="2">
        <f t="shared" si="1"/>
        <v>512</v>
      </c>
    </row>
    <row r="25">
      <c r="A25" s="4" t="s">
        <v>29</v>
      </c>
      <c r="B25" s="2" t="str">
        <f>IFERROR(__xludf.DUMMYFUNCTION(" SPLIT(A25,"":"")"),"Card  24")</f>
        <v>Card  24</v>
      </c>
      <c r="C25" s="2" t="str">
        <f>IFERROR(__xludf.DUMMYFUNCTION("""COMPUTED_VALUE""")," 89 81 36  9 73 27 31  8 77 11 | 14 71  9 87 47 39 26 29 24 74 42 58 17 51 19 68 32 46 52 78 64 12 35 45 72")</f>
        <v> 89 81 36  9 73 27 31  8 77 11 | 14 71  9 87 47 39 26 29 24 74 42 58 17 51 19 68 32 46 52 78 64 12 35 45 72</v>
      </c>
      <c r="D25" s="2" t="str">
        <f>IFERROR(__xludf.DUMMYFUNCTION("SPLIT(C25,""|"")")," 89 81 36  9 73 27 31  8 77 11 ")</f>
        <v> 89 81 36  9 73 27 31  8 77 11 </v>
      </c>
      <c r="E25" s="2" t="str">
        <f>IFERROR(__xludf.DUMMYFUNCTION("""COMPUTED_VALUE""")," 14 71  9 87 47 39 26 29 24 74 42 58 17 51 19 68 32 46 52 78 64 12 35 45 72")</f>
        <v> 14 71  9 87 47 39 26 29 24 74 42 58 17 51 19 68 32 46 52 78 64 12 35 45 72</v>
      </c>
      <c r="F25" s="2">
        <f>IFERROR(__xludf.DUMMYFUNCTION("SPLIT(D25,"" "")"),89.0)</f>
        <v>89</v>
      </c>
      <c r="G25" s="2">
        <f>IFERROR(__xludf.DUMMYFUNCTION("""COMPUTED_VALUE"""),81.0)</f>
        <v>81</v>
      </c>
      <c r="H25" s="2">
        <f>IFERROR(__xludf.DUMMYFUNCTION("""COMPUTED_VALUE"""),36.0)</f>
        <v>36</v>
      </c>
      <c r="I25" s="2">
        <f>IFERROR(__xludf.DUMMYFUNCTION("""COMPUTED_VALUE"""),9.0)</f>
        <v>9</v>
      </c>
      <c r="J25" s="2">
        <f>IFERROR(__xludf.DUMMYFUNCTION("""COMPUTED_VALUE"""),73.0)</f>
        <v>73</v>
      </c>
      <c r="K25" s="2">
        <f>IFERROR(__xludf.DUMMYFUNCTION("""COMPUTED_VALUE"""),27.0)</f>
        <v>27</v>
      </c>
      <c r="L25" s="2">
        <f>IFERROR(__xludf.DUMMYFUNCTION("""COMPUTED_VALUE"""),31.0)</f>
        <v>31</v>
      </c>
      <c r="M25" s="2">
        <f>IFERROR(__xludf.DUMMYFUNCTION("""COMPUTED_VALUE"""),8.0)</f>
        <v>8</v>
      </c>
      <c r="N25" s="2">
        <f>IFERROR(__xludf.DUMMYFUNCTION("""COMPUTED_VALUE"""),77.0)</f>
        <v>77</v>
      </c>
      <c r="O25" s="2">
        <f>IFERROR(__xludf.DUMMYFUNCTION("""COMPUTED_VALUE"""),11.0)</f>
        <v>11</v>
      </c>
      <c r="Q25" s="2">
        <f>IFERROR(__xludf.DUMMYFUNCTION("SPLIT(E25,"" "")"),14.0)</f>
        <v>14</v>
      </c>
      <c r="R25" s="2">
        <f>IFERROR(__xludf.DUMMYFUNCTION("""COMPUTED_VALUE"""),71.0)</f>
        <v>71</v>
      </c>
      <c r="S25" s="2">
        <f>IFERROR(__xludf.DUMMYFUNCTION("""COMPUTED_VALUE"""),9.0)</f>
        <v>9</v>
      </c>
      <c r="T25" s="2">
        <f>IFERROR(__xludf.DUMMYFUNCTION("""COMPUTED_VALUE"""),87.0)</f>
        <v>87</v>
      </c>
      <c r="U25" s="2">
        <f>IFERROR(__xludf.DUMMYFUNCTION("""COMPUTED_VALUE"""),47.0)</f>
        <v>47</v>
      </c>
      <c r="V25" s="2">
        <f>IFERROR(__xludf.DUMMYFUNCTION("""COMPUTED_VALUE"""),39.0)</f>
        <v>39</v>
      </c>
      <c r="W25" s="2">
        <f>IFERROR(__xludf.DUMMYFUNCTION("""COMPUTED_VALUE"""),26.0)</f>
        <v>26</v>
      </c>
      <c r="X25" s="2">
        <f>IFERROR(__xludf.DUMMYFUNCTION("""COMPUTED_VALUE"""),29.0)</f>
        <v>29</v>
      </c>
      <c r="Y25" s="2">
        <f>IFERROR(__xludf.DUMMYFUNCTION("""COMPUTED_VALUE"""),24.0)</f>
        <v>24</v>
      </c>
      <c r="Z25" s="2">
        <f>IFERROR(__xludf.DUMMYFUNCTION("""COMPUTED_VALUE"""),74.0)</f>
        <v>74</v>
      </c>
      <c r="AA25" s="2">
        <f>IFERROR(__xludf.DUMMYFUNCTION("""COMPUTED_VALUE"""),42.0)</f>
        <v>42</v>
      </c>
      <c r="AB25" s="2">
        <f>IFERROR(__xludf.DUMMYFUNCTION("""COMPUTED_VALUE"""),58.0)</f>
        <v>58</v>
      </c>
      <c r="AC25" s="2">
        <f>IFERROR(__xludf.DUMMYFUNCTION("""COMPUTED_VALUE"""),17.0)</f>
        <v>17</v>
      </c>
      <c r="AD25" s="2">
        <f>IFERROR(__xludf.DUMMYFUNCTION("""COMPUTED_VALUE"""),51.0)</f>
        <v>51</v>
      </c>
      <c r="AE25" s="2">
        <f>IFERROR(__xludf.DUMMYFUNCTION("""COMPUTED_VALUE"""),19.0)</f>
        <v>19</v>
      </c>
      <c r="AF25" s="2">
        <f>IFERROR(__xludf.DUMMYFUNCTION("""COMPUTED_VALUE"""),68.0)</f>
        <v>68</v>
      </c>
      <c r="AG25" s="2">
        <f>IFERROR(__xludf.DUMMYFUNCTION("""COMPUTED_VALUE"""),32.0)</f>
        <v>32</v>
      </c>
      <c r="AH25" s="2">
        <f>IFERROR(__xludf.DUMMYFUNCTION("""COMPUTED_VALUE"""),46.0)</f>
        <v>46</v>
      </c>
      <c r="AI25" s="2">
        <f>IFERROR(__xludf.DUMMYFUNCTION("""COMPUTED_VALUE"""),52.0)</f>
        <v>52</v>
      </c>
      <c r="AJ25" s="2">
        <f>IFERROR(__xludf.DUMMYFUNCTION("""COMPUTED_VALUE"""),78.0)</f>
        <v>78</v>
      </c>
      <c r="AK25" s="2">
        <f>IFERROR(__xludf.DUMMYFUNCTION("""COMPUTED_VALUE"""),64.0)</f>
        <v>64</v>
      </c>
      <c r="AL25" s="2">
        <f>IFERROR(__xludf.DUMMYFUNCTION("""COMPUTED_VALUE"""),12.0)</f>
        <v>12</v>
      </c>
      <c r="AM25" s="2">
        <f>IFERROR(__xludf.DUMMYFUNCTION("""COMPUTED_VALUE"""),35.0)</f>
        <v>35</v>
      </c>
      <c r="AN25" s="2">
        <f>IFERROR(__xludf.DUMMYFUNCTION("""COMPUTED_VALUE"""),45.0)</f>
        <v>45</v>
      </c>
      <c r="AO25" s="2">
        <f>IFERROR(__xludf.DUMMYFUNCTION("""COMPUTED_VALUE"""),72.0)</f>
        <v>72</v>
      </c>
      <c r="AP25" s="2">
        <f t="shared" si="2"/>
        <v>10</v>
      </c>
      <c r="AQ25" s="2">
        <f>IFERROR(__xludf.DUMMYFUNCTION("COUNTA( iferror( filter( flatten(F25:O25), match( flatten(F25:O25), flatten(Q25:AO25), 0 ) ) ) )"),1.0)</f>
        <v>1</v>
      </c>
      <c r="AR25" s="2">
        <f t="shared" si="1"/>
        <v>1</v>
      </c>
    </row>
    <row r="26">
      <c r="A26" s="4" t="s">
        <v>30</v>
      </c>
      <c r="B26" s="2" t="str">
        <f>IFERROR(__xludf.DUMMYFUNCTION(" SPLIT(A26,"":"")"),"Card  25")</f>
        <v>Card  25</v>
      </c>
      <c r="C26" s="2" t="str">
        <f>IFERROR(__xludf.DUMMYFUNCTION("""COMPUTED_VALUE""")," 82  3 92 95 29 14 52 41 15 98 | 21 17 51 55 77 34 72 59 78 30  5 58 92  4 85 15 91 75 26 53 25 94  7 90 22")</f>
        <v> 82  3 92 95 29 14 52 41 15 98 | 21 17 51 55 77 34 72 59 78 30  5 58 92  4 85 15 91 75 26 53 25 94  7 90 22</v>
      </c>
      <c r="D26" s="2" t="str">
        <f>IFERROR(__xludf.DUMMYFUNCTION("SPLIT(C26,""|"")")," 82  3 92 95 29 14 52 41 15 98 ")</f>
        <v> 82  3 92 95 29 14 52 41 15 98 </v>
      </c>
      <c r="E26" s="2" t="str">
        <f>IFERROR(__xludf.DUMMYFUNCTION("""COMPUTED_VALUE""")," 21 17 51 55 77 34 72 59 78 30  5 58 92  4 85 15 91 75 26 53 25 94  7 90 22")</f>
        <v> 21 17 51 55 77 34 72 59 78 30  5 58 92  4 85 15 91 75 26 53 25 94  7 90 22</v>
      </c>
      <c r="F26" s="2">
        <f>IFERROR(__xludf.DUMMYFUNCTION("SPLIT(D26,"" "")"),82.0)</f>
        <v>82</v>
      </c>
      <c r="G26" s="2">
        <f>IFERROR(__xludf.DUMMYFUNCTION("""COMPUTED_VALUE"""),3.0)</f>
        <v>3</v>
      </c>
      <c r="H26" s="2">
        <f>IFERROR(__xludf.DUMMYFUNCTION("""COMPUTED_VALUE"""),92.0)</f>
        <v>92</v>
      </c>
      <c r="I26" s="2">
        <f>IFERROR(__xludf.DUMMYFUNCTION("""COMPUTED_VALUE"""),95.0)</f>
        <v>95</v>
      </c>
      <c r="J26" s="2">
        <f>IFERROR(__xludf.DUMMYFUNCTION("""COMPUTED_VALUE"""),29.0)</f>
        <v>29</v>
      </c>
      <c r="K26" s="2">
        <f>IFERROR(__xludf.DUMMYFUNCTION("""COMPUTED_VALUE"""),14.0)</f>
        <v>14</v>
      </c>
      <c r="L26" s="2">
        <f>IFERROR(__xludf.DUMMYFUNCTION("""COMPUTED_VALUE"""),52.0)</f>
        <v>52</v>
      </c>
      <c r="M26" s="2">
        <f>IFERROR(__xludf.DUMMYFUNCTION("""COMPUTED_VALUE"""),41.0)</f>
        <v>41</v>
      </c>
      <c r="N26" s="2">
        <f>IFERROR(__xludf.DUMMYFUNCTION("""COMPUTED_VALUE"""),15.0)</f>
        <v>15</v>
      </c>
      <c r="O26" s="2">
        <f>IFERROR(__xludf.DUMMYFUNCTION("""COMPUTED_VALUE"""),98.0)</f>
        <v>98</v>
      </c>
      <c r="Q26" s="2">
        <f>IFERROR(__xludf.DUMMYFUNCTION("SPLIT(E26,"" "")"),21.0)</f>
        <v>21</v>
      </c>
      <c r="R26" s="2">
        <f>IFERROR(__xludf.DUMMYFUNCTION("""COMPUTED_VALUE"""),17.0)</f>
        <v>17</v>
      </c>
      <c r="S26" s="2">
        <f>IFERROR(__xludf.DUMMYFUNCTION("""COMPUTED_VALUE"""),51.0)</f>
        <v>51</v>
      </c>
      <c r="T26" s="2">
        <f>IFERROR(__xludf.DUMMYFUNCTION("""COMPUTED_VALUE"""),55.0)</f>
        <v>55</v>
      </c>
      <c r="U26" s="2">
        <f>IFERROR(__xludf.DUMMYFUNCTION("""COMPUTED_VALUE"""),77.0)</f>
        <v>77</v>
      </c>
      <c r="V26" s="2">
        <f>IFERROR(__xludf.DUMMYFUNCTION("""COMPUTED_VALUE"""),34.0)</f>
        <v>34</v>
      </c>
      <c r="W26" s="2">
        <f>IFERROR(__xludf.DUMMYFUNCTION("""COMPUTED_VALUE"""),72.0)</f>
        <v>72</v>
      </c>
      <c r="X26" s="2">
        <f>IFERROR(__xludf.DUMMYFUNCTION("""COMPUTED_VALUE"""),59.0)</f>
        <v>59</v>
      </c>
      <c r="Y26" s="2">
        <f>IFERROR(__xludf.DUMMYFUNCTION("""COMPUTED_VALUE"""),78.0)</f>
        <v>78</v>
      </c>
      <c r="Z26" s="2">
        <f>IFERROR(__xludf.DUMMYFUNCTION("""COMPUTED_VALUE"""),30.0)</f>
        <v>30</v>
      </c>
      <c r="AA26" s="2">
        <f>IFERROR(__xludf.DUMMYFUNCTION("""COMPUTED_VALUE"""),5.0)</f>
        <v>5</v>
      </c>
      <c r="AB26" s="2">
        <f>IFERROR(__xludf.DUMMYFUNCTION("""COMPUTED_VALUE"""),58.0)</f>
        <v>58</v>
      </c>
      <c r="AC26" s="2">
        <f>IFERROR(__xludf.DUMMYFUNCTION("""COMPUTED_VALUE"""),92.0)</f>
        <v>92</v>
      </c>
      <c r="AD26" s="2">
        <f>IFERROR(__xludf.DUMMYFUNCTION("""COMPUTED_VALUE"""),4.0)</f>
        <v>4</v>
      </c>
      <c r="AE26" s="2">
        <f>IFERROR(__xludf.DUMMYFUNCTION("""COMPUTED_VALUE"""),85.0)</f>
        <v>85</v>
      </c>
      <c r="AF26" s="2">
        <f>IFERROR(__xludf.DUMMYFUNCTION("""COMPUTED_VALUE"""),15.0)</f>
        <v>15</v>
      </c>
      <c r="AG26" s="2">
        <f>IFERROR(__xludf.DUMMYFUNCTION("""COMPUTED_VALUE"""),91.0)</f>
        <v>91</v>
      </c>
      <c r="AH26" s="2">
        <f>IFERROR(__xludf.DUMMYFUNCTION("""COMPUTED_VALUE"""),75.0)</f>
        <v>75</v>
      </c>
      <c r="AI26" s="2">
        <f>IFERROR(__xludf.DUMMYFUNCTION("""COMPUTED_VALUE"""),26.0)</f>
        <v>26</v>
      </c>
      <c r="AJ26" s="2">
        <f>IFERROR(__xludf.DUMMYFUNCTION("""COMPUTED_VALUE"""),53.0)</f>
        <v>53</v>
      </c>
      <c r="AK26" s="2">
        <f>IFERROR(__xludf.DUMMYFUNCTION("""COMPUTED_VALUE"""),25.0)</f>
        <v>25</v>
      </c>
      <c r="AL26" s="2">
        <f>IFERROR(__xludf.DUMMYFUNCTION("""COMPUTED_VALUE"""),94.0)</f>
        <v>94</v>
      </c>
      <c r="AM26" s="2">
        <f>IFERROR(__xludf.DUMMYFUNCTION("""COMPUTED_VALUE"""),7.0)</f>
        <v>7</v>
      </c>
      <c r="AN26" s="2">
        <f>IFERROR(__xludf.DUMMYFUNCTION("""COMPUTED_VALUE"""),90.0)</f>
        <v>90</v>
      </c>
      <c r="AO26" s="2">
        <f>IFERROR(__xludf.DUMMYFUNCTION("""COMPUTED_VALUE"""),22.0)</f>
        <v>22</v>
      </c>
      <c r="AP26" s="2">
        <f t="shared" si="2"/>
        <v>1</v>
      </c>
      <c r="AQ26" s="2">
        <f>IFERROR(__xludf.DUMMYFUNCTION("COUNTA( iferror( filter( flatten(F26:O26), match( flatten(F26:O26), flatten(Q26:AO26), 0 ) ) ) )"),2.0)</f>
        <v>2</v>
      </c>
      <c r="AR26" s="2">
        <f t="shared" si="1"/>
        <v>2</v>
      </c>
    </row>
    <row r="27">
      <c r="A27" s="4" t="s">
        <v>31</v>
      </c>
      <c r="B27" s="2" t="str">
        <f>IFERROR(__xludf.DUMMYFUNCTION(" SPLIT(A27,"":"")"),"Card  26")</f>
        <v>Card  26</v>
      </c>
      <c r="C27" s="2" t="str">
        <f>IFERROR(__xludf.DUMMYFUNCTION("""COMPUTED_VALUE""")," 51 55 33 59 66 42 43 92 85 96 |  2 66 92 24 50 33 63 96 54 51 13  1 42 98 73 88 57 84 94  7 93 78 59 43 55")</f>
        <v> 51 55 33 59 66 42 43 92 85 96 |  2 66 92 24 50 33 63 96 54 51 13  1 42 98 73 88 57 84 94  7 93 78 59 43 55</v>
      </c>
      <c r="D27" s="2" t="str">
        <f>IFERROR(__xludf.DUMMYFUNCTION("SPLIT(C27,""|"")")," 51 55 33 59 66 42 43 92 85 96 ")</f>
        <v> 51 55 33 59 66 42 43 92 85 96 </v>
      </c>
      <c r="E27" s="2" t="str">
        <f>IFERROR(__xludf.DUMMYFUNCTION("""COMPUTED_VALUE"""),"  2 66 92 24 50 33 63 96 54 51 13  1 42 98 73 88 57 84 94  7 93 78 59 43 55")</f>
        <v>  2 66 92 24 50 33 63 96 54 51 13  1 42 98 73 88 57 84 94  7 93 78 59 43 55</v>
      </c>
      <c r="F27" s="2">
        <f>IFERROR(__xludf.DUMMYFUNCTION("SPLIT(D27,"" "")"),51.0)</f>
        <v>51</v>
      </c>
      <c r="G27" s="2">
        <f>IFERROR(__xludf.DUMMYFUNCTION("""COMPUTED_VALUE"""),55.0)</f>
        <v>55</v>
      </c>
      <c r="H27" s="2">
        <f>IFERROR(__xludf.DUMMYFUNCTION("""COMPUTED_VALUE"""),33.0)</f>
        <v>33</v>
      </c>
      <c r="I27" s="2">
        <f>IFERROR(__xludf.DUMMYFUNCTION("""COMPUTED_VALUE"""),59.0)</f>
        <v>59</v>
      </c>
      <c r="J27" s="2">
        <f>IFERROR(__xludf.DUMMYFUNCTION("""COMPUTED_VALUE"""),66.0)</f>
        <v>66</v>
      </c>
      <c r="K27" s="2">
        <f>IFERROR(__xludf.DUMMYFUNCTION("""COMPUTED_VALUE"""),42.0)</f>
        <v>42</v>
      </c>
      <c r="L27" s="2">
        <f>IFERROR(__xludf.DUMMYFUNCTION("""COMPUTED_VALUE"""),43.0)</f>
        <v>43</v>
      </c>
      <c r="M27" s="2">
        <f>IFERROR(__xludf.DUMMYFUNCTION("""COMPUTED_VALUE"""),92.0)</f>
        <v>92</v>
      </c>
      <c r="N27" s="2">
        <f>IFERROR(__xludf.DUMMYFUNCTION("""COMPUTED_VALUE"""),85.0)</f>
        <v>85</v>
      </c>
      <c r="O27" s="2">
        <f>IFERROR(__xludf.DUMMYFUNCTION("""COMPUTED_VALUE"""),96.0)</f>
        <v>96</v>
      </c>
      <c r="Q27" s="2">
        <f>IFERROR(__xludf.DUMMYFUNCTION("SPLIT(E27,"" "")"),2.0)</f>
        <v>2</v>
      </c>
      <c r="R27" s="2">
        <f>IFERROR(__xludf.DUMMYFUNCTION("""COMPUTED_VALUE"""),66.0)</f>
        <v>66</v>
      </c>
      <c r="S27" s="2">
        <f>IFERROR(__xludf.DUMMYFUNCTION("""COMPUTED_VALUE"""),92.0)</f>
        <v>92</v>
      </c>
      <c r="T27" s="2">
        <f>IFERROR(__xludf.DUMMYFUNCTION("""COMPUTED_VALUE"""),24.0)</f>
        <v>24</v>
      </c>
      <c r="U27" s="2">
        <f>IFERROR(__xludf.DUMMYFUNCTION("""COMPUTED_VALUE"""),50.0)</f>
        <v>50</v>
      </c>
      <c r="V27" s="2">
        <f>IFERROR(__xludf.DUMMYFUNCTION("""COMPUTED_VALUE"""),33.0)</f>
        <v>33</v>
      </c>
      <c r="W27" s="2">
        <f>IFERROR(__xludf.DUMMYFUNCTION("""COMPUTED_VALUE"""),63.0)</f>
        <v>63</v>
      </c>
      <c r="X27" s="2">
        <f>IFERROR(__xludf.DUMMYFUNCTION("""COMPUTED_VALUE"""),96.0)</f>
        <v>96</v>
      </c>
      <c r="Y27" s="2">
        <f>IFERROR(__xludf.DUMMYFUNCTION("""COMPUTED_VALUE"""),54.0)</f>
        <v>54</v>
      </c>
      <c r="Z27" s="2">
        <f>IFERROR(__xludf.DUMMYFUNCTION("""COMPUTED_VALUE"""),51.0)</f>
        <v>51</v>
      </c>
      <c r="AA27" s="2">
        <f>IFERROR(__xludf.DUMMYFUNCTION("""COMPUTED_VALUE"""),13.0)</f>
        <v>13</v>
      </c>
      <c r="AB27" s="2">
        <f>IFERROR(__xludf.DUMMYFUNCTION("""COMPUTED_VALUE"""),1.0)</f>
        <v>1</v>
      </c>
      <c r="AC27" s="2">
        <f>IFERROR(__xludf.DUMMYFUNCTION("""COMPUTED_VALUE"""),42.0)</f>
        <v>42</v>
      </c>
      <c r="AD27" s="2">
        <f>IFERROR(__xludf.DUMMYFUNCTION("""COMPUTED_VALUE"""),98.0)</f>
        <v>98</v>
      </c>
      <c r="AE27" s="2">
        <f>IFERROR(__xludf.DUMMYFUNCTION("""COMPUTED_VALUE"""),73.0)</f>
        <v>73</v>
      </c>
      <c r="AF27" s="2">
        <f>IFERROR(__xludf.DUMMYFUNCTION("""COMPUTED_VALUE"""),88.0)</f>
        <v>88</v>
      </c>
      <c r="AG27" s="2">
        <f>IFERROR(__xludf.DUMMYFUNCTION("""COMPUTED_VALUE"""),57.0)</f>
        <v>57</v>
      </c>
      <c r="AH27" s="2">
        <f>IFERROR(__xludf.DUMMYFUNCTION("""COMPUTED_VALUE"""),84.0)</f>
        <v>84</v>
      </c>
      <c r="AI27" s="2">
        <f>IFERROR(__xludf.DUMMYFUNCTION("""COMPUTED_VALUE"""),94.0)</f>
        <v>94</v>
      </c>
      <c r="AJ27" s="2">
        <f>IFERROR(__xludf.DUMMYFUNCTION("""COMPUTED_VALUE"""),7.0)</f>
        <v>7</v>
      </c>
      <c r="AK27" s="2">
        <f>IFERROR(__xludf.DUMMYFUNCTION("""COMPUTED_VALUE"""),93.0)</f>
        <v>93</v>
      </c>
      <c r="AL27" s="2">
        <f>IFERROR(__xludf.DUMMYFUNCTION("""COMPUTED_VALUE"""),78.0)</f>
        <v>78</v>
      </c>
      <c r="AM27" s="2">
        <f>IFERROR(__xludf.DUMMYFUNCTION("""COMPUTED_VALUE"""),59.0)</f>
        <v>59</v>
      </c>
      <c r="AN27" s="2">
        <f>IFERROR(__xludf.DUMMYFUNCTION("""COMPUTED_VALUE"""),43.0)</f>
        <v>43</v>
      </c>
      <c r="AO27" s="2">
        <f>IFERROR(__xludf.DUMMYFUNCTION("""COMPUTED_VALUE"""),55.0)</f>
        <v>55</v>
      </c>
      <c r="AP27" s="2">
        <f t="shared" si="2"/>
        <v>512</v>
      </c>
      <c r="AQ27" s="2">
        <f>IFERROR(__xludf.DUMMYFUNCTION("COUNTA( iferror( filter( flatten(F27:O27), match( flatten(F27:O27), flatten(Q27:AO27), 0 ) ) ) )"),9.0)</f>
        <v>9</v>
      </c>
      <c r="AR27" s="2">
        <f t="shared" si="1"/>
        <v>256</v>
      </c>
    </row>
    <row r="28">
      <c r="A28" s="4" t="s">
        <v>32</v>
      </c>
      <c r="B28" s="2" t="str">
        <f>IFERROR(__xludf.DUMMYFUNCTION(" SPLIT(A28,"":"")"),"Card  27")</f>
        <v>Card  27</v>
      </c>
      <c r="C28" s="2" t="str">
        <f>IFERROR(__xludf.DUMMYFUNCTION("""COMPUTED_VALUE""")," 19 80 30 31 15  4 65 13 66 29 | 93 75 36 26  5 14 21 49 97 43 96 54 45 57 25 55 71 95  1 27 60 61  9 59 34")</f>
        <v> 19 80 30 31 15  4 65 13 66 29 | 93 75 36 26  5 14 21 49 97 43 96 54 45 57 25 55 71 95  1 27 60 61  9 59 34</v>
      </c>
      <c r="D28" s="2" t="str">
        <f>IFERROR(__xludf.DUMMYFUNCTION("SPLIT(C28,""|"")")," 19 80 30 31 15  4 65 13 66 29 ")</f>
        <v> 19 80 30 31 15  4 65 13 66 29 </v>
      </c>
      <c r="E28" s="2" t="str">
        <f>IFERROR(__xludf.DUMMYFUNCTION("""COMPUTED_VALUE""")," 93 75 36 26  5 14 21 49 97 43 96 54 45 57 25 55 71 95  1 27 60 61  9 59 34")</f>
        <v> 93 75 36 26  5 14 21 49 97 43 96 54 45 57 25 55 71 95  1 27 60 61  9 59 34</v>
      </c>
      <c r="F28" s="2">
        <f>IFERROR(__xludf.DUMMYFUNCTION("SPLIT(D28,"" "")"),19.0)</f>
        <v>19</v>
      </c>
      <c r="G28" s="2">
        <f>IFERROR(__xludf.DUMMYFUNCTION("""COMPUTED_VALUE"""),80.0)</f>
        <v>80</v>
      </c>
      <c r="H28" s="2">
        <f>IFERROR(__xludf.DUMMYFUNCTION("""COMPUTED_VALUE"""),30.0)</f>
        <v>30</v>
      </c>
      <c r="I28" s="2">
        <f>IFERROR(__xludf.DUMMYFUNCTION("""COMPUTED_VALUE"""),31.0)</f>
        <v>31</v>
      </c>
      <c r="J28" s="2">
        <f>IFERROR(__xludf.DUMMYFUNCTION("""COMPUTED_VALUE"""),15.0)</f>
        <v>15</v>
      </c>
      <c r="K28" s="2">
        <f>IFERROR(__xludf.DUMMYFUNCTION("""COMPUTED_VALUE"""),4.0)</f>
        <v>4</v>
      </c>
      <c r="L28" s="2">
        <f>IFERROR(__xludf.DUMMYFUNCTION("""COMPUTED_VALUE"""),65.0)</f>
        <v>65</v>
      </c>
      <c r="M28" s="2">
        <f>IFERROR(__xludf.DUMMYFUNCTION("""COMPUTED_VALUE"""),13.0)</f>
        <v>13</v>
      </c>
      <c r="N28" s="2">
        <f>IFERROR(__xludf.DUMMYFUNCTION("""COMPUTED_VALUE"""),66.0)</f>
        <v>66</v>
      </c>
      <c r="O28" s="2">
        <f>IFERROR(__xludf.DUMMYFUNCTION("""COMPUTED_VALUE"""),29.0)</f>
        <v>29</v>
      </c>
      <c r="Q28" s="2">
        <f>IFERROR(__xludf.DUMMYFUNCTION("SPLIT(E28,"" "")"),93.0)</f>
        <v>93</v>
      </c>
      <c r="R28" s="2">
        <f>IFERROR(__xludf.DUMMYFUNCTION("""COMPUTED_VALUE"""),75.0)</f>
        <v>75</v>
      </c>
      <c r="S28" s="2">
        <f>IFERROR(__xludf.DUMMYFUNCTION("""COMPUTED_VALUE"""),36.0)</f>
        <v>36</v>
      </c>
      <c r="T28" s="2">
        <f>IFERROR(__xludf.DUMMYFUNCTION("""COMPUTED_VALUE"""),26.0)</f>
        <v>26</v>
      </c>
      <c r="U28" s="2">
        <f>IFERROR(__xludf.DUMMYFUNCTION("""COMPUTED_VALUE"""),5.0)</f>
        <v>5</v>
      </c>
      <c r="V28" s="2">
        <f>IFERROR(__xludf.DUMMYFUNCTION("""COMPUTED_VALUE"""),14.0)</f>
        <v>14</v>
      </c>
      <c r="W28" s="2">
        <f>IFERROR(__xludf.DUMMYFUNCTION("""COMPUTED_VALUE"""),21.0)</f>
        <v>21</v>
      </c>
      <c r="X28" s="2">
        <f>IFERROR(__xludf.DUMMYFUNCTION("""COMPUTED_VALUE"""),49.0)</f>
        <v>49</v>
      </c>
      <c r="Y28" s="2">
        <f>IFERROR(__xludf.DUMMYFUNCTION("""COMPUTED_VALUE"""),97.0)</f>
        <v>97</v>
      </c>
      <c r="Z28" s="2">
        <f>IFERROR(__xludf.DUMMYFUNCTION("""COMPUTED_VALUE"""),43.0)</f>
        <v>43</v>
      </c>
      <c r="AA28" s="2">
        <f>IFERROR(__xludf.DUMMYFUNCTION("""COMPUTED_VALUE"""),96.0)</f>
        <v>96</v>
      </c>
      <c r="AB28" s="2">
        <f>IFERROR(__xludf.DUMMYFUNCTION("""COMPUTED_VALUE"""),54.0)</f>
        <v>54</v>
      </c>
      <c r="AC28" s="2">
        <f>IFERROR(__xludf.DUMMYFUNCTION("""COMPUTED_VALUE"""),45.0)</f>
        <v>45</v>
      </c>
      <c r="AD28" s="2">
        <f>IFERROR(__xludf.DUMMYFUNCTION("""COMPUTED_VALUE"""),57.0)</f>
        <v>57</v>
      </c>
      <c r="AE28" s="2">
        <f>IFERROR(__xludf.DUMMYFUNCTION("""COMPUTED_VALUE"""),25.0)</f>
        <v>25</v>
      </c>
      <c r="AF28" s="2">
        <f>IFERROR(__xludf.DUMMYFUNCTION("""COMPUTED_VALUE"""),55.0)</f>
        <v>55</v>
      </c>
      <c r="AG28" s="2">
        <f>IFERROR(__xludf.DUMMYFUNCTION("""COMPUTED_VALUE"""),71.0)</f>
        <v>71</v>
      </c>
      <c r="AH28" s="2">
        <f>IFERROR(__xludf.DUMMYFUNCTION("""COMPUTED_VALUE"""),95.0)</f>
        <v>95</v>
      </c>
      <c r="AI28" s="2">
        <f>IFERROR(__xludf.DUMMYFUNCTION("""COMPUTED_VALUE"""),1.0)</f>
        <v>1</v>
      </c>
      <c r="AJ28" s="2">
        <f>IFERROR(__xludf.DUMMYFUNCTION("""COMPUTED_VALUE"""),27.0)</f>
        <v>27</v>
      </c>
      <c r="AK28" s="2">
        <f>IFERROR(__xludf.DUMMYFUNCTION("""COMPUTED_VALUE"""),60.0)</f>
        <v>60</v>
      </c>
      <c r="AL28" s="2">
        <f>IFERROR(__xludf.DUMMYFUNCTION("""COMPUTED_VALUE"""),61.0)</f>
        <v>61</v>
      </c>
      <c r="AM28" s="2">
        <f>IFERROR(__xludf.DUMMYFUNCTION("""COMPUTED_VALUE"""),9.0)</f>
        <v>9</v>
      </c>
      <c r="AN28" s="2">
        <f>IFERROR(__xludf.DUMMYFUNCTION("""COMPUTED_VALUE"""),59.0)</f>
        <v>59</v>
      </c>
      <c r="AO28" s="2">
        <f>IFERROR(__xludf.DUMMYFUNCTION("""COMPUTED_VALUE"""),34.0)</f>
        <v>34</v>
      </c>
      <c r="AP28" s="2">
        <f t="shared" si="2"/>
        <v>1</v>
      </c>
      <c r="AQ28" s="2">
        <f>IFERROR(__xludf.DUMMYFUNCTION("COUNTA( iferror( filter( flatten(F28:O28), match( flatten(F28:O28), flatten(Q28:AO28), 0 ) ) ) )"),0.0)</f>
        <v>0</v>
      </c>
      <c r="AR28" s="2">
        <f t="shared" si="1"/>
        <v>0</v>
      </c>
    </row>
    <row r="29">
      <c r="A29" s="4" t="s">
        <v>33</v>
      </c>
      <c r="B29" s="2" t="str">
        <f>IFERROR(__xludf.DUMMYFUNCTION(" SPLIT(A29,"":"")"),"Card  28")</f>
        <v>Card  28</v>
      </c>
      <c r="C29" s="2" t="str">
        <f>IFERROR(__xludf.DUMMYFUNCTION("""COMPUTED_VALUE""")," 57 79 99 54 72 18 33 34 87  1 | 56 99 55 17 87 80 72 79 88 31 38 63 42 33 10 23 76  4 67 21 98 68 93 57 65")</f>
        <v> 57 79 99 54 72 18 33 34 87  1 | 56 99 55 17 87 80 72 79 88 31 38 63 42 33 10 23 76  4 67 21 98 68 93 57 65</v>
      </c>
      <c r="D29" s="2" t="str">
        <f>IFERROR(__xludf.DUMMYFUNCTION("SPLIT(C29,""|"")")," 57 79 99 54 72 18 33 34 87  1 ")</f>
        <v> 57 79 99 54 72 18 33 34 87  1 </v>
      </c>
      <c r="E29" s="2" t="str">
        <f>IFERROR(__xludf.DUMMYFUNCTION("""COMPUTED_VALUE""")," 56 99 55 17 87 80 72 79 88 31 38 63 42 33 10 23 76  4 67 21 98 68 93 57 65")</f>
        <v> 56 99 55 17 87 80 72 79 88 31 38 63 42 33 10 23 76  4 67 21 98 68 93 57 65</v>
      </c>
      <c r="F29" s="2">
        <f>IFERROR(__xludf.DUMMYFUNCTION("SPLIT(D29,"" "")"),57.0)</f>
        <v>57</v>
      </c>
      <c r="G29" s="2">
        <f>IFERROR(__xludf.DUMMYFUNCTION("""COMPUTED_VALUE"""),79.0)</f>
        <v>79</v>
      </c>
      <c r="H29" s="2">
        <f>IFERROR(__xludf.DUMMYFUNCTION("""COMPUTED_VALUE"""),99.0)</f>
        <v>99</v>
      </c>
      <c r="I29" s="2">
        <f>IFERROR(__xludf.DUMMYFUNCTION("""COMPUTED_VALUE"""),54.0)</f>
        <v>54</v>
      </c>
      <c r="J29" s="2">
        <f>IFERROR(__xludf.DUMMYFUNCTION("""COMPUTED_VALUE"""),72.0)</f>
        <v>72</v>
      </c>
      <c r="K29" s="2">
        <f>IFERROR(__xludf.DUMMYFUNCTION("""COMPUTED_VALUE"""),18.0)</f>
        <v>18</v>
      </c>
      <c r="L29" s="2">
        <f>IFERROR(__xludf.DUMMYFUNCTION("""COMPUTED_VALUE"""),33.0)</f>
        <v>33</v>
      </c>
      <c r="M29" s="2">
        <f>IFERROR(__xludf.DUMMYFUNCTION("""COMPUTED_VALUE"""),34.0)</f>
        <v>34</v>
      </c>
      <c r="N29" s="2">
        <f>IFERROR(__xludf.DUMMYFUNCTION("""COMPUTED_VALUE"""),87.0)</f>
        <v>87</v>
      </c>
      <c r="O29" s="2">
        <f>IFERROR(__xludf.DUMMYFUNCTION("""COMPUTED_VALUE"""),1.0)</f>
        <v>1</v>
      </c>
      <c r="Q29" s="2">
        <f>IFERROR(__xludf.DUMMYFUNCTION("SPLIT(E29,"" "")"),56.0)</f>
        <v>56</v>
      </c>
      <c r="R29" s="2">
        <f>IFERROR(__xludf.DUMMYFUNCTION("""COMPUTED_VALUE"""),99.0)</f>
        <v>99</v>
      </c>
      <c r="S29" s="2">
        <f>IFERROR(__xludf.DUMMYFUNCTION("""COMPUTED_VALUE"""),55.0)</f>
        <v>55</v>
      </c>
      <c r="T29" s="2">
        <f>IFERROR(__xludf.DUMMYFUNCTION("""COMPUTED_VALUE"""),17.0)</f>
        <v>17</v>
      </c>
      <c r="U29" s="2">
        <f>IFERROR(__xludf.DUMMYFUNCTION("""COMPUTED_VALUE"""),87.0)</f>
        <v>87</v>
      </c>
      <c r="V29" s="2">
        <f>IFERROR(__xludf.DUMMYFUNCTION("""COMPUTED_VALUE"""),80.0)</f>
        <v>80</v>
      </c>
      <c r="W29" s="2">
        <f>IFERROR(__xludf.DUMMYFUNCTION("""COMPUTED_VALUE"""),72.0)</f>
        <v>72</v>
      </c>
      <c r="X29" s="2">
        <f>IFERROR(__xludf.DUMMYFUNCTION("""COMPUTED_VALUE"""),79.0)</f>
        <v>79</v>
      </c>
      <c r="Y29" s="2">
        <f>IFERROR(__xludf.DUMMYFUNCTION("""COMPUTED_VALUE"""),88.0)</f>
        <v>88</v>
      </c>
      <c r="Z29" s="2">
        <f>IFERROR(__xludf.DUMMYFUNCTION("""COMPUTED_VALUE"""),31.0)</f>
        <v>31</v>
      </c>
      <c r="AA29" s="2">
        <f>IFERROR(__xludf.DUMMYFUNCTION("""COMPUTED_VALUE"""),38.0)</f>
        <v>38</v>
      </c>
      <c r="AB29" s="2">
        <f>IFERROR(__xludf.DUMMYFUNCTION("""COMPUTED_VALUE"""),63.0)</f>
        <v>63</v>
      </c>
      <c r="AC29" s="2">
        <f>IFERROR(__xludf.DUMMYFUNCTION("""COMPUTED_VALUE"""),42.0)</f>
        <v>42</v>
      </c>
      <c r="AD29" s="2">
        <f>IFERROR(__xludf.DUMMYFUNCTION("""COMPUTED_VALUE"""),33.0)</f>
        <v>33</v>
      </c>
      <c r="AE29" s="2">
        <f>IFERROR(__xludf.DUMMYFUNCTION("""COMPUTED_VALUE"""),10.0)</f>
        <v>10</v>
      </c>
      <c r="AF29" s="2">
        <f>IFERROR(__xludf.DUMMYFUNCTION("""COMPUTED_VALUE"""),23.0)</f>
        <v>23</v>
      </c>
      <c r="AG29" s="2">
        <f>IFERROR(__xludf.DUMMYFUNCTION("""COMPUTED_VALUE"""),76.0)</f>
        <v>76</v>
      </c>
      <c r="AH29" s="2">
        <f>IFERROR(__xludf.DUMMYFUNCTION("""COMPUTED_VALUE"""),4.0)</f>
        <v>4</v>
      </c>
      <c r="AI29" s="2">
        <f>IFERROR(__xludf.DUMMYFUNCTION("""COMPUTED_VALUE"""),67.0)</f>
        <v>67</v>
      </c>
      <c r="AJ29" s="2">
        <f>IFERROR(__xludf.DUMMYFUNCTION("""COMPUTED_VALUE"""),21.0)</f>
        <v>21</v>
      </c>
      <c r="AK29" s="2">
        <f>IFERROR(__xludf.DUMMYFUNCTION("""COMPUTED_VALUE"""),98.0)</f>
        <v>98</v>
      </c>
      <c r="AL29" s="2">
        <f>IFERROR(__xludf.DUMMYFUNCTION("""COMPUTED_VALUE"""),68.0)</f>
        <v>68</v>
      </c>
      <c r="AM29" s="2">
        <f>IFERROR(__xludf.DUMMYFUNCTION("""COMPUTED_VALUE"""),93.0)</f>
        <v>93</v>
      </c>
      <c r="AN29" s="2">
        <f>IFERROR(__xludf.DUMMYFUNCTION("""COMPUTED_VALUE"""),57.0)</f>
        <v>57</v>
      </c>
      <c r="AO29" s="2">
        <f>IFERROR(__xludf.DUMMYFUNCTION("""COMPUTED_VALUE"""),65.0)</f>
        <v>65</v>
      </c>
      <c r="AP29" s="2">
        <f t="shared" si="2"/>
        <v>0</v>
      </c>
      <c r="AQ29" s="2">
        <f>IFERROR(__xludf.DUMMYFUNCTION("COUNTA( iferror( filter( flatten(F29:O29), match( flatten(F29:O29), flatten(Q29:AO29), 0 ) ) ) )"),6.0)</f>
        <v>6</v>
      </c>
      <c r="AR29" s="2">
        <f t="shared" si="1"/>
        <v>32</v>
      </c>
    </row>
    <row r="30">
      <c r="A30" s="4" t="s">
        <v>34</v>
      </c>
      <c r="B30" s="2" t="str">
        <f>IFERROR(__xludf.DUMMYFUNCTION(" SPLIT(A30,"":"")"),"Card  29")</f>
        <v>Card  29</v>
      </c>
      <c r="C30" s="2" t="str">
        <f>IFERROR(__xludf.DUMMYFUNCTION("""COMPUTED_VALUE""")," 85 26 24 34 21 35 49 92 89 73 | 70 39 73 44 67 50 43 63  4 82 14 64 22 25  2 41  8 36 89 10 54 79 87 40  6")</f>
        <v> 85 26 24 34 21 35 49 92 89 73 | 70 39 73 44 67 50 43 63  4 82 14 64 22 25  2 41  8 36 89 10 54 79 87 40  6</v>
      </c>
      <c r="D30" s="2" t="str">
        <f>IFERROR(__xludf.DUMMYFUNCTION("SPLIT(C30,""|"")")," 85 26 24 34 21 35 49 92 89 73 ")</f>
        <v> 85 26 24 34 21 35 49 92 89 73 </v>
      </c>
      <c r="E30" s="2" t="str">
        <f>IFERROR(__xludf.DUMMYFUNCTION("""COMPUTED_VALUE""")," 70 39 73 44 67 50 43 63  4 82 14 64 22 25  2 41  8 36 89 10 54 79 87 40  6")</f>
        <v> 70 39 73 44 67 50 43 63  4 82 14 64 22 25  2 41  8 36 89 10 54 79 87 40  6</v>
      </c>
      <c r="F30" s="2">
        <f>IFERROR(__xludf.DUMMYFUNCTION("SPLIT(D30,"" "")"),85.0)</f>
        <v>85</v>
      </c>
      <c r="G30" s="2">
        <f>IFERROR(__xludf.DUMMYFUNCTION("""COMPUTED_VALUE"""),26.0)</f>
        <v>26</v>
      </c>
      <c r="H30" s="2">
        <f>IFERROR(__xludf.DUMMYFUNCTION("""COMPUTED_VALUE"""),24.0)</f>
        <v>24</v>
      </c>
      <c r="I30" s="2">
        <f>IFERROR(__xludf.DUMMYFUNCTION("""COMPUTED_VALUE"""),34.0)</f>
        <v>34</v>
      </c>
      <c r="J30" s="2">
        <f>IFERROR(__xludf.DUMMYFUNCTION("""COMPUTED_VALUE"""),21.0)</f>
        <v>21</v>
      </c>
      <c r="K30" s="2">
        <f>IFERROR(__xludf.DUMMYFUNCTION("""COMPUTED_VALUE"""),35.0)</f>
        <v>35</v>
      </c>
      <c r="L30" s="2">
        <f>IFERROR(__xludf.DUMMYFUNCTION("""COMPUTED_VALUE"""),49.0)</f>
        <v>49</v>
      </c>
      <c r="M30" s="2">
        <f>IFERROR(__xludf.DUMMYFUNCTION("""COMPUTED_VALUE"""),92.0)</f>
        <v>92</v>
      </c>
      <c r="N30" s="2">
        <f>IFERROR(__xludf.DUMMYFUNCTION("""COMPUTED_VALUE"""),89.0)</f>
        <v>89</v>
      </c>
      <c r="O30" s="2">
        <f>IFERROR(__xludf.DUMMYFUNCTION("""COMPUTED_VALUE"""),73.0)</f>
        <v>73</v>
      </c>
      <c r="Q30" s="2">
        <f>IFERROR(__xludf.DUMMYFUNCTION("SPLIT(E30,"" "")"),70.0)</f>
        <v>70</v>
      </c>
      <c r="R30" s="2">
        <f>IFERROR(__xludf.DUMMYFUNCTION("""COMPUTED_VALUE"""),39.0)</f>
        <v>39</v>
      </c>
      <c r="S30" s="2">
        <f>IFERROR(__xludf.DUMMYFUNCTION("""COMPUTED_VALUE"""),73.0)</f>
        <v>73</v>
      </c>
      <c r="T30" s="2">
        <f>IFERROR(__xludf.DUMMYFUNCTION("""COMPUTED_VALUE"""),44.0)</f>
        <v>44</v>
      </c>
      <c r="U30" s="2">
        <f>IFERROR(__xludf.DUMMYFUNCTION("""COMPUTED_VALUE"""),67.0)</f>
        <v>67</v>
      </c>
      <c r="V30" s="2">
        <f>IFERROR(__xludf.DUMMYFUNCTION("""COMPUTED_VALUE"""),50.0)</f>
        <v>50</v>
      </c>
      <c r="W30" s="2">
        <f>IFERROR(__xludf.DUMMYFUNCTION("""COMPUTED_VALUE"""),43.0)</f>
        <v>43</v>
      </c>
      <c r="X30" s="2">
        <f>IFERROR(__xludf.DUMMYFUNCTION("""COMPUTED_VALUE"""),63.0)</f>
        <v>63</v>
      </c>
      <c r="Y30" s="2">
        <f>IFERROR(__xludf.DUMMYFUNCTION("""COMPUTED_VALUE"""),4.0)</f>
        <v>4</v>
      </c>
      <c r="Z30" s="2">
        <f>IFERROR(__xludf.DUMMYFUNCTION("""COMPUTED_VALUE"""),82.0)</f>
        <v>82</v>
      </c>
      <c r="AA30" s="2">
        <f>IFERROR(__xludf.DUMMYFUNCTION("""COMPUTED_VALUE"""),14.0)</f>
        <v>14</v>
      </c>
      <c r="AB30" s="2">
        <f>IFERROR(__xludf.DUMMYFUNCTION("""COMPUTED_VALUE"""),64.0)</f>
        <v>64</v>
      </c>
      <c r="AC30" s="2">
        <f>IFERROR(__xludf.DUMMYFUNCTION("""COMPUTED_VALUE"""),22.0)</f>
        <v>22</v>
      </c>
      <c r="AD30" s="2">
        <f>IFERROR(__xludf.DUMMYFUNCTION("""COMPUTED_VALUE"""),25.0)</f>
        <v>25</v>
      </c>
      <c r="AE30" s="2">
        <f>IFERROR(__xludf.DUMMYFUNCTION("""COMPUTED_VALUE"""),2.0)</f>
        <v>2</v>
      </c>
      <c r="AF30" s="2">
        <f>IFERROR(__xludf.DUMMYFUNCTION("""COMPUTED_VALUE"""),41.0)</f>
        <v>41</v>
      </c>
      <c r="AG30" s="2">
        <f>IFERROR(__xludf.DUMMYFUNCTION("""COMPUTED_VALUE"""),8.0)</f>
        <v>8</v>
      </c>
      <c r="AH30" s="2">
        <f>IFERROR(__xludf.DUMMYFUNCTION("""COMPUTED_VALUE"""),36.0)</f>
        <v>36</v>
      </c>
      <c r="AI30" s="2">
        <f>IFERROR(__xludf.DUMMYFUNCTION("""COMPUTED_VALUE"""),89.0)</f>
        <v>89</v>
      </c>
      <c r="AJ30" s="2">
        <f>IFERROR(__xludf.DUMMYFUNCTION("""COMPUTED_VALUE"""),10.0)</f>
        <v>10</v>
      </c>
      <c r="AK30" s="2">
        <f>IFERROR(__xludf.DUMMYFUNCTION("""COMPUTED_VALUE"""),54.0)</f>
        <v>54</v>
      </c>
      <c r="AL30" s="2">
        <f>IFERROR(__xludf.DUMMYFUNCTION("""COMPUTED_VALUE"""),79.0)</f>
        <v>79</v>
      </c>
      <c r="AM30" s="2">
        <f>IFERROR(__xludf.DUMMYFUNCTION("""COMPUTED_VALUE"""),87.0)</f>
        <v>87</v>
      </c>
      <c r="AN30" s="2">
        <f>IFERROR(__xludf.DUMMYFUNCTION("""COMPUTED_VALUE"""),40.0)</f>
        <v>40</v>
      </c>
      <c r="AO30" s="2">
        <f>IFERROR(__xludf.DUMMYFUNCTION("""COMPUTED_VALUE"""),6.0)</f>
        <v>6</v>
      </c>
      <c r="AP30" s="2">
        <f t="shared" si="2"/>
        <v>36</v>
      </c>
      <c r="AQ30" s="2">
        <f>IFERROR(__xludf.DUMMYFUNCTION("COUNTA( iferror( filter( flatten(F30:O30), match( flatten(F30:O30), flatten(Q30:AO30), 0 ) ) ) )"),2.0)</f>
        <v>2</v>
      </c>
      <c r="AR30" s="2">
        <f t="shared" si="1"/>
        <v>2</v>
      </c>
    </row>
    <row r="31">
      <c r="A31" s="4" t="s">
        <v>35</v>
      </c>
      <c r="B31" s="2" t="str">
        <f>IFERROR(__xludf.DUMMYFUNCTION(" SPLIT(A31,"":"")"),"Card  30")</f>
        <v>Card  30</v>
      </c>
      <c r="C31" s="2" t="str">
        <f>IFERROR(__xludf.DUMMYFUNCTION("""COMPUTED_VALUE""")," 21 33 62  4 57  9 50 49 95 13 | 12 84 86 49 26 42 20 37 30 57 44 96 62  6  4 65 15 59 60 73 19 28 89 39 55")</f>
        <v> 21 33 62  4 57  9 50 49 95 13 | 12 84 86 49 26 42 20 37 30 57 44 96 62  6  4 65 15 59 60 73 19 28 89 39 55</v>
      </c>
      <c r="D31" s="2" t="str">
        <f>IFERROR(__xludf.DUMMYFUNCTION("SPLIT(C31,""|"")")," 21 33 62  4 57  9 50 49 95 13 ")</f>
        <v> 21 33 62  4 57  9 50 49 95 13 </v>
      </c>
      <c r="E31" s="2" t="str">
        <f>IFERROR(__xludf.DUMMYFUNCTION("""COMPUTED_VALUE""")," 12 84 86 49 26 42 20 37 30 57 44 96 62  6  4 65 15 59 60 73 19 28 89 39 55")</f>
        <v> 12 84 86 49 26 42 20 37 30 57 44 96 62  6  4 65 15 59 60 73 19 28 89 39 55</v>
      </c>
      <c r="F31" s="2">
        <f>IFERROR(__xludf.DUMMYFUNCTION("SPLIT(D31,"" "")"),21.0)</f>
        <v>21</v>
      </c>
      <c r="G31" s="2">
        <f>IFERROR(__xludf.DUMMYFUNCTION("""COMPUTED_VALUE"""),33.0)</f>
        <v>33</v>
      </c>
      <c r="H31" s="2">
        <f>IFERROR(__xludf.DUMMYFUNCTION("""COMPUTED_VALUE"""),62.0)</f>
        <v>62</v>
      </c>
      <c r="I31" s="2">
        <f>IFERROR(__xludf.DUMMYFUNCTION("""COMPUTED_VALUE"""),4.0)</f>
        <v>4</v>
      </c>
      <c r="J31" s="2">
        <f>IFERROR(__xludf.DUMMYFUNCTION("""COMPUTED_VALUE"""),57.0)</f>
        <v>57</v>
      </c>
      <c r="K31" s="2">
        <f>IFERROR(__xludf.DUMMYFUNCTION("""COMPUTED_VALUE"""),9.0)</f>
        <v>9</v>
      </c>
      <c r="L31" s="2">
        <f>IFERROR(__xludf.DUMMYFUNCTION("""COMPUTED_VALUE"""),50.0)</f>
        <v>50</v>
      </c>
      <c r="M31" s="2">
        <f>IFERROR(__xludf.DUMMYFUNCTION("""COMPUTED_VALUE"""),49.0)</f>
        <v>49</v>
      </c>
      <c r="N31" s="2">
        <f>IFERROR(__xludf.DUMMYFUNCTION("""COMPUTED_VALUE"""),95.0)</f>
        <v>95</v>
      </c>
      <c r="O31" s="2">
        <f>IFERROR(__xludf.DUMMYFUNCTION("""COMPUTED_VALUE"""),13.0)</f>
        <v>13</v>
      </c>
      <c r="Q31" s="2">
        <f>IFERROR(__xludf.DUMMYFUNCTION("SPLIT(E31,"" "")"),12.0)</f>
        <v>12</v>
      </c>
      <c r="R31" s="2">
        <f>IFERROR(__xludf.DUMMYFUNCTION("""COMPUTED_VALUE"""),84.0)</f>
        <v>84</v>
      </c>
      <c r="S31" s="2">
        <f>IFERROR(__xludf.DUMMYFUNCTION("""COMPUTED_VALUE"""),86.0)</f>
        <v>86</v>
      </c>
      <c r="T31" s="2">
        <f>IFERROR(__xludf.DUMMYFUNCTION("""COMPUTED_VALUE"""),49.0)</f>
        <v>49</v>
      </c>
      <c r="U31" s="2">
        <f>IFERROR(__xludf.DUMMYFUNCTION("""COMPUTED_VALUE"""),26.0)</f>
        <v>26</v>
      </c>
      <c r="V31" s="2">
        <f>IFERROR(__xludf.DUMMYFUNCTION("""COMPUTED_VALUE"""),42.0)</f>
        <v>42</v>
      </c>
      <c r="W31" s="2">
        <f>IFERROR(__xludf.DUMMYFUNCTION("""COMPUTED_VALUE"""),20.0)</f>
        <v>20</v>
      </c>
      <c r="X31" s="2">
        <f>IFERROR(__xludf.DUMMYFUNCTION("""COMPUTED_VALUE"""),37.0)</f>
        <v>37</v>
      </c>
      <c r="Y31" s="2">
        <f>IFERROR(__xludf.DUMMYFUNCTION("""COMPUTED_VALUE"""),30.0)</f>
        <v>30</v>
      </c>
      <c r="Z31" s="2">
        <f>IFERROR(__xludf.DUMMYFUNCTION("""COMPUTED_VALUE"""),57.0)</f>
        <v>57</v>
      </c>
      <c r="AA31" s="2">
        <f>IFERROR(__xludf.DUMMYFUNCTION("""COMPUTED_VALUE"""),44.0)</f>
        <v>44</v>
      </c>
      <c r="AB31" s="2">
        <f>IFERROR(__xludf.DUMMYFUNCTION("""COMPUTED_VALUE"""),96.0)</f>
        <v>96</v>
      </c>
      <c r="AC31" s="2">
        <f>IFERROR(__xludf.DUMMYFUNCTION("""COMPUTED_VALUE"""),62.0)</f>
        <v>62</v>
      </c>
      <c r="AD31" s="2">
        <f>IFERROR(__xludf.DUMMYFUNCTION("""COMPUTED_VALUE"""),6.0)</f>
        <v>6</v>
      </c>
      <c r="AE31" s="2">
        <f>IFERROR(__xludf.DUMMYFUNCTION("""COMPUTED_VALUE"""),4.0)</f>
        <v>4</v>
      </c>
      <c r="AF31" s="2">
        <f>IFERROR(__xludf.DUMMYFUNCTION("""COMPUTED_VALUE"""),65.0)</f>
        <v>65</v>
      </c>
      <c r="AG31" s="2">
        <f>IFERROR(__xludf.DUMMYFUNCTION("""COMPUTED_VALUE"""),15.0)</f>
        <v>15</v>
      </c>
      <c r="AH31" s="2">
        <f>IFERROR(__xludf.DUMMYFUNCTION("""COMPUTED_VALUE"""),59.0)</f>
        <v>59</v>
      </c>
      <c r="AI31" s="2">
        <f>IFERROR(__xludf.DUMMYFUNCTION("""COMPUTED_VALUE"""),60.0)</f>
        <v>60</v>
      </c>
      <c r="AJ31" s="2">
        <f>IFERROR(__xludf.DUMMYFUNCTION("""COMPUTED_VALUE"""),73.0)</f>
        <v>73</v>
      </c>
      <c r="AK31" s="2">
        <f>IFERROR(__xludf.DUMMYFUNCTION("""COMPUTED_VALUE"""),19.0)</f>
        <v>19</v>
      </c>
      <c r="AL31" s="2">
        <f>IFERROR(__xludf.DUMMYFUNCTION("""COMPUTED_VALUE"""),28.0)</f>
        <v>28</v>
      </c>
      <c r="AM31" s="2">
        <f>IFERROR(__xludf.DUMMYFUNCTION("""COMPUTED_VALUE"""),89.0)</f>
        <v>89</v>
      </c>
      <c r="AN31" s="2">
        <f>IFERROR(__xludf.DUMMYFUNCTION("""COMPUTED_VALUE"""),39.0)</f>
        <v>39</v>
      </c>
      <c r="AO31" s="2">
        <f>IFERROR(__xludf.DUMMYFUNCTION("""COMPUTED_VALUE"""),55.0)</f>
        <v>55</v>
      </c>
      <c r="AP31" s="2">
        <f t="shared" si="2"/>
        <v>16</v>
      </c>
      <c r="AQ31" s="2">
        <f>IFERROR(__xludf.DUMMYFUNCTION("COUNTA( iferror( filter( flatten(F31:O31), match( flatten(F31:O31), flatten(Q31:AO31), 0 ) ) ) )"),4.0)</f>
        <v>4</v>
      </c>
      <c r="AR31" s="2">
        <f t="shared" si="1"/>
        <v>8</v>
      </c>
    </row>
    <row r="32">
      <c r="A32" s="4" t="s">
        <v>36</v>
      </c>
      <c r="B32" s="2" t="str">
        <f>IFERROR(__xludf.DUMMYFUNCTION(" SPLIT(A32,"":"")"),"Card  31")</f>
        <v>Card  31</v>
      </c>
      <c r="C32" s="2" t="str">
        <f>IFERROR(__xludf.DUMMYFUNCTION("""COMPUTED_VALUE"""),"  7 61 76 92 70 15 45 71 98 20 |  4 33 26 63 73 52  7  3 62 60 89 28 86 55 45 90 41 83 74 31 48 27 11 65 72")</f>
        <v>  7 61 76 92 70 15 45 71 98 20 |  4 33 26 63 73 52  7  3 62 60 89 28 86 55 45 90 41 83 74 31 48 27 11 65 72</v>
      </c>
      <c r="D32" s="2" t="str">
        <f>IFERROR(__xludf.DUMMYFUNCTION("SPLIT(C32,""|"")"),"  7 61 76 92 70 15 45 71 98 20 ")</f>
        <v>  7 61 76 92 70 15 45 71 98 20 </v>
      </c>
      <c r="E32" s="2" t="str">
        <f>IFERROR(__xludf.DUMMYFUNCTION("""COMPUTED_VALUE"""),"  4 33 26 63 73 52  7  3 62 60 89 28 86 55 45 90 41 83 74 31 48 27 11 65 72")</f>
        <v>  4 33 26 63 73 52  7  3 62 60 89 28 86 55 45 90 41 83 74 31 48 27 11 65 72</v>
      </c>
      <c r="F32" s="2">
        <f>IFERROR(__xludf.DUMMYFUNCTION("SPLIT(D32,"" "")"),7.0)</f>
        <v>7</v>
      </c>
      <c r="G32" s="2">
        <f>IFERROR(__xludf.DUMMYFUNCTION("""COMPUTED_VALUE"""),61.0)</f>
        <v>61</v>
      </c>
      <c r="H32" s="2">
        <f>IFERROR(__xludf.DUMMYFUNCTION("""COMPUTED_VALUE"""),76.0)</f>
        <v>76</v>
      </c>
      <c r="I32" s="2">
        <f>IFERROR(__xludf.DUMMYFUNCTION("""COMPUTED_VALUE"""),92.0)</f>
        <v>92</v>
      </c>
      <c r="J32" s="2">
        <f>IFERROR(__xludf.DUMMYFUNCTION("""COMPUTED_VALUE"""),70.0)</f>
        <v>70</v>
      </c>
      <c r="K32" s="2">
        <f>IFERROR(__xludf.DUMMYFUNCTION("""COMPUTED_VALUE"""),15.0)</f>
        <v>15</v>
      </c>
      <c r="L32" s="2">
        <f>IFERROR(__xludf.DUMMYFUNCTION("""COMPUTED_VALUE"""),45.0)</f>
        <v>45</v>
      </c>
      <c r="M32" s="2">
        <f>IFERROR(__xludf.DUMMYFUNCTION("""COMPUTED_VALUE"""),71.0)</f>
        <v>71</v>
      </c>
      <c r="N32" s="2">
        <f>IFERROR(__xludf.DUMMYFUNCTION("""COMPUTED_VALUE"""),98.0)</f>
        <v>98</v>
      </c>
      <c r="O32" s="2">
        <f>IFERROR(__xludf.DUMMYFUNCTION("""COMPUTED_VALUE"""),20.0)</f>
        <v>20</v>
      </c>
      <c r="Q32" s="2">
        <f>IFERROR(__xludf.DUMMYFUNCTION("SPLIT(E32,"" "")"),4.0)</f>
        <v>4</v>
      </c>
      <c r="R32" s="2">
        <f>IFERROR(__xludf.DUMMYFUNCTION("""COMPUTED_VALUE"""),33.0)</f>
        <v>33</v>
      </c>
      <c r="S32" s="2">
        <f>IFERROR(__xludf.DUMMYFUNCTION("""COMPUTED_VALUE"""),26.0)</f>
        <v>26</v>
      </c>
      <c r="T32" s="2">
        <f>IFERROR(__xludf.DUMMYFUNCTION("""COMPUTED_VALUE"""),63.0)</f>
        <v>63</v>
      </c>
      <c r="U32" s="2">
        <f>IFERROR(__xludf.DUMMYFUNCTION("""COMPUTED_VALUE"""),73.0)</f>
        <v>73</v>
      </c>
      <c r="V32" s="2">
        <f>IFERROR(__xludf.DUMMYFUNCTION("""COMPUTED_VALUE"""),52.0)</f>
        <v>52</v>
      </c>
      <c r="W32" s="2">
        <f>IFERROR(__xludf.DUMMYFUNCTION("""COMPUTED_VALUE"""),7.0)</f>
        <v>7</v>
      </c>
      <c r="X32" s="2">
        <f>IFERROR(__xludf.DUMMYFUNCTION("""COMPUTED_VALUE"""),3.0)</f>
        <v>3</v>
      </c>
      <c r="Y32" s="2">
        <f>IFERROR(__xludf.DUMMYFUNCTION("""COMPUTED_VALUE"""),62.0)</f>
        <v>62</v>
      </c>
      <c r="Z32" s="2">
        <f>IFERROR(__xludf.DUMMYFUNCTION("""COMPUTED_VALUE"""),60.0)</f>
        <v>60</v>
      </c>
      <c r="AA32" s="2">
        <f>IFERROR(__xludf.DUMMYFUNCTION("""COMPUTED_VALUE"""),89.0)</f>
        <v>89</v>
      </c>
      <c r="AB32" s="2">
        <f>IFERROR(__xludf.DUMMYFUNCTION("""COMPUTED_VALUE"""),28.0)</f>
        <v>28</v>
      </c>
      <c r="AC32" s="2">
        <f>IFERROR(__xludf.DUMMYFUNCTION("""COMPUTED_VALUE"""),86.0)</f>
        <v>86</v>
      </c>
      <c r="AD32" s="2">
        <f>IFERROR(__xludf.DUMMYFUNCTION("""COMPUTED_VALUE"""),55.0)</f>
        <v>55</v>
      </c>
      <c r="AE32" s="2">
        <f>IFERROR(__xludf.DUMMYFUNCTION("""COMPUTED_VALUE"""),45.0)</f>
        <v>45</v>
      </c>
      <c r="AF32" s="2">
        <f>IFERROR(__xludf.DUMMYFUNCTION("""COMPUTED_VALUE"""),90.0)</f>
        <v>90</v>
      </c>
      <c r="AG32" s="2">
        <f>IFERROR(__xludf.DUMMYFUNCTION("""COMPUTED_VALUE"""),41.0)</f>
        <v>41</v>
      </c>
      <c r="AH32" s="2">
        <f>IFERROR(__xludf.DUMMYFUNCTION("""COMPUTED_VALUE"""),83.0)</f>
        <v>83</v>
      </c>
      <c r="AI32" s="2">
        <f>IFERROR(__xludf.DUMMYFUNCTION("""COMPUTED_VALUE"""),74.0)</f>
        <v>74</v>
      </c>
      <c r="AJ32" s="2">
        <f>IFERROR(__xludf.DUMMYFUNCTION("""COMPUTED_VALUE"""),31.0)</f>
        <v>31</v>
      </c>
      <c r="AK32" s="2">
        <f>IFERROR(__xludf.DUMMYFUNCTION("""COMPUTED_VALUE"""),48.0)</f>
        <v>48</v>
      </c>
      <c r="AL32" s="2">
        <f>IFERROR(__xludf.DUMMYFUNCTION("""COMPUTED_VALUE"""),27.0)</f>
        <v>27</v>
      </c>
      <c r="AM32" s="2">
        <f>IFERROR(__xludf.DUMMYFUNCTION("""COMPUTED_VALUE"""),11.0)</f>
        <v>11</v>
      </c>
      <c r="AN32" s="2">
        <f>IFERROR(__xludf.DUMMYFUNCTION("""COMPUTED_VALUE"""),65.0)</f>
        <v>65</v>
      </c>
      <c r="AO32" s="2">
        <f>IFERROR(__xludf.DUMMYFUNCTION("""COMPUTED_VALUE"""),72.0)</f>
        <v>72</v>
      </c>
      <c r="AP32" s="2">
        <f t="shared" si="2"/>
        <v>16</v>
      </c>
      <c r="AQ32" s="2">
        <f>IFERROR(__xludf.DUMMYFUNCTION("COUNTA( iferror( filter( flatten(F32:O32), match( flatten(F32:O32), flatten(Q32:AO32), 0 ) ) ) )"),2.0)</f>
        <v>2</v>
      </c>
      <c r="AR32" s="2">
        <f t="shared" si="1"/>
        <v>2</v>
      </c>
    </row>
    <row r="33">
      <c r="A33" s="4" t="s">
        <v>37</v>
      </c>
      <c r="B33" s="2" t="str">
        <f>IFERROR(__xludf.DUMMYFUNCTION(" SPLIT(A33,"":"")"),"Card  32")</f>
        <v>Card  32</v>
      </c>
      <c r="C33" s="2" t="str">
        <f>IFERROR(__xludf.DUMMYFUNCTION("""COMPUTED_VALUE"""),"  9 35 67 79 85 46 14 42 84 45 | 63 51 64  5 81 70 36 47 33 30 54 83 85 34 35 32  1 79  7 96 82 28  3 89 91")</f>
        <v>  9 35 67 79 85 46 14 42 84 45 | 63 51 64  5 81 70 36 47 33 30 54 83 85 34 35 32  1 79  7 96 82 28  3 89 91</v>
      </c>
      <c r="D33" s="2" t="str">
        <f>IFERROR(__xludf.DUMMYFUNCTION("SPLIT(C33,""|"")"),"  9 35 67 79 85 46 14 42 84 45 ")</f>
        <v>  9 35 67 79 85 46 14 42 84 45 </v>
      </c>
      <c r="E33" s="2" t="str">
        <f>IFERROR(__xludf.DUMMYFUNCTION("""COMPUTED_VALUE""")," 63 51 64  5 81 70 36 47 33 30 54 83 85 34 35 32  1 79  7 96 82 28  3 89 91")</f>
        <v> 63 51 64  5 81 70 36 47 33 30 54 83 85 34 35 32  1 79  7 96 82 28  3 89 91</v>
      </c>
      <c r="F33" s="2">
        <f>IFERROR(__xludf.DUMMYFUNCTION("SPLIT(D33,"" "")"),9.0)</f>
        <v>9</v>
      </c>
      <c r="G33" s="2">
        <f>IFERROR(__xludf.DUMMYFUNCTION("""COMPUTED_VALUE"""),35.0)</f>
        <v>35</v>
      </c>
      <c r="H33" s="2">
        <f>IFERROR(__xludf.DUMMYFUNCTION("""COMPUTED_VALUE"""),67.0)</f>
        <v>67</v>
      </c>
      <c r="I33" s="2">
        <f>IFERROR(__xludf.DUMMYFUNCTION("""COMPUTED_VALUE"""),79.0)</f>
        <v>79</v>
      </c>
      <c r="J33" s="2">
        <f>IFERROR(__xludf.DUMMYFUNCTION("""COMPUTED_VALUE"""),85.0)</f>
        <v>85</v>
      </c>
      <c r="K33" s="2">
        <f>IFERROR(__xludf.DUMMYFUNCTION("""COMPUTED_VALUE"""),46.0)</f>
        <v>46</v>
      </c>
      <c r="L33" s="2">
        <f>IFERROR(__xludf.DUMMYFUNCTION("""COMPUTED_VALUE"""),14.0)</f>
        <v>14</v>
      </c>
      <c r="M33" s="2">
        <f>IFERROR(__xludf.DUMMYFUNCTION("""COMPUTED_VALUE"""),42.0)</f>
        <v>42</v>
      </c>
      <c r="N33" s="2">
        <f>IFERROR(__xludf.DUMMYFUNCTION("""COMPUTED_VALUE"""),84.0)</f>
        <v>84</v>
      </c>
      <c r="O33" s="2">
        <f>IFERROR(__xludf.DUMMYFUNCTION("""COMPUTED_VALUE"""),45.0)</f>
        <v>45</v>
      </c>
      <c r="Q33" s="2">
        <f>IFERROR(__xludf.DUMMYFUNCTION("SPLIT(E33,"" "")"),63.0)</f>
        <v>63</v>
      </c>
      <c r="R33" s="2">
        <f>IFERROR(__xludf.DUMMYFUNCTION("""COMPUTED_VALUE"""),51.0)</f>
        <v>51</v>
      </c>
      <c r="S33" s="2">
        <f>IFERROR(__xludf.DUMMYFUNCTION("""COMPUTED_VALUE"""),64.0)</f>
        <v>64</v>
      </c>
      <c r="T33" s="2">
        <f>IFERROR(__xludf.DUMMYFUNCTION("""COMPUTED_VALUE"""),5.0)</f>
        <v>5</v>
      </c>
      <c r="U33" s="2">
        <f>IFERROR(__xludf.DUMMYFUNCTION("""COMPUTED_VALUE"""),81.0)</f>
        <v>81</v>
      </c>
      <c r="V33" s="2">
        <f>IFERROR(__xludf.DUMMYFUNCTION("""COMPUTED_VALUE"""),70.0)</f>
        <v>70</v>
      </c>
      <c r="W33" s="2">
        <f>IFERROR(__xludf.DUMMYFUNCTION("""COMPUTED_VALUE"""),36.0)</f>
        <v>36</v>
      </c>
      <c r="X33" s="2">
        <f>IFERROR(__xludf.DUMMYFUNCTION("""COMPUTED_VALUE"""),47.0)</f>
        <v>47</v>
      </c>
      <c r="Y33" s="2">
        <f>IFERROR(__xludf.DUMMYFUNCTION("""COMPUTED_VALUE"""),33.0)</f>
        <v>33</v>
      </c>
      <c r="Z33" s="2">
        <f>IFERROR(__xludf.DUMMYFUNCTION("""COMPUTED_VALUE"""),30.0)</f>
        <v>30</v>
      </c>
      <c r="AA33" s="2">
        <f>IFERROR(__xludf.DUMMYFUNCTION("""COMPUTED_VALUE"""),54.0)</f>
        <v>54</v>
      </c>
      <c r="AB33" s="2">
        <f>IFERROR(__xludf.DUMMYFUNCTION("""COMPUTED_VALUE"""),83.0)</f>
        <v>83</v>
      </c>
      <c r="AC33" s="2">
        <f>IFERROR(__xludf.DUMMYFUNCTION("""COMPUTED_VALUE"""),85.0)</f>
        <v>85</v>
      </c>
      <c r="AD33" s="2">
        <f>IFERROR(__xludf.DUMMYFUNCTION("""COMPUTED_VALUE"""),34.0)</f>
        <v>34</v>
      </c>
      <c r="AE33" s="2">
        <f>IFERROR(__xludf.DUMMYFUNCTION("""COMPUTED_VALUE"""),35.0)</f>
        <v>35</v>
      </c>
      <c r="AF33" s="2">
        <f>IFERROR(__xludf.DUMMYFUNCTION("""COMPUTED_VALUE"""),32.0)</f>
        <v>32</v>
      </c>
      <c r="AG33" s="2">
        <f>IFERROR(__xludf.DUMMYFUNCTION("""COMPUTED_VALUE"""),1.0)</f>
        <v>1</v>
      </c>
      <c r="AH33" s="2">
        <f>IFERROR(__xludf.DUMMYFUNCTION("""COMPUTED_VALUE"""),79.0)</f>
        <v>79</v>
      </c>
      <c r="AI33" s="2">
        <f>IFERROR(__xludf.DUMMYFUNCTION("""COMPUTED_VALUE"""),7.0)</f>
        <v>7</v>
      </c>
      <c r="AJ33" s="2">
        <f>IFERROR(__xludf.DUMMYFUNCTION("""COMPUTED_VALUE"""),96.0)</f>
        <v>96</v>
      </c>
      <c r="AK33" s="2">
        <f>IFERROR(__xludf.DUMMYFUNCTION("""COMPUTED_VALUE"""),82.0)</f>
        <v>82</v>
      </c>
      <c r="AL33" s="2">
        <f>IFERROR(__xludf.DUMMYFUNCTION("""COMPUTED_VALUE"""),28.0)</f>
        <v>28</v>
      </c>
      <c r="AM33" s="2">
        <f>IFERROR(__xludf.DUMMYFUNCTION("""COMPUTED_VALUE"""),3.0)</f>
        <v>3</v>
      </c>
      <c r="AN33" s="2">
        <f>IFERROR(__xludf.DUMMYFUNCTION("""COMPUTED_VALUE"""),89.0)</f>
        <v>89</v>
      </c>
      <c r="AO33" s="2">
        <f>IFERROR(__xludf.DUMMYFUNCTION("""COMPUTED_VALUE"""),91.0)</f>
        <v>91</v>
      </c>
      <c r="AP33" s="2">
        <f t="shared" si="2"/>
        <v>8</v>
      </c>
      <c r="AQ33" s="2">
        <f>IFERROR(__xludf.DUMMYFUNCTION("COUNTA( iferror( filter( flatten(F33:O33), match( flatten(F33:O33), flatten(Q33:AO33), 0 ) ) ) )"),3.0)</f>
        <v>3</v>
      </c>
      <c r="AR33" s="2">
        <f t="shared" si="1"/>
        <v>4</v>
      </c>
    </row>
    <row r="34">
      <c r="A34" s="4" t="s">
        <v>38</v>
      </c>
      <c r="B34" s="2" t="str">
        <f>IFERROR(__xludf.DUMMYFUNCTION(" SPLIT(A34,"":"")"),"Card  33")</f>
        <v>Card  33</v>
      </c>
      <c r="C34" s="2" t="str">
        <f>IFERROR(__xludf.DUMMYFUNCTION("""COMPUTED_VALUE""")," 76 48 44 64 41 62  4 25 11  8 | 15 22 10 80 59 82 89 81  2 57 31 25 50 34 53 39 86 19 47 95 23 30 88 91 51")</f>
        <v> 76 48 44 64 41 62  4 25 11  8 | 15 22 10 80 59 82 89 81  2 57 31 25 50 34 53 39 86 19 47 95 23 30 88 91 51</v>
      </c>
      <c r="D34" s="2" t="str">
        <f>IFERROR(__xludf.DUMMYFUNCTION("SPLIT(C34,""|"")")," 76 48 44 64 41 62  4 25 11  8 ")</f>
        <v> 76 48 44 64 41 62  4 25 11  8 </v>
      </c>
      <c r="E34" s="2" t="str">
        <f>IFERROR(__xludf.DUMMYFUNCTION("""COMPUTED_VALUE""")," 15 22 10 80 59 82 89 81  2 57 31 25 50 34 53 39 86 19 47 95 23 30 88 91 51")</f>
        <v> 15 22 10 80 59 82 89 81  2 57 31 25 50 34 53 39 86 19 47 95 23 30 88 91 51</v>
      </c>
      <c r="F34" s="2">
        <f>IFERROR(__xludf.DUMMYFUNCTION("SPLIT(D34,"" "")"),76.0)</f>
        <v>76</v>
      </c>
      <c r="G34" s="2">
        <f>IFERROR(__xludf.DUMMYFUNCTION("""COMPUTED_VALUE"""),48.0)</f>
        <v>48</v>
      </c>
      <c r="H34" s="2">
        <f>IFERROR(__xludf.DUMMYFUNCTION("""COMPUTED_VALUE"""),44.0)</f>
        <v>44</v>
      </c>
      <c r="I34" s="2">
        <f>IFERROR(__xludf.DUMMYFUNCTION("""COMPUTED_VALUE"""),64.0)</f>
        <v>64</v>
      </c>
      <c r="J34" s="2">
        <f>IFERROR(__xludf.DUMMYFUNCTION("""COMPUTED_VALUE"""),41.0)</f>
        <v>41</v>
      </c>
      <c r="K34" s="2">
        <f>IFERROR(__xludf.DUMMYFUNCTION("""COMPUTED_VALUE"""),62.0)</f>
        <v>62</v>
      </c>
      <c r="L34" s="2">
        <f>IFERROR(__xludf.DUMMYFUNCTION("""COMPUTED_VALUE"""),4.0)</f>
        <v>4</v>
      </c>
      <c r="M34" s="2">
        <f>IFERROR(__xludf.DUMMYFUNCTION("""COMPUTED_VALUE"""),25.0)</f>
        <v>25</v>
      </c>
      <c r="N34" s="2">
        <f>IFERROR(__xludf.DUMMYFUNCTION("""COMPUTED_VALUE"""),11.0)</f>
        <v>11</v>
      </c>
      <c r="O34" s="2">
        <f>IFERROR(__xludf.DUMMYFUNCTION("""COMPUTED_VALUE"""),8.0)</f>
        <v>8</v>
      </c>
      <c r="Q34" s="2">
        <f>IFERROR(__xludf.DUMMYFUNCTION("SPLIT(E34,"" "")"),15.0)</f>
        <v>15</v>
      </c>
      <c r="R34" s="2">
        <f>IFERROR(__xludf.DUMMYFUNCTION("""COMPUTED_VALUE"""),22.0)</f>
        <v>22</v>
      </c>
      <c r="S34" s="2">
        <f>IFERROR(__xludf.DUMMYFUNCTION("""COMPUTED_VALUE"""),10.0)</f>
        <v>10</v>
      </c>
      <c r="T34" s="2">
        <f>IFERROR(__xludf.DUMMYFUNCTION("""COMPUTED_VALUE"""),80.0)</f>
        <v>80</v>
      </c>
      <c r="U34" s="2">
        <f>IFERROR(__xludf.DUMMYFUNCTION("""COMPUTED_VALUE"""),59.0)</f>
        <v>59</v>
      </c>
      <c r="V34" s="2">
        <f>IFERROR(__xludf.DUMMYFUNCTION("""COMPUTED_VALUE"""),82.0)</f>
        <v>82</v>
      </c>
      <c r="W34" s="2">
        <f>IFERROR(__xludf.DUMMYFUNCTION("""COMPUTED_VALUE"""),89.0)</f>
        <v>89</v>
      </c>
      <c r="X34" s="2">
        <f>IFERROR(__xludf.DUMMYFUNCTION("""COMPUTED_VALUE"""),81.0)</f>
        <v>81</v>
      </c>
      <c r="Y34" s="2">
        <f>IFERROR(__xludf.DUMMYFUNCTION("""COMPUTED_VALUE"""),2.0)</f>
        <v>2</v>
      </c>
      <c r="Z34" s="2">
        <f>IFERROR(__xludf.DUMMYFUNCTION("""COMPUTED_VALUE"""),57.0)</f>
        <v>57</v>
      </c>
      <c r="AA34" s="2">
        <f>IFERROR(__xludf.DUMMYFUNCTION("""COMPUTED_VALUE"""),31.0)</f>
        <v>31</v>
      </c>
      <c r="AB34" s="2">
        <f>IFERROR(__xludf.DUMMYFUNCTION("""COMPUTED_VALUE"""),25.0)</f>
        <v>25</v>
      </c>
      <c r="AC34" s="2">
        <f>IFERROR(__xludf.DUMMYFUNCTION("""COMPUTED_VALUE"""),50.0)</f>
        <v>50</v>
      </c>
      <c r="AD34" s="2">
        <f>IFERROR(__xludf.DUMMYFUNCTION("""COMPUTED_VALUE"""),34.0)</f>
        <v>34</v>
      </c>
      <c r="AE34" s="2">
        <f>IFERROR(__xludf.DUMMYFUNCTION("""COMPUTED_VALUE"""),53.0)</f>
        <v>53</v>
      </c>
      <c r="AF34" s="2">
        <f>IFERROR(__xludf.DUMMYFUNCTION("""COMPUTED_VALUE"""),39.0)</f>
        <v>39</v>
      </c>
      <c r="AG34" s="2">
        <f>IFERROR(__xludf.DUMMYFUNCTION("""COMPUTED_VALUE"""),86.0)</f>
        <v>86</v>
      </c>
      <c r="AH34" s="2">
        <f>IFERROR(__xludf.DUMMYFUNCTION("""COMPUTED_VALUE"""),19.0)</f>
        <v>19</v>
      </c>
      <c r="AI34" s="2">
        <f>IFERROR(__xludf.DUMMYFUNCTION("""COMPUTED_VALUE"""),47.0)</f>
        <v>47</v>
      </c>
      <c r="AJ34" s="2">
        <f>IFERROR(__xludf.DUMMYFUNCTION("""COMPUTED_VALUE"""),95.0)</f>
        <v>95</v>
      </c>
      <c r="AK34" s="2">
        <f>IFERROR(__xludf.DUMMYFUNCTION("""COMPUTED_VALUE"""),23.0)</f>
        <v>23</v>
      </c>
      <c r="AL34" s="2">
        <f>IFERROR(__xludf.DUMMYFUNCTION("""COMPUTED_VALUE"""),30.0)</f>
        <v>30</v>
      </c>
      <c r="AM34" s="2">
        <f>IFERROR(__xludf.DUMMYFUNCTION("""COMPUTED_VALUE"""),88.0)</f>
        <v>88</v>
      </c>
      <c r="AN34" s="2">
        <f>IFERROR(__xludf.DUMMYFUNCTION("""COMPUTED_VALUE"""),91.0)</f>
        <v>91</v>
      </c>
      <c r="AO34" s="2">
        <f>IFERROR(__xludf.DUMMYFUNCTION("""COMPUTED_VALUE"""),51.0)</f>
        <v>51</v>
      </c>
      <c r="AP34" s="2">
        <f t="shared" si="2"/>
        <v>3</v>
      </c>
      <c r="AQ34" s="2">
        <f>IFERROR(__xludf.DUMMYFUNCTION("COUNTA( iferror( filter( flatten(F34:O34), match( flatten(F34:O34), flatten(Q34:AO34), 0 ) ) ) )"),1.0)</f>
        <v>1</v>
      </c>
      <c r="AR34" s="2">
        <f t="shared" si="1"/>
        <v>1</v>
      </c>
    </row>
    <row r="35">
      <c r="A35" s="4" t="s">
        <v>39</v>
      </c>
      <c r="B35" s="2" t="str">
        <f>IFERROR(__xludf.DUMMYFUNCTION(" SPLIT(A35,"":"")"),"Card  34")</f>
        <v>Card  34</v>
      </c>
      <c r="C35" s="2" t="str">
        <f>IFERROR(__xludf.DUMMYFUNCTION("""COMPUTED_VALUE""")," 17 12 86 82 70 16 19 11 42 57 | 78 49 72 18 25 35 58 81 26  6 84 87 67 60 61 13 53 56  4 14 90 11 29 34 33")</f>
        <v> 17 12 86 82 70 16 19 11 42 57 | 78 49 72 18 25 35 58 81 26  6 84 87 67 60 61 13 53 56  4 14 90 11 29 34 33</v>
      </c>
      <c r="D35" s="2" t="str">
        <f>IFERROR(__xludf.DUMMYFUNCTION("SPLIT(C35,""|"")")," 17 12 86 82 70 16 19 11 42 57 ")</f>
        <v> 17 12 86 82 70 16 19 11 42 57 </v>
      </c>
      <c r="E35" s="2" t="str">
        <f>IFERROR(__xludf.DUMMYFUNCTION("""COMPUTED_VALUE""")," 78 49 72 18 25 35 58 81 26  6 84 87 67 60 61 13 53 56  4 14 90 11 29 34 33")</f>
        <v> 78 49 72 18 25 35 58 81 26  6 84 87 67 60 61 13 53 56  4 14 90 11 29 34 33</v>
      </c>
      <c r="F35" s="2">
        <f>IFERROR(__xludf.DUMMYFUNCTION("SPLIT(D35,"" "")"),17.0)</f>
        <v>17</v>
      </c>
      <c r="G35" s="2">
        <f>IFERROR(__xludf.DUMMYFUNCTION("""COMPUTED_VALUE"""),12.0)</f>
        <v>12</v>
      </c>
      <c r="H35" s="2">
        <f>IFERROR(__xludf.DUMMYFUNCTION("""COMPUTED_VALUE"""),86.0)</f>
        <v>86</v>
      </c>
      <c r="I35" s="2">
        <f>IFERROR(__xludf.DUMMYFUNCTION("""COMPUTED_VALUE"""),82.0)</f>
        <v>82</v>
      </c>
      <c r="J35" s="2">
        <f>IFERROR(__xludf.DUMMYFUNCTION("""COMPUTED_VALUE"""),70.0)</f>
        <v>70</v>
      </c>
      <c r="K35" s="2">
        <f>IFERROR(__xludf.DUMMYFUNCTION("""COMPUTED_VALUE"""),16.0)</f>
        <v>16</v>
      </c>
      <c r="L35" s="2">
        <f>IFERROR(__xludf.DUMMYFUNCTION("""COMPUTED_VALUE"""),19.0)</f>
        <v>19</v>
      </c>
      <c r="M35" s="2">
        <f>IFERROR(__xludf.DUMMYFUNCTION("""COMPUTED_VALUE"""),11.0)</f>
        <v>11</v>
      </c>
      <c r="N35" s="2">
        <f>IFERROR(__xludf.DUMMYFUNCTION("""COMPUTED_VALUE"""),42.0)</f>
        <v>42</v>
      </c>
      <c r="O35" s="2">
        <f>IFERROR(__xludf.DUMMYFUNCTION("""COMPUTED_VALUE"""),57.0)</f>
        <v>57</v>
      </c>
      <c r="Q35" s="2">
        <f>IFERROR(__xludf.DUMMYFUNCTION("SPLIT(E35,"" "")"),78.0)</f>
        <v>78</v>
      </c>
      <c r="R35" s="2">
        <f>IFERROR(__xludf.DUMMYFUNCTION("""COMPUTED_VALUE"""),49.0)</f>
        <v>49</v>
      </c>
      <c r="S35" s="2">
        <f>IFERROR(__xludf.DUMMYFUNCTION("""COMPUTED_VALUE"""),72.0)</f>
        <v>72</v>
      </c>
      <c r="T35" s="2">
        <f>IFERROR(__xludf.DUMMYFUNCTION("""COMPUTED_VALUE"""),18.0)</f>
        <v>18</v>
      </c>
      <c r="U35" s="2">
        <f>IFERROR(__xludf.DUMMYFUNCTION("""COMPUTED_VALUE"""),25.0)</f>
        <v>25</v>
      </c>
      <c r="V35" s="2">
        <f>IFERROR(__xludf.DUMMYFUNCTION("""COMPUTED_VALUE"""),35.0)</f>
        <v>35</v>
      </c>
      <c r="W35" s="2">
        <f>IFERROR(__xludf.DUMMYFUNCTION("""COMPUTED_VALUE"""),58.0)</f>
        <v>58</v>
      </c>
      <c r="X35" s="2">
        <f>IFERROR(__xludf.DUMMYFUNCTION("""COMPUTED_VALUE"""),81.0)</f>
        <v>81</v>
      </c>
      <c r="Y35" s="2">
        <f>IFERROR(__xludf.DUMMYFUNCTION("""COMPUTED_VALUE"""),26.0)</f>
        <v>26</v>
      </c>
      <c r="Z35" s="2">
        <f>IFERROR(__xludf.DUMMYFUNCTION("""COMPUTED_VALUE"""),6.0)</f>
        <v>6</v>
      </c>
      <c r="AA35" s="2">
        <f>IFERROR(__xludf.DUMMYFUNCTION("""COMPUTED_VALUE"""),84.0)</f>
        <v>84</v>
      </c>
      <c r="AB35" s="2">
        <f>IFERROR(__xludf.DUMMYFUNCTION("""COMPUTED_VALUE"""),87.0)</f>
        <v>87</v>
      </c>
      <c r="AC35" s="2">
        <f>IFERROR(__xludf.DUMMYFUNCTION("""COMPUTED_VALUE"""),67.0)</f>
        <v>67</v>
      </c>
      <c r="AD35" s="2">
        <f>IFERROR(__xludf.DUMMYFUNCTION("""COMPUTED_VALUE"""),60.0)</f>
        <v>60</v>
      </c>
      <c r="AE35" s="2">
        <f>IFERROR(__xludf.DUMMYFUNCTION("""COMPUTED_VALUE"""),61.0)</f>
        <v>61</v>
      </c>
      <c r="AF35" s="2">
        <f>IFERROR(__xludf.DUMMYFUNCTION("""COMPUTED_VALUE"""),13.0)</f>
        <v>13</v>
      </c>
      <c r="AG35" s="2">
        <f>IFERROR(__xludf.DUMMYFUNCTION("""COMPUTED_VALUE"""),53.0)</f>
        <v>53</v>
      </c>
      <c r="AH35" s="2">
        <f>IFERROR(__xludf.DUMMYFUNCTION("""COMPUTED_VALUE"""),56.0)</f>
        <v>56</v>
      </c>
      <c r="AI35" s="2">
        <f>IFERROR(__xludf.DUMMYFUNCTION("""COMPUTED_VALUE"""),4.0)</f>
        <v>4</v>
      </c>
      <c r="AJ35" s="2">
        <f>IFERROR(__xludf.DUMMYFUNCTION("""COMPUTED_VALUE"""),14.0)</f>
        <v>14</v>
      </c>
      <c r="AK35" s="2">
        <f>IFERROR(__xludf.DUMMYFUNCTION("""COMPUTED_VALUE"""),90.0)</f>
        <v>90</v>
      </c>
      <c r="AL35" s="2">
        <f>IFERROR(__xludf.DUMMYFUNCTION("""COMPUTED_VALUE"""),11.0)</f>
        <v>11</v>
      </c>
      <c r="AM35" s="2">
        <f>IFERROR(__xludf.DUMMYFUNCTION("""COMPUTED_VALUE"""),29.0)</f>
        <v>29</v>
      </c>
      <c r="AN35" s="2">
        <f>IFERROR(__xludf.DUMMYFUNCTION("""COMPUTED_VALUE"""),34.0)</f>
        <v>34</v>
      </c>
      <c r="AO35" s="2">
        <f>IFERROR(__xludf.DUMMYFUNCTION("""COMPUTED_VALUE"""),33.0)</f>
        <v>33</v>
      </c>
      <c r="AP35" s="2">
        <f t="shared" si="2"/>
        <v>1</v>
      </c>
      <c r="AQ35" s="2">
        <f>IFERROR(__xludf.DUMMYFUNCTION("COUNTA( iferror( filter( flatten(F35:O35), match( flatten(F35:O35), flatten(Q35:AO35), 0 ) ) ) )"),1.0)</f>
        <v>1</v>
      </c>
      <c r="AR35" s="2">
        <f t="shared" si="1"/>
        <v>1</v>
      </c>
    </row>
    <row r="36">
      <c r="A36" s="4" t="s">
        <v>40</v>
      </c>
      <c r="B36" s="2" t="str">
        <f>IFERROR(__xludf.DUMMYFUNCTION(" SPLIT(A36,"":"")"),"Card  35")</f>
        <v>Card  35</v>
      </c>
      <c r="C36" s="2" t="str">
        <f>IFERROR(__xludf.DUMMYFUNCTION("""COMPUTED_VALUE""")," 16 65 64 28 25 50 73 95 20 10 |  6  4 12 77 41 98  2 74 29 15 52 91 83 49 14 40 69 88 82 22 21 89  9 70 90")</f>
        <v> 16 65 64 28 25 50 73 95 20 10 |  6  4 12 77 41 98  2 74 29 15 52 91 83 49 14 40 69 88 82 22 21 89  9 70 90</v>
      </c>
      <c r="D36" s="2" t="str">
        <f>IFERROR(__xludf.DUMMYFUNCTION("SPLIT(C36,""|"")")," 16 65 64 28 25 50 73 95 20 10 ")</f>
        <v> 16 65 64 28 25 50 73 95 20 10 </v>
      </c>
      <c r="E36" s="2" t="str">
        <f>IFERROR(__xludf.DUMMYFUNCTION("""COMPUTED_VALUE"""),"  6  4 12 77 41 98  2 74 29 15 52 91 83 49 14 40 69 88 82 22 21 89  9 70 90")</f>
        <v>  6  4 12 77 41 98  2 74 29 15 52 91 83 49 14 40 69 88 82 22 21 89  9 70 90</v>
      </c>
      <c r="F36" s="2">
        <f>IFERROR(__xludf.DUMMYFUNCTION("SPLIT(D36,"" "")"),16.0)</f>
        <v>16</v>
      </c>
      <c r="G36" s="2">
        <f>IFERROR(__xludf.DUMMYFUNCTION("""COMPUTED_VALUE"""),65.0)</f>
        <v>65</v>
      </c>
      <c r="H36" s="2">
        <f>IFERROR(__xludf.DUMMYFUNCTION("""COMPUTED_VALUE"""),64.0)</f>
        <v>64</v>
      </c>
      <c r="I36" s="2">
        <f>IFERROR(__xludf.DUMMYFUNCTION("""COMPUTED_VALUE"""),28.0)</f>
        <v>28</v>
      </c>
      <c r="J36" s="2">
        <f>IFERROR(__xludf.DUMMYFUNCTION("""COMPUTED_VALUE"""),25.0)</f>
        <v>25</v>
      </c>
      <c r="K36" s="2">
        <f>IFERROR(__xludf.DUMMYFUNCTION("""COMPUTED_VALUE"""),50.0)</f>
        <v>50</v>
      </c>
      <c r="L36" s="2">
        <f>IFERROR(__xludf.DUMMYFUNCTION("""COMPUTED_VALUE"""),73.0)</f>
        <v>73</v>
      </c>
      <c r="M36" s="2">
        <f>IFERROR(__xludf.DUMMYFUNCTION("""COMPUTED_VALUE"""),95.0)</f>
        <v>95</v>
      </c>
      <c r="N36" s="2">
        <f>IFERROR(__xludf.DUMMYFUNCTION("""COMPUTED_VALUE"""),20.0)</f>
        <v>20</v>
      </c>
      <c r="O36" s="2">
        <f>IFERROR(__xludf.DUMMYFUNCTION("""COMPUTED_VALUE"""),10.0)</f>
        <v>10</v>
      </c>
      <c r="Q36" s="2">
        <f>IFERROR(__xludf.DUMMYFUNCTION("SPLIT(E36,"" "")"),6.0)</f>
        <v>6</v>
      </c>
      <c r="R36" s="2">
        <f>IFERROR(__xludf.DUMMYFUNCTION("""COMPUTED_VALUE"""),4.0)</f>
        <v>4</v>
      </c>
      <c r="S36" s="2">
        <f>IFERROR(__xludf.DUMMYFUNCTION("""COMPUTED_VALUE"""),12.0)</f>
        <v>12</v>
      </c>
      <c r="T36" s="2">
        <f>IFERROR(__xludf.DUMMYFUNCTION("""COMPUTED_VALUE"""),77.0)</f>
        <v>77</v>
      </c>
      <c r="U36" s="2">
        <f>IFERROR(__xludf.DUMMYFUNCTION("""COMPUTED_VALUE"""),41.0)</f>
        <v>41</v>
      </c>
      <c r="V36" s="2">
        <f>IFERROR(__xludf.DUMMYFUNCTION("""COMPUTED_VALUE"""),98.0)</f>
        <v>98</v>
      </c>
      <c r="W36" s="2">
        <f>IFERROR(__xludf.DUMMYFUNCTION("""COMPUTED_VALUE"""),2.0)</f>
        <v>2</v>
      </c>
      <c r="X36" s="2">
        <f>IFERROR(__xludf.DUMMYFUNCTION("""COMPUTED_VALUE"""),74.0)</f>
        <v>74</v>
      </c>
      <c r="Y36" s="2">
        <f>IFERROR(__xludf.DUMMYFUNCTION("""COMPUTED_VALUE"""),29.0)</f>
        <v>29</v>
      </c>
      <c r="Z36" s="2">
        <f>IFERROR(__xludf.DUMMYFUNCTION("""COMPUTED_VALUE"""),15.0)</f>
        <v>15</v>
      </c>
      <c r="AA36" s="2">
        <f>IFERROR(__xludf.DUMMYFUNCTION("""COMPUTED_VALUE"""),52.0)</f>
        <v>52</v>
      </c>
      <c r="AB36" s="2">
        <f>IFERROR(__xludf.DUMMYFUNCTION("""COMPUTED_VALUE"""),91.0)</f>
        <v>91</v>
      </c>
      <c r="AC36" s="2">
        <f>IFERROR(__xludf.DUMMYFUNCTION("""COMPUTED_VALUE"""),83.0)</f>
        <v>83</v>
      </c>
      <c r="AD36" s="2">
        <f>IFERROR(__xludf.DUMMYFUNCTION("""COMPUTED_VALUE"""),49.0)</f>
        <v>49</v>
      </c>
      <c r="AE36" s="2">
        <f>IFERROR(__xludf.DUMMYFUNCTION("""COMPUTED_VALUE"""),14.0)</f>
        <v>14</v>
      </c>
      <c r="AF36" s="2">
        <f>IFERROR(__xludf.DUMMYFUNCTION("""COMPUTED_VALUE"""),40.0)</f>
        <v>40</v>
      </c>
      <c r="AG36" s="2">
        <f>IFERROR(__xludf.DUMMYFUNCTION("""COMPUTED_VALUE"""),69.0)</f>
        <v>69</v>
      </c>
      <c r="AH36" s="2">
        <f>IFERROR(__xludf.DUMMYFUNCTION("""COMPUTED_VALUE"""),88.0)</f>
        <v>88</v>
      </c>
      <c r="AI36" s="2">
        <f>IFERROR(__xludf.DUMMYFUNCTION("""COMPUTED_VALUE"""),82.0)</f>
        <v>82</v>
      </c>
      <c r="AJ36" s="2">
        <f>IFERROR(__xludf.DUMMYFUNCTION("""COMPUTED_VALUE"""),22.0)</f>
        <v>22</v>
      </c>
      <c r="AK36" s="2">
        <f>IFERROR(__xludf.DUMMYFUNCTION("""COMPUTED_VALUE"""),21.0)</f>
        <v>21</v>
      </c>
      <c r="AL36" s="2">
        <f>IFERROR(__xludf.DUMMYFUNCTION("""COMPUTED_VALUE"""),89.0)</f>
        <v>89</v>
      </c>
      <c r="AM36" s="2">
        <f>IFERROR(__xludf.DUMMYFUNCTION("""COMPUTED_VALUE"""),9.0)</f>
        <v>9</v>
      </c>
      <c r="AN36" s="2">
        <f>IFERROR(__xludf.DUMMYFUNCTION("""COMPUTED_VALUE"""),70.0)</f>
        <v>70</v>
      </c>
      <c r="AO36" s="2">
        <f>IFERROR(__xludf.DUMMYFUNCTION("""COMPUTED_VALUE"""),90.0)</f>
        <v>90</v>
      </c>
      <c r="AP36" s="2">
        <f t="shared" si="2"/>
        <v>1</v>
      </c>
      <c r="AQ36" s="2">
        <f>IFERROR(__xludf.DUMMYFUNCTION("COUNTA( iferror( filter( flatten(F36:O36), match( flatten(F36:O36), flatten(Q36:AO36), 0 ) ) ) )"),0.0)</f>
        <v>0</v>
      </c>
      <c r="AR36" s="2">
        <f t="shared" si="1"/>
        <v>0</v>
      </c>
    </row>
    <row r="37">
      <c r="A37" s="4" t="s">
        <v>41</v>
      </c>
      <c r="B37" s="2" t="str">
        <f>IFERROR(__xludf.DUMMYFUNCTION(" SPLIT(A37,"":"")"),"Card  36")</f>
        <v>Card  36</v>
      </c>
      <c r="C37" s="2" t="str">
        <f>IFERROR(__xludf.DUMMYFUNCTION("""COMPUTED_VALUE""")," 68 38 59 63 30 32 14 97 77 17 |  6 23 49 75 12 76 58 22 74 29 24 48 56 54 41 26 69 90 70 93 66 42 78 33 60")</f>
        <v> 68 38 59 63 30 32 14 97 77 17 |  6 23 49 75 12 76 58 22 74 29 24 48 56 54 41 26 69 90 70 93 66 42 78 33 60</v>
      </c>
      <c r="D37" s="2" t="str">
        <f>IFERROR(__xludf.DUMMYFUNCTION("SPLIT(C37,""|"")")," 68 38 59 63 30 32 14 97 77 17 ")</f>
        <v> 68 38 59 63 30 32 14 97 77 17 </v>
      </c>
      <c r="E37" s="2" t="str">
        <f>IFERROR(__xludf.DUMMYFUNCTION("""COMPUTED_VALUE"""),"  6 23 49 75 12 76 58 22 74 29 24 48 56 54 41 26 69 90 70 93 66 42 78 33 60")</f>
        <v>  6 23 49 75 12 76 58 22 74 29 24 48 56 54 41 26 69 90 70 93 66 42 78 33 60</v>
      </c>
      <c r="F37" s="2">
        <f>IFERROR(__xludf.DUMMYFUNCTION("SPLIT(D37,"" "")"),68.0)</f>
        <v>68</v>
      </c>
      <c r="G37" s="2">
        <f>IFERROR(__xludf.DUMMYFUNCTION("""COMPUTED_VALUE"""),38.0)</f>
        <v>38</v>
      </c>
      <c r="H37" s="2">
        <f>IFERROR(__xludf.DUMMYFUNCTION("""COMPUTED_VALUE"""),59.0)</f>
        <v>59</v>
      </c>
      <c r="I37" s="2">
        <f>IFERROR(__xludf.DUMMYFUNCTION("""COMPUTED_VALUE"""),63.0)</f>
        <v>63</v>
      </c>
      <c r="J37" s="2">
        <f>IFERROR(__xludf.DUMMYFUNCTION("""COMPUTED_VALUE"""),30.0)</f>
        <v>30</v>
      </c>
      <c r="K37" s="2">
        <f>IFERROR(__xludf.DUMMYFUNCTION("""COMPUTED_VALUE"""),32.0)</f>
        <v>32</v>
      </c>
      <c r="L37" s="2">
        <f>IFERROR(__xludf.DUMMYFUNCTION("""COMPUTED_VALUE"""),14.0)</f>
        <v>14</v>
      </c>
      <c r="M37" s="2">
        <f>IFERROR(__xludf.DUMMYFUNCTION("""COMPUTED_VALUE"""),97.0)</f>
        <v>97</v>
      </c>
      <c r="N37" s="2">
        <f>IFERROR(__xludf.DUMMYFUNCTION("""COMPUTED_VALUE"""),77.0)</f>
        <v>77</v>
      </c>
      <c r="O37" s="2">
        <f>IFERROR(__xludf.DUMMYFUNCTION("""COMPUTED_VALUE"""),17.0)</f>
        <v>17</v>
      </c>
      <c r="Q37" s="2">
        <f>IFERROR(__xludf.DUMMYFUNCTION("SPLIT(E37,"" "")"),6.0)</f>
        <v>6</v>
      </c>
      <c r="R37" s="2">
        <f>IFERROR(__xludf.DUMMYFUNCTION("""COMPUTED_VALUE"""),23.0)</f>
        <v>23</v>
      </c>
      <c r="S37" s="2">
        <f>IFERROR(__xludf.DUMMYFUNCTION("""COMPUTED_VALUE"""),49.0)</f>
        <v>49</v>
      </c>
      <c r="T37" s="2">
        <f>IFERROR(__xludf.DUMMYFUNCTION("""COMPUTED_VALUE"""),75.0)</f>
        <v>75</v>
      </c>
      <c r="U37" s="2">
        <f>IFERROR(__xludf.DUMMYFUNCTION("""COMPUTED_VALUE"""),12.0)</f>
        <v>12</v>
      </c>
      <c r="V37" s="2">
        <f>IFERROR(__xludf.DUMMYFUNCTION("""COMPUTED_VALUE"""),76.0)</f>
        <v>76</v>
      </c>
      <c r="W37" s="2">
        <f>IFERROR(__xludf.DUMMYFUNCTION("""COMPUTED_VALUE"""),58.0)</f>
        <v>58</v>
      </c>
      <c r="X37" s="2">
        <f>IFERROR(__xludf.DUMMYFUNCTION("""COMPUTED_VALUE"""),22.0)</f>
        <v>22</v>
      </c>
      <c r="Y37" s="2">
        <f>IFERROR(__xludf.DUMMYFUNCTION("""COMPUTED_VALUE"""),74.0)</f>
        <v>74</v>
      </c>
      <c r="Z37" s="2">
        <f>IFERROR(__xludf.DUMMYFUNCTION("""COMPUTED_VALUE"""),29.0)</f>
        <v>29</v>
      </c>
      <c r="AA37" s="2">
        <f>IFERROR(__xludf.DUMMYFUNCTION("""COMPUTED_VALUE"""),24.0)</f>
        <v>24</v>
      </c>
      <c r="AB37" s="2">
        <f>IFERROR(__xludf.DUMMYFUNCTION("""COMPUTED_VALUE"""),48.0)</f>
        <v>48</v>
      </c>
      <c r="AC37" s="2">
        <f>IFERROR(__xludf.DUMMYFUNCTION("""COMPUTED_VALUE"""),56.0)</f>
        <v>56</v>
      </c>
      <c r="AD37" s="2">
        <f>IFERROR(__xludf.DUMMYFUNCTION("""COMPUTED_VALUE"""),54.0)</f>
        <v>54</v>
      </c>
      <c r="AE37" s="2">
        <f>IFERROR(__xludf.DUMMYFUNCTION("""COMPUTED_VALUE"""),41.0)</f>
        <v>41</v>
      </c>
      <c r="AF37" s="2">
        <f>IFERROR(__xludf.DUMMYFUNCTION("""COMPUTED_VALUE"""),26.0)</f>
        <v>26</v>
      </c>
      <c r="AG37" s="2">
        <f>IFERROR(__xludf.DUMMYFUNCTION("""COMPUTED_VALUE"""),69.0)</f>
        <v>69</v>
      </c>
      <c r="AH37" s="2">
        <f>IFERROR(__xludf.DUMMYFUNCTION("""COMPUTED_VALUE"""),90.0)</f>
        <v>90</v>
      </c>
      <c r="AI37" s="2">
        <f>IFERROR(__xludf.DUMMYFUNCTION("""COMPUTED_VALUE"""),70.0)</f>
        <v>70</v>
      </c>
      <c r="AJ37" s="2">
        <f>IFERROR(__xludf.DUMMYFUNCTION("""COMPUTED_VALUE"""),93.0)</f>
        <v>93</v>
      </c>
      <c r="AK37" s="2">
        <f>IFERROR(__xludf.DUMMYFUNCTION("""COMPUTED_VALUE"""),66.0)</f>
        <v>66</v>
      </c>
      <c r="AL37" s="2">
        <f>IFERROR(__xludf.DUMMYFUNCTION("""COMPUTED_VALUE"""),42.0)</f>
        <v>42</v>
      </c>
      <c r="AM37" s="2">
        <f>IFERROR(__xludf.DUMMYFUNCTION("""COMPUTED_VALUE"""),78.0)</f>
        <v>78</v>
      </c>
      <c r="AN37" s="2">
        <f>IFERROR(__xludf.DUMMYFUNCTION("""COMPUTED_VALUE"""),33.0)</f>
        <v>33</v>
      </c>
      <c r="AO37" s="2">
        <f>IFERROR(__xludf.DUMMYFUNCTION("""COMPUTED_VALUE"""),60.0)</f>
        <v>60</v>
      </c>
      <c r="AP37" s="2">
        <f t="shared" si="2"/>
        <v>1</v>
      </c>
      <c r="AQ37" s="2">
        <f>IFERROR(__xludf.DUMMYFUNCTION("COUNTA( iferror( filter( flatten(F37:O37), match( flatten(F37:O37), flatten(Q37:AO37), 0 ) ) ) )"),0.0)</f>
        <v>0</v>
      </c>
      <c r="AR37" s="2">
        <f t="shared" si="1"/>
        <v>0</v>
      </c>
    </row>
    <row r="38">
      <c r="A38" s="4" t="s">
        <v>42</v>
      </c>
      <c r="B38" s="2" t="str">
        <f>IFERROR(__xludf.DUMMYFUNCTION(" SPLIT(A38,"":"")"),"Card  37")</f>
        <v>Card  37</v>
      </c>
      <c r="C38" s="2" t="str">
        <f>IFERROR(__xludf.DUMMYFUNCTION("""COMPUTED_VALUE""")," 49 37 88 55 20 95 11 86 53 18 | 53 95 18 80 25  2 88 17 11 20 22 63 45 70 55 37 86 81 28 61 47 74 49 79 48")</f>
        <v> 49 37 88 55 20 95 11 86 53 18 | 53 95 18 80 25  2 88 17 11 20 22 63 45 70 55 37 86 81 28 61 47 74 49 79 48</v>
      </c>
      <c r="D38" s="2" t="str">
        <f>IFERROR(__xludf.DUMMYFUNCTION("SPLIT(C38,""|"")")," 49 37 88 55 20 95 11 86 53 18 ")</f>
        <v> 49 37 88 55 20 95 11 86 53 18 </v>
      </c>
      <c r="E38" s="2" t="str">
        <f>IFERROR(__xludf.DUMMYFUNCTION("""COMPUTED_VALUE""")," 53 95 18 80 25  2 88 17 11 20 22 63 45 70 55 37 86 81 28 61 47 74 49 79 48")</f>
        <v> 53 95 18 80 25  2 88 17 11 20 22 63 45 70 55 37 86 81 28 61 47 74 49 79 48</v>
      </c>
      <c r="F38" s="2">
        <f>IFERROR(__xludf.DUMMYFUNCTION("SPLIT(D38,"" "")"),49.0)</f>
        <v>49</v>
      </c>
      <c r="G38" s="2">
        <f>IFERROR(__xludf.DUMMYFUNCTION("""COMPUTED_VALUE"""),37.0)</f>
        <v>37</v>
      </c>
      <c r="H38" s="2">
        <f>IFERROR(__xludf.DUMMYFUNCTION("""COMPUTED_VALUE"""),88.0)</f>
        <v>88</v>
      </c>
      <c r="I38" s="2">
        <f>IFERROR(__xludf.DUMMYFUNCTION("""COMPUTED_VALUE"""),55.0)</f>
        <v>55</v>
      </c>
      <c r="J38" s="2">
        <f>IFERROR(__xludf.DUMMYFUNCTION("""COMPUTED_VALUE"""),20.0)</f>
        <v>20</v>
      </c>
      <c r="K38" s="2">
        <f>IFERROR(__xludf.DUMMYFUNCTION("""COMPUTED_VALUE"""),95.0)</f>
        <v>95</v>
      </c>
      <c r="L38" s="2">
        <f>IFERROR(__xludf.DUMMYFUNCTION("""COMPUTED_VALUE"""),11.0)</f>
        <v>11</v>
      </c>
      <c r="M38" s="2">
        <f>IFERROR(__xludf.DUMMYFUNCTION("""COMPUTED_VALUE"""),86.0)</f>
        <v>86</v>
      </c>
      <c r="N38" s="2">
        <f>IFERROR(__xludf.DUMMYFUNCTION("""COMPUTED_VALUE"""),53.0)</f>
        <v>53</v>
      </c>
      <c r="O38" s="2">
        <f>IFERROR(__xludf.DUMMYFUNCTION("""COMPUTED_VALUE"""),18.0)</f>
        <v>18</v>
      </c>
      <c r="Q38" s="2">
        <f>IFERROR(__xludf.DUMMYFUNCTION("SPLIT(E38,"" "")"),53.0)</f>
        <v>53</v>
      </c>
      <c r="R38" s="2">
        <f>IFERROR(__xludf.DUMMYFUNCTION("""COMPUTED_VALUE"""),95.0)</f>
        <v>95</v>
      </c>
      <c r="S38" s="2">
        <f>IFERROR(__xludf.DUMMYFUNCTION("""COMPUTED_VALUE"""),18.0)</f>
        <v>18</v>
      </c>
      <c r="T38" s="2">
        <f>IFERROR(__xludf.DUMMYFUNCTION("""COMPUTED_VALUE"""),80.0)</f>
        <v>80</v>
      </c>
      <c r="U38" s="2">
        <f>IFERROR(__xludf.DUMMYFUNCTION("""COMPUTED_VALUE"""),25.0)</f>
        <v>25</v>
      </c>
      <c r="V38" s="2">
        <f>IFERROR(__xludf.DUMMYFUNCTION("""COMPUTED_VALUE"""),2.0)</f>
        <v>2</v>
      </c>
      <c r="W38" s="2">
        <f>IFERROR(__xludf.DUMMYFUNCTION("""COMPUTED_VALUE"""),88.0)</f>
        <v>88</v>
      </c>
      <c r="X38" s="2">
        <f>IFERROR(__xludf.DUMMYFUNCTION("""COMPUTED_VALUE"""),17.0)</f>
        <v>17</v>
      </c>
      <c r="Y38" s="2">
        <f>IFERROR(__xludf.DUMMYFUNCTION("""COMPUTED_VALUE"""),11.0)</f>
        <v>11</v>
      </c>
      <c r="Z38" s="2">
        <f>IFERROR(__xludf.DUMMYFUNCTION("""COMPUTED_VALUE"""),20.0)</f>
        <v>20</v>
      </c>
      <c r="AA38" s="2">
        <f>IFERROR(__xludf.DUMMYFUNCTION("""COMPUTED_VALUE"""),22.0)</f>
        <v>22</v>
      </c>
      <c r="AB38" s="2">
        <f>IFERROR(__xludf.DUMMYFUNCTION("""COMPUTED_VALUE"""),63.0)</f>
        <v>63</v>
      </c>
      <c r="AC38" s="2">
        <f>IFERROR(__xludf.DUMMYFUNCTION("""COMPUTED_VALUE"""),45.0)</f>
        <v>45</v>
      </c>
      <c r="AD38" s="2">
        <f>IFERROR(__xludf.DUMMYFUNCTION("""COMPUTED_VALUE"""),70.0)</f>
        <v>70</v>
      </c>
      <c r="AE38" s="2">
        <f>IFERROR(__xludf.DUMMYFUNCTION("""COMPUTED_VALUE"""),55.0)</f>
        <v>55</v>
      </c>
      <c r="AF38" s="2">
        <f>IFERROR(__xludf.DUMMYFUNCTION("""COMPUTED_VALUE"""),37.0)</f>
        <v>37</v>
      </c>
      <c r="AG38" s="2">
        <f>IFERROR(__xludf.DUMMYFUNCTION("""COMPUTED_VALUE"""),86.0)</f>
        <v>86</v>
      </c>
      <c r="AH38" s="2">
        <f>IFERROR(__xludf.DUMMYFUNCTION("""COMPUTED_VALUE"""),81.0)</f>
        <v>81</v>
      </c>
      <c r="AI38" s="2">
        <f>IFERROR(__xludf.DUMMYFUNCTION("""COMPUTED_VALUE"""),28.0)</f>
        <v>28</v>
      </c>
      <c r="AJ38" s="2">
        <f>IFERROR(__xludf.DUMMYFUNCTION("""COMPUTED_VALUE"""),61.0)</f>
        <v>61</v>
      </c>
      <c r="AK38" s="2">
        <f>IFERROR(__xludf.DUMMYFUNCTION("""COMPUTED_VALUE"""),47.0)</f>
        <v>47</v>
      </c>
      <c r="AL38" s="2">
        <f>IFERROR(__xludf.DUMMYFUNCTION("""COMPUTED_VALUE"""),74.0)</f>
        <v>74</v>
      </c>
      <c r="AM38" s="2">
        <f>IFERROR(__xludf.DUMMYFUNCTION("""COMPUTED_VALUE"""),49.0)</f>
        <v>49</v>
      </c>
      <c r="AN38" s="2">
        <f>IFERROR(__xludf.DUMMYFUNCTION("""COMPUTED_VALUE"""),79.0)</f>
        <v>79</v>
      </c>
      <c r="AO38" s="2">
        <f>IFERROR(__xludf.DUMMYFUNCTION("""COMPUTED_VALUE"""),48.0)</f>
        <v>48</v>
      </c>
      <c r="AP38" s="2">
        <f t="shared" si="2"/>
        <v>0</v>
      </c>
      <c r="AQ38" s="2">
        <f>IFERROR(__xludf.DUMMYFUNCTION("COUNTA( iferror( filter( flatten(F38:O38), match( flatten(F38:O38), flatten(Q38:AO38), 0 ) ) ) )"),10.0)</f>
        <v>10</v>
      </c>
      <c r="AR38" s="2">
        <f t="shared" si="1"/>
        <v>512</v>
      </c>
    </row>
    <row r="39">
      <c r="A39" s="4" t="s">
        <v>43</v>
      </c>
      <c r="B39" s="2" t="str">
        <f>IFERROR(__xludf.DUMMYFUNCTION(" SPLIT(A39,"":"")"),"Card  38")</f>
        <v>Card  38</v>
      </c>
      <c r="C39" s="2" t="str">
        <f>IFERROR(__xludf.DUMMYFUNCTION("""COMPUTED_VALUE""")," 82 38 13 70 48 52 91  6 46 47 |  6 91 78 43 16 48 61 29 80 92 82 13 44 90  9 87 40 54 52 46 58 38 70 65 47")</f>
        <v> 82 38 13 70 48 52 91  6 46 47 |  6 91 78 43 16 48 61 29 80 92 82 13 44 90  9 87 40 54 52 46 58 38 70 65 47</v>
      </c>
      <c r="D39" s="2" t="str">
        <f>IFERROR(__xludf.DUMMYFUNCTION("SPLIT(C39,""|"")")," 82 38 13 70 48 52 91  6 46 47 ")</f>
        <v> 82 38 13 70 48 52 91  6 46 47 </v>
      </c>
      <c r="E39" s="2" t="str">
        <f>IFERROR(__xludf.DUMMYFUNCTION("""COMPUTED_VALUE"""),"  6 91 78 43 16 48 61 29 80 92 82 13 44 90  9 87 40 54 52 46 58 38 70 65 47")</f>
        <v>  6 91 78 43 16 48 61 29 80 92 82 13 44 90  9 87 40 54 52 46 58 38 70 65 47</v>
      </c>
      <c r="F39" s="2">
        <f>IFERROR(__xludf.DUMMYFUNCTION("SPLIT(D39,"" "")"),82.0)</f>
        <v>82</v>
      </c>
      <c r="G39" s="2">
        <f>IFERROR(__xludf.DUMMYFUNCTION("""COMPUTED_VALUE"""),38.0)</f>
        <v>38</v>
      </c>
      <c r="H39" s="2">
        <f>IFERROR(__xludf.DUMMYFUNCTION("""COMPUTED_VALUE"""),13.0)</f>
        <v>13</v>
      </c>
      <c r="I39" s="2">
        <f>IFERROR(__xludf.DUMMYFUNCTION("""COMPUTED_VALUE"""),70.0)</f>
        <v>70</v>
      </c>
      <c r="J39" s="2">
        <f>IFERROR(__xludf.DUMMYFUNCTION("""COMPUTED_VALUE"""),48.0)</f>
        <v>48</v>
      </c>
      <c r="K39" s="2">
        <f>IFERROR(__xludf.DUMMYFUNCTION("""COMPUTED_VALUE"""),52.0)</f>
        <v>52</v>
      </c>
      <c r="L39" s="2">
        <f>IFERROR(__xludf.DUMMYFUNCTION("""COMPUTED_VALUE"""),91.0)</f>
        <v>91</v>
      </c>
      <c r="M39" s="2">
        <f>IFERROR(__xludf.DUMMYFUNCTION("""COMPUTED_VALUE"""),6.0)</f>
        <v>6</v>
      </c>
      <c r="N39" s="2">
        <f>IFERROR(__xludf.DUMMYFUNCTION("""COMPUTED_VALUE"""),46.0)</f>
        <v>46</v>
      </c>
      <c r="O39" s="2">
        <f>IFERROR(__xludf.DUMMYFUNCTION("""COMPUTED_VALUE"""),47.0)</f>
        <v>47</v>
      </c>
      <c r="Q39" s="2">
        <f>IFERROR(__xludf.DUMMYFUNCTION("SPLIT(E39,"" "")"),6.0)</f>
        <v>6</v>
      </c>
      <c r="R39" s="2">
        <f>IFERROR(__xludf.DUMMYFUNCTION("""COMPUTED_VALUE"""),91.0)</f>
        <v>91</v>
      </c>
      <c r="S39" s="2">
        <f>IFERROR(__xludf.DUMMYFUNCTION("""COMPUTED_VALUE"""),78.0)</f>
        <v>78</v>
      </c>
      <c r="T39" s="2">
        <f>IFERROR(__xludf.DUMMYFUNCTION("""COMPUTED_VALUE"""),43.0)</f>
        <v>43</v>
      </c>
      <c r="U39" s="2">
        <f>IFERROR(__xludf.DUMMYFUNCTION("""COMPUTED_VALUE"""),16.0)</f>
        <v>16</v>
      </c>
      <c r="V39" s="2">
        <f>IFERROR(__xludf.DUMMYFUNCTION("""COMPUTED_VALUE"""),48.0)</f>
        <v>48</v>
      </c>
      <c r="W39" s="2">
        <f>IFERROR(__xludf.DUMMYFUNCTION("""COMPUTED_VALUE"""),61.0)</f>
        <v>61</v>
      </c>
      <c r="X39" s="2">
        <f>IFERROR(__xludf.DUMMYFUNCTION("""COMPUTED_VALUE"""),29.0)</f>
        <v>29</v>
      </c>
      <c r="Y39" s="2">
        <f>IFERROR(__xludf.DUMMYFUNCTION("""COMPUTED_VALUE"""),80.0)</f>
        <v>80</v>
      </c>
      <c r="Z39" s="2">
        <f>IFERROR(__xludf.DUMMYFUNCTION("""COMPUTED_VALUE"""),92.0)</f>
        <v>92</v>
      </c>
      <c r="AA39" s="2">
        <f>IFERROR(__xludf.DUMMYFUNCTION("""COMPUTED_VALUE"""),82.0)</f>
        <v>82</v>
      </c>
      <c r="AB39" s="2">
        <f>IFERROR(__xludf.DUMMYFUNCTION("""COMPUTED_VALUE"""),13.0)</f>
        <v>13</v>
      </c>
      <c r="AC39" s="2">
        <f>IFERROR(__xludf.DUMMYFUNCTION("""COMPUTED_VALUE"""),44.0)</f>
        <v>44</v>
      </c>
      <c r="AD39" s="2">
        <f>IFERROR(__xludf.DUMMYFUNCTION("""COMPUTED_VALUE"""),90.0)</f>
        <v>90</v>
      </c>
      <c r="AE39" s="2">
        <f>IFERROR(__xludf.DUMMYFUNCTION("""COMPUTED_VALUE"""),9.0)</f>
        <v>9</v>
      </c>
      <c r="AF39" s="2">
        <f>IFERROR(__xludf.DUMMYFUNCTION("""COMPUTED_VALUE"""),87.0)</f>
        <v>87</v>
      </c>
      <c r="AG39" s="2">
        <f>IFERROR(__xludf.DUMMYFUNCTION("""COMPUTED_VALUE"""),40.0)</f>
        <v>40</v>
      </c>
      <c r="AH39" s="2">
        <f>IFERROR(__xludf.DUMMYFUNCTION("""COMPUTED_VALUE"""),54.0)</f>
        <v>54</v>
      </c>
      <c r="AI39" s="2">
        <f>IFERROR(__xludf.DUMMYFUNCTION("""COMPUTED_VALUE"""),52.0)</f>
        <v>52</v>
      </c>
      <c r="AJ39" s="2">
        <f>IFERROR(__xludf.DUMMYFUNCTION("""COMPUTED_VALUE"""),46.0)</f>
        <v>46</v>
      </c>
      <c r="AK39" s="2">
        <f>IFERROR(__xludf.DUMMYFUNCTION("""COMPUTED_VALUE"""),58.0)</f>
        <v>58</v>
      </c>
      <c r="AL39" s="2">
        <f>IFERROR(__xludf.DUMMYFUNCTION("""COMPUTED_VALUE"""),38.0)</f>
        <v>38</v>
      </c>
      <c r="AM39" s="2">
        <f>IFERROR(__xludf.DUMMYFUNCTION("""COMPUTED_VALUE"""),70.0)</f>
        <v>70</v>
      </c>
      <c r="AN39" s="2">
        <f>IFERROR(__xludf.DUMMYFUNCTION("""COMPUTED_VALUE"""),65.0)</f>
        <v>65</v>
      </c>
      <c r="AO39" s="2">
        <f>IFERROR(__xludf.DUMMYFUNCTION("""COMPUTED_VALUE"""),47.0)</f>
        <v>47</v>
      </c>
      <c r="AP39" s="2">
        <f t="shared" si="2"/>
        <v>10000000000</v>
      </c>
      <c r="AQ39" s="2">
        <f>IFERROR(__xludf.DUMMYFUNCTION("COUNTA( iferror( filter( flatten(F39:O39), match( flatten(F39:O39), flatten(Q39:AO39), 0 ) ) ) )"),10.0)</f>
        <v>10</v>
      </c>
      <c r="AR39" s="2">
        <f t="shared" si="1"/>
        <v>512</v>
      </c>
    </row>
    <row r="40">
      <c r="A40" s="4" t="s">
        <v>44</v>
      </c>
      <c r="B40" s="2" t="str">
        <f>IFERROR(__xludf.DUMMYFUNCTION(" SPLIT(A40,"":"")"),"Card  39")</f>
        <v>Card  39</v>
      </c>
      <c r="C40" s="2" t="str">
        <f>IFERROR(__xludf.DUMMYFUNCTION("""COMPUTED_VALUE""")," 82 50 67 89 49 18 24 93 98 76 | 95 61  1 91 52 86 89 53 38 98 44 67 50 49 33 66 21 18 93 82 60 76 40 24 19")</f>
        <v> 82 50 67 89 49 18 24 93 98 76 | 95 61  1 91 52 86 89 53 38 98 44 67 50 49 33 66 21 18 93 82 60 76 40 24 19</v>
      </c>
      <c r="D40" s="2" t="str">
        <f>IFERROR(__xludf.DUMMYFUNCTION("SPLIT(C40,""|"")")," 82 50 67 89 49 18 24 93 98 76 ")</f>
        <v> 82 50 67 89 49 18 24 93 98 76 </v>
      </c>
      <c r="E40" s="2" t="str">
        <f>IFERROR(__xludf.DUMMYFUNCTION("""COMPUTED_VALUE""")," 95 61  1 91 52 86 89 53 38 98 44 67 50 49 33 66 21 18 93 82 60 76 40 24 19")</f>
        <v> 95 61  1 91 52 86 89 53 38 98 44 67 50 49 33 66 21 18 93 82 60 76 40 24 19</v>
      </c>
      <c r="F40" s="2">
        <f>IFERROR(__xludf.DUMMYFUNCTION("SPLIT(D40,"" "")"),82.0)</f>
        <v>82</v>
      </c>
      <c r="G40" s="2">
        <f>IFERROR(__xludf.DUMMYFUNCTION("""COMPUTED_VALUE"""),50.0)</f>
        <v>50</v>
      </c>
      <c r="H40" s="2">
        <f>IFERROR(__xludf.DUMMYFUNCTION("""COMPUTED_VALUE"""),67.0)</f>
        <v>67</v>
      </c>
      <c r="I40" s="2">
        <f>IFERROR(__xludf.DUMMYFUNCTION("""COMPUTED_VALUE"""),89.0)</f>
        <v>89</v>
      </c>
      <c r="J40" s="2">
        <f>IFERROR(__xludf.DUMMYFUNCTION("""COMPUTED_VALUE"""),49.0)</f>
        <v>49</v>
      </c>
      <c r="K40" s="2">
        <f>IFERROR(__xludf.DUMMYFUNCTION("""COMPUTED_VALUE"""),18.0)</f>
        <v>18</v>
      </c>
      <c r="L40" s="2">
        <f>IFERROR(__xludf.DUMMYFUNCTION("""COMPUTED_VALUE"""),24.0)</f>
        <v>24</v>
      </c>
      <c r="M40" s="2">
        <f>IFERROR(__xludf.DUMMYFUNCTION("""COMPUTED_VALUE"""),93.0)</f>
        <v>93</v>
      </c>
      <c r="N40" s="2">
        <f>IFERROR(__xludf.DUMMYFUNCTION("""COMPUTED_VALUE"""),98.0)</f>
        <v>98</v>
      </c>
      <c r="O40" s="2">
        <f>IFERROR(__xludf.DUMMYFUNCTION("""COMPUTED_VALUE"""),76.0)</f>
        <v>76</v>
      </c>
      <c r="Q40" s="2">
        <f>IFERROR(__xludf.DUMMYFUNCTION("SPLIT(E40,"" "")"),95.0)</f>
        <v>95</v>
      </c>
      <c r="R40" s="2">
        <f>IFERROR(__xludf.DUMMYFUNCTION("""COMPUTED_VALUE"""),61.0)</f>
        <v>61</v>
      </c>
      <c r="S40" s="2">
        <f>IFERROR(__xludf.DUMMYFUNCTION("""COMPUTED_VALUE"""),1.0)</f>
        <v>1</v>
      </c>
      <c r="T40" s="2">
        <f>IFERROR(__xludf.DUMMYFUNCTION("""COMPUTED_VALUE"""),91.0)</f>
        <v>91</v>
      </c>
      <c r="U40" s="2">
        <f>IFERROR(__xludf.DUMMYFUNCTION("""COMPUTED_VALUE"""),52.0)</f>
        <v>52</v>
      </c>
      <c r="V40" s="2">
        <f>IFERROR(__xludf.DUMMYFUNCTION("""COMPUTED_VALUE"""),86.0)</f>
        <v>86</v>
      </c>
      <c r="W40" s="2">
        <f>IFERROR(__xludf.DUMMYFUNCTION("""COMPUTED_VALUE"""),89.0)</f>
        <v>89</v>
      </c>
      <c r="X40" s="2">
        <f>IFERROR(__xludf.DUMMYFUNCTION("""COMPUTED_VALUE"""),53.0)</f>
        <v>53</v>
      </c>
      <c r="Y40" s="2">
        <f>IFERROR(__xludf.DUMMYFUNCTION("""COMPUTED_VALUE"""),38.0)</f>
        <v>38</v>
      </c>
      <c r="Z40" s="2">
        <f>IFERROR(__xludf.DUMMYFUNCTION("""COMPUTED_VALUE"""),98.0)</f>
        <v>98</v>
      </c>
      <c r="AA40" s="2">
        <f>IFERROR(__xludf.DUMMYFUNCTION("""COMPUTED_VALUE"""),44.0)</f>
        <v>44</v>
      </c>
      <c r="AB40" s="2">
        <f>IFERROR(__xludf.DUMMYFUNCTION("""COMPUTED_VALUE"""),67.0)</f>
        <v>67</v>
      </c>
      <c r="AC40" s="2">
        <f>IFERROR(__xludf.DUMMYFUNCTION("""COMPUTED_VALUE"""),50.0)</f>
        <v>50</v>
      </c>
      <c r="AD40" s="2">
        <f>IFERROR(__xludf.DUMMYFUNCTION("""COMPUTED_VALUE"""),49.0)</f>
        <v>49</v>
      </c>
      <c r="AE40" s="2">
        <f>IFERROR(__xludf.DUMMYFUNCTION("""COMPUTED_VALUE"""),33.0)</f>
        <v>33</v>
      </c>
      <c r="AF40" s="2">
        <f>IFERROR(__xludf.DUMMYFUNCTION("""COMPUTED_VALUE"""),66.0)</f>
        <v>66</v>
      </c>
      <c r="AG40" s="2">
        <f>IFERROR(__xludf.DUMMYFUNCTION("""COMPUTED_VALUE"""),21.0)</f>
        <v>21</v>
      </c>
      <c r="AH40" s="2">
        <f>IFERROR(__xludf.DUMMYFUNCTION("""COMPUTED_VALUE"""),18.0)</f>
        <v>18</v>
      </c>
      <c r="AI40" s="2">
        <f>IFERROR(__xludf.DUMMYFUNCTION("""COMPUTED_VALUE"""),93.0)</f>
        <v>93</v>
      </c>
      <c r="AJ40" s="2">
        <f>IFERROR(__xludf.DUMMYFUNCTION("""COMPUTED_VALUE"""),82.0)</f>
        <v>82</v>
      </c>
      <c r="AK40" s="2">
        <f>IFERROR(__xludf.DUMMYFUNCTION("""COMPUTED_VALUE"""),60.0)</f>
        <v>60</v>
      </c>
      <c r="AL40" s="2">
        <f>IFERROR(__xludf.DUMMYFUNCTION("""COMPUTED_VALUE"""),76.0)</f>
        <v>76</v>
      </c>
      <c r="AM40" s="2">
        <f>IFERROR(__xludf.DUMMYFUNCTION("""COMPUTED_VALUE"""),40.0)</f>
        <v>40</v>
      </c>
      <c r="AN40" s="2">
        <f>IFERROR(__xludf.DUMMYFUNCTION("""COMPUTED_VALUE"""),24.0)</f>
        <v>24</v>
      </c>
      <c r="AO40" s="2">
        <f>IFERROR(__xludf.DUMMYFUNCTION("""COMPUTED_VALUE"""),19.0)</f>
        <v>19</v>
      </c>
      <c r="AP40" s="2">
        <f t="shared" si="2"/>
        <v>10000000000</v>
      </c>
      <c r="AQ40" s="2">
        <f>IFERROR(__xludf.DUMMYFUNCTION("COUNTA( iferror( filter( flatten(F40:O40), match( flatten(F40:O40), flatten(Q40:AO40), 0 ) ) ) )"),10.0)</f>
        <v>10</v>
      </c>
      <c r="AR40" s="2">
        <f t="shared" si="1"/>
        <v>512</v>
      </c>
    </row>
    <row r="41">
      <c r="A41" s="4" t="s">
        <v>45</v>
      </c>
      <c r="B41" s="2" t="str">
        <f>IFERROR(__xludf.DUMMYFUNCTION(" SPLIT(A41,"":"")"),"Card  40")</f>
        <v>Card  40</v>
      </c>
      <c r="C41" s="2" t="str">
        <f>IFERROR(__xludf.DUMMYFUNCTION("""COMPUTED_VALUE""")," 15 34 17 87 51  5 98 26 71 99 | 15 40 70 98 96  1 45 14 94 28 39 87 56 51 89 17 77 64 26  5 99 71 83 27 34")</f>
        <v> 15 34 17 87 51  5 98 26 71 99 | 15 40 70 98 96  1 45 14 94 28 39 87 56 51 89 17 77 64 26  5 99 71 83 27 34</v>
      </c>
      <c r="D41" s="2" t="str">
        <f>IFERROR(__xludf.DUMMYFUNCTION("SPLIT(C41,""|"")")," 15 34 17 87 51  5 98 26 71 99 ")</f>
        <v> 15 34 17 87 51  5 98 26 71 99 </v>
      </c>
      <c r="E41" s="2" t="str">
        <f>IFERROR(__xludf.DUMMYFUNCTION("""COMPUTED_VALUE""")," 15 40 70 98 96  1 45 14 94 28 39 87 56 51 89 17 77 64 26  5 99 71 83 27 34")</f>
        <v> 15 40 70 98 96  1 45 14 94 28 39 87 56 51 89 17 77 64 26  5 99 71 83 27 34</v>
      </c>
      <c r="F41" s="2">
        <f>IFERROR(__xludf.DUMMYFUNCTION("SPLIT(D41,"" "")"),15.0)</f>
        <v>15</v>
      </c>
      <c r="G41" s="2">
        <f>IFERROR(__xludf.DUMMYFUNCTION("""COMPUTED_VALUE"""),34.0)</f>
        <v>34</v>
      </c>
      <c r="H41" s="2">
        <f>IFERROR(__xludf.DUMMYFUNCTION("""COMPUTED_VALUE"""),17.0)</f>
        <v>17</v>
      </c>
      <c r="I41" s="2">
        <f>IFERROR(__xludf.DUMMYFUNCTION("""COMPUTED_VALUE"""),87.0)</f>
        <v>87</v>
      </c>
      <c r="J41" s="2">
        <f>IFERROR(__xludf.DUMMYFUNCTION("""COMPUTED_VALUE"""),51.0)</f>
        <v>51</v>
      </c>
      <c r="K41" s="2">
        <f>IFERROR(__xludf.DUMMYFUNCTION("""COMPUTED_VALUE"""),5.0)</f>
        <v>5</v>
      </c>
      <c r="L41" s="2">
        <f>IFERROR(__xludf.DUMMYFUNCTION("""COMPUTED_VALUE"""),98.0)</f>
        <v>98</v>
      </c>
      <c r="M41" s="2">
        <f>IFERROR(__xludf.DUMMYFUNCTION("""COMPUTED_VALUE"""),26.0)</f>
        <v>26</v>
      </c>
      <c r="N41" s="2">
        <f>IFERROR(__xludf.DUMMYFUNCTION("""COMPUTED_VALUE"""),71.0)</f>
        <v>71</v>
      </c>
      <c r="O41" s="2">
        <f>IFERROR(__xludf.DUMMYFUNCTION("""COMPUTED_VALUE"""),99.0)</f>
        <v>99</v>
      </c>
      <c r="Q41" s="2">
        <f>IFERROR(__xludf.DUMMYFUNCTION("SPLIT(E41,"" "")"),15.0)</f>
        <v>15</v>
      </c>
      <c r="R41" s="2">
        <f>IFERROR(__xludf.DUMMYFUNCTION("""COMPUTED_VALUE"""),40.0)</f>
        <v>40</v>
      </c>
      <c r="S41" s="2">
        <f>IFERROR(__xludf.DUMMYFUNCTION("""COMPUTED_VALUE"""),70.0)</f>
        <v>70</v>
      </c>
      <c r="T41" s="2">
        <f>IFERROR(__xludf.DUMMYFUNCTION("""COMPUTED_VALUE"""),98.0)</f>
        <v>98</v>
      </c>
      <c r="U41" s="2">
        <f>IFERROR(__xludf.DUMMYFUNCTION("""COMPUTED_VALUE"""),96.0)</f>
        <v>96</v>
      </c>
      <c r="V41" s="2">
        <f>IFERROR(__xludf.DUMMYFUNCTION("""COMPUTED_VALUE"""),1.0)</f>
        <v>1</v>
      </c>
      <c r="W41" s="2">
        <f>IFERROR(__xludf.DUMMYFUNCTION("""COMPUTED_VALUE"""),45.0)</f>
        <v>45</v>
      </c>
      <c r="X41" s="2">
        <f>IFERROR(__xludf.DUMMYFUNCTION("""COMPUTED_VALUE"""),14.0)</f>
        <v>14</v>
      </c>
      <c r="Y41" s="2">
        <f>IFERROR(__xludf.DUMMYFUNCTION("""COMPUTED_VALUE"""),94.0)</f>
        <v>94</v>
      </c>
      <c r="Z41" s="2">
        <f>IFERROR(__xludf.DUMMYFUNCTION("""COMPUTED_VALUE"""),28.0)</f>
        <v>28</v>
      </c>
      <c r="AA41" s="2">
        <f>IFERROR(__xludf.DUMMYFUNCTION("""COMPUTED_VALUE"""),39.0)</f>
        <v>39</v>
      </c>
      <c r="AB41" s="2">
        <f>IFERROR(__xludf.DUMMYFUNCTION("""COMPUTED_VALUE"""),87.0)</f>
        <v>87</v>
      </c>
      <c r="AC41" s="2">
        <f>IFERROR(__xludf.DUMMYFUNCTION("""COMPUTED_VALUE"""),56.0)</f>
        <v>56</v>
      </c>
      <c r="AD41" s="2">
        <f>IFERROR(__xludf.DUMMYFUNCTION("""COMPUTED_VALUE"""),51.0)</f>
        <v>51</v>
      </c>
      <c r="AE41" s="2">
        <f>IFERROR(__xludf.DUMMYFUNCTION("""COMPUTED_VALUE"""),89.0)</f>
        <v>89</v>
      </c>
      <c r="AF41" s="2">
        <f>IFERROR(__xludf.DUMMYFUNCTION("""COMPUTED_VALUE"""),17.0)</f>
        <v>17</v>
      </c>
      <c r="AG41" s="2">
        <f>IFERROR(__xludf.DUMMYFUNCTION("""COMPUTED_VALUE"""),77.0)</f>
        <v>77</v>
      </c>
      <c r="AH41" s="2">
        <f>IFERROR(__xludf.DUMMYFUNCTION("""COMPUTED_VALUE"""),64.0)</f>
        <v>64</v>
      </c>
      <c r="AI41" s="2">
        <f>IFERROR(__xludf.DUMMYFUNCTION("""COMPUTED_VALUE"""),26.0)</f>
        <v>26</v>
      </c>
      <c r="AJ41" s="2">
        <f>IFERROR(__xludf.DUMMYFUNCTION("""COMPUTED_VALUE"""),5.0)</f>
        <v>5</v>
      </c>
      <c r="AK41" s="2">
        <f>IFERROR(__xludf.DUMMYFUNCTION("""COMPUTED_VALUE"""),99.0)</f>
        <v>99</v>
      </c>
      <c r="AL41" s="2">
        <f>IFERROR(__xludf.DUMMYFUNCTION("""COMPUTED_VALUE"""),71.0)</f>
        <v>71</v>
      </c>
      <c r="AM41" s="2">
        <f>IFERROR(__xludf.DUMMYFUNCTION("""COMPUTED_VALUE"""),83.0)</f>
        <v>83</v>
      </c>
      <c r="AN41" s="2">
        <f>IFERROR(__xludf.DUMMYFUNCTION("""COMPUTED_VALUE"""),27.0)</f>
        <v>27</v>
      </c>
      <c r="AO41" s="2">
        <f>IFERROR(__xludf.DUMMYFUNCTION("""COMPUTED_VALUE"""),34.0)</f>
        <v>34</v>
      </c>
      <c r="AP41" s="2">
        <f t="shared" si="2"/>
        <v>10000000000</v>
      </c>
      <c r="AQ41" s="2">
        <f>IFERROR(__xludf.DUMMYFUNCTION("COUNTA( iferror( filter( flatten(F41:O41), match( flatten(F41:O41), flatten(Q41:AO41), 0 ) ) ) )"),10.0)</f>
        <v>10</v>
      </c>
      <c r="AR41" s="2">
        <f t="shared" si="1"/>
        <v>512</v>
      </c>
    </row>
    <row r="42">
      <c r="A42" s="4" t="s">
        <v>46</v>
      </c>
      <c r="B42" s="2" t="str">
        <f>IFERROR(__xludf.DUMMYFUNCTION(" SPLIT(A42,"":"")"),"Card  41")</f>
        <v>Card  41</v>
      </c>
      <c r="C42" s="2" t="str">
        <f>IFERROR(__xludf.DUMMYFUNCTION("""COMPUTED_VALUE"""),"  1 98 55 28 10 14 57 62 88 96 | 96 52  8 34 88 41 73 23 16 43 98 45 55 97  1 14 28 10 62 81 33 57 32 53 99")</f>
        <v>  1 98 55 28 10 14 57 62 88 96 | 96 52  8 34 88 41 73 23 16 43 98 45 55 97  1 14 28 10 62 81 33 57 32 53 99</v>
      </c>
      <c r="D42" s="2" t="str">
        <f>IFERROR(__xludf.DUMMYFUNCTION("SPLIT(C42,""|"")"),"  1 98 55 28 10 14 57 62 88 96 ")</f>
        <v>  1 98 55 28 10 14 57 62 88 96 </v>
      </c>
      <c r="E42" s="2" t="str">
        <f>IFERROR(__xludf.DUMMYFUNCTION("""COMPUTED_VALUE""")," 96 52  8 34 88 41 73 23 16 43 98 45 55 97  1 14 28 10 62 81 33 57 32 53 99")</f>
        <v> 96 52  8 34 88 41 73 23 16 43 98 45 55 97  1 14 28 10 62 81 33 57 32 53 99</v>
      </c>
      <c r="F42" s="2">
        <f>IFERROR(__xludf.DUMMYFUNCTION("SPLIT(D42,"" "")"),1.0)</f>
        <v>1</v>
      </c>
      <c r="G42" s="2">
        <f>IFERROR(__xludf.DUMMYFUNCTION("""COMPUTED_VALUE"""),98.0)</f>
        <v>98</v>
      </c>
      <c r="H42" s="2">
        <f>IFERROR(__xludf.DUMMYFUNCTION("""COMPUTED_VALUE"""),55.0)</f>
        <v>55</v>
      </c>
      <c r="I42" s="2">
        <f>IFERROR(__xludf.DUMMYFUNCTION("""COMPUTED_VALUE"""),28.0)</f>
        <v>28</v>
      </c>
      <c r="J42" s="2">
        <f>IFERROR(__xludf.DUMMYFUNCTION("""COMPUTED_VALUE"""),10.0)</f>
        <v>10</v>
      </c>
      <c r="K42" s="2">
        <f>IFERROR(__xludf.DUMMYFUNCTION("""COMPUTED_VALUE"""),14.0)</f>
        <v>14</v>
      </c>
      <c r="L42" s="2">
        <f>IFERROR(__xludf.DUMMYFUNCTION("""COMPUTED_VALUE"""),57.0)</f>
        <v>57</v>
      </c>
      <c r="M42" s="2">
        <f>IFERROR(__xludf.DUMMYFUNCTION("""COMPUTED_VALUE"""),62.0)</f>
        <v>62</v>
      </c>
      <c r="N42" s="2">
        <f>IFERROR(__xludf.DUMMYFUNCTION("""COMPUTED_VALUE"""),88.0)</f>
        <v>88</v>
      </c>
      <c r="O42" s="2">
        <f>IFERROR(__xludf.DUMMYFUNCTION("""COMPUTED_VALUE"""),96.0)</f>
        <v>96</v>
      </c>
      <c r="Q42" s="2">
        <f>IFERROR(__xludf.DUMMYFUNCTION("SPLIT(E42,"" "")"),96.0)</f>
        <v>96</v>
      </c>
      <c r="R42" s="2">
        <f>IFERROR(__xludf.DUMMYFUNCTION("""COMPUTED_VALUE"""),52.0)</f>
        <v>52</v>
      </c>
      <c r="S42" s="2">
        <f>IFERROR(__xludf.DUMMYFUNCTION("""COMPUTED_VALUE"""),8.0)</f>
        <v>8</v>
      </c>
      <c r="T42" s="2">
        <f>IFERROR(__xludf.DUMMYFUNCTION("""COMPUTED_VALUE"""),34.0)</f>
        <v>34</v>
      </c>
      <c r="U42" s="2">
        <f>IFERROR(__xludf.DUMMYFUNCTION("""COMPUTED_VALUE"""),88.0)</f>
        <v>88</v>
      </c>
      <c r="V42" s="2">
        <f>IFERROR(__xludf.DUMMYFUNCTION("""COMPUTED_VALUE"""),41.0)</f>
        <v>41</v>
      </c>
      <c r="W42" s="2">
        <f>IFERROR(__xludf.DUMMYFUNCTION("""COMPUTED_VALUE"""),73.0)</f>
        <v>73</v>
      </c>
      <c r="X42" s="2">
        <f>IFERROR(__xludf.DUMMYFUNCTION("""COMPUTED_VALUE"""),23.0)</f>
        <v>23</v>
      </c>
      <c r="Y42" s="2">
        <f>IFERROR(__xludf.DUMMYFUNCTION("""COMPUTED_VALUE"""),16.0)</f>
        <v>16</v>
      </c>
      <c r="Z42" s="2">
        <f>IFERROR(__xludf.DUMMYFUNCTION("""COMPUTED_VALUE"""),43.0)</f>
        <v>43</v>
      </c>
      <c r="AA42" s="2">
        <f>IFERROR(__xludf.DUMMYFUNCTION("""COMPUTED_VALUE"""),98.0)</f>
        <v>98</v>
      </c>
      <c r="AB42" s="2">
        <f>IFERROR(__xludf.DUMMYFUNCTION("""COMPUTED_VALUE"""),45.0)</f>
        <v>45</v>
      </c>
      <c r="AC42" s="2">
        <f>IFERROR(__xludf.DUMMYFUNCTION("""COMPUTED_VALUE"""),55.0)</f>
        <v>55</v>
      </c>
      <c r="AD42" s="2">
        <f>IFERROR(__xludf.DUMMYFUNCTION("""COMPUTED_VALUE"""),97.0)</f>
        <v>97</v>
      </c>
      <c r="AE42" s="2">
        <f>IFERROR(__xludf.DUMMYFUNCTION("""COMPUTED_VALUE"""),1.0)</f>
        <v>1</v>
      </c>
      <c r="AF42" s="2">
        <f>IFERROR(__xludf.DUMMYFUNCTION("""COMPUTED_VALUE"""),14.0)</f>
        <v>14</v>
      </c>
      <c r="AG42" s="2">
        <f>IFERROR(__xludf.DUMMYFUNCTION("""COMPUTED_VALUE"""),28.0)</f>
        <v>28</v>
      </c>
      <c r="AH42" s="2">
        <f>IFERROR(__xludf.DUMMYFUNCTION("""COMPUTED_VALUE"""),10.0)</f>
        <v>10</v>
      </c>
      <c r="AI42" s="2">
        <f>IFERROR(__xludf.DUMMYFUNCTION("""COMPUTED_VALUE"""),62.0)</f>
        <v>62</v>
      </c>
      <c r="AJ42" s="2">
        <f>IFERROR(__xludf.DUMMYFUNCTION("""COMPUTED_VALUE"""),81.0)</f>
        <v>81</v>
      </c>
      <c r="AK42" s="2">
        <f>IFERROR(__xludf.DUMMYFUNCTION("""COMPUTED_VALUE"""),33.0)</f>
        <v>33</v>
      </c>
      <c r="AL42" s="2">
        <f>IFERROR(__xludf.DUMMYFUNCTION("""COMPUTED_VALUE"""),57.0)</f>
        <v>57</v>
      </c>
      <c r="AM42" s="2">
        <f>IFERROR(__xludf.DUMMYFUNCTION("""COMPUTED_VALUE"""),32.0)</f>
        <v>32</v>
      </c>
      <c r="AN42" s="2">
        <f>IFERROR(__xludf.DUMMYFUNCTION("""COMPUTED_VALUE"""),53.0)</f>
        <v>53</v>
      </c>
      <c r="AO42" s="2">
        <f>IFERROR(__xludf.DUMMYFUNCTION("""COMPUTED_VALUE"""),99.0)</f>
        <v>99</v>
      </c>
      <c r="AP42" s="2">
        <f t="shared" si="2"/>
        <v>10000000000</v>
      </c>
      <c r="AQ42" s="2">
        <f>IFERROR(__xludf.DUMMYFUNCTION("COUNTA( iferror( filter( flatten(F42:O42), match( flatten(F42:O42), flatten(Q42:AO42), 0 ) ) ) )"),10.0)</f>
        <v>10</v>
      </c>
      <c r="AR42" s="2">
        <f t="shared" si="1"/>
        <v>512</v>
      </c>
    </row>
    <row r="43">
      <c r="A43" s="4" t="s">
        <v>47</v>
      </c>
      <c r="B43" s="2" t="str">
        <f>IFERROR(__xludf.DUMMYFUNCTION(" SPLIT(A43,"":"")"),"Card  42")</f>
        <v>Card  42</v>
      </c>
      <c r="C43" s="2" t="str">
        <f>IFERROR(__xludf.DUMMYFUNCTION("""COMPUTED_VALUE""")," 98 75 42 34 59 41 11 69 45 44 | 28 98 54 65 41 51 16 49 45 60 44 69 82 37 67 46 34 71 78 61 50 43 38 90 85")</f>
        <v> 98 75 42 34 59 41 11 69 45 44 | 28 98 54 65 41 51 16 49 45 60 44 69 82 37 67 46 34 71 78 61 50 43 38 90 85</v>
      </c>
      <c r="D43" s="2" t="str">
        <f>IFERROR(__xludf.DUMMYFUNCTION("SPLIT(C43,""|"")")," 98 75 42 34 59 41 11 69 45 44 ")</f>
        <v> 98 75 42 34 59 41 11 69 45 44 </v>
      </c>
      <c r="E43" s="2" t="str">
        <f>IFERROR(__xludf.DUMMYFUNCTION("""COMPUTED_VALUE""")," 28 98 54 65 41 51 16 49 45 60 44 69 82 37 67 46 34 71 78 61 50 43 38 90 85")</f>
        <v> 28 98 54 65 41 51 16 49 45 60 44 69 82 37 67 46 34 71 78 61 50 43 38 90 85</v>
      </c>
      <c r="F43" s="2">
        <f>IFERROR(__xludf.DUMMYFUNCTION("SPLIT(D43,"" "")"),98.0)</f>
        <v>98</v>
      </c>
      <c r="G43" s="2">
        <f>IFERROR(__xludf.DUMMYFUNCTION("""COMPUTED_VALUE"""),75.0)</f>
        <v>75</v>
      </c>
      <c r="H43" s="2">
        <f>IFERROR(__xludf.DUMMYFUNCTION("""COMPUTED_VALUE"""),42.0)</f>
        <v>42</v>
      </c>
      <c r="I43" s="2">
        <f>IFERROR(__xludf.DUMMYFUNCTION("""COMPUTED_VALUE"""),34.0)</f>
        <v>34</v>
      </c>
      <c r="J43" s="2">
        <f>IFERROR(__xludf.DUMMYFUNCTION("""COMPUTED_VALUE"""),59.0)</f>
        <v>59</v>
      </c>
      <c r="K43" s="2">
        <f>IFERROR(__xludf.DUMMYFUNCTION("""COMPUTED_VALUE"""),41.0)</f>
        <v>41</v>
      </c>
      <c r="L43" s="2">
        <f>IFERROR(__xludf.DUMMYFUNCTION("""COMPUTED_VALUE"""),11.0)</f>
        <v>11</v>
      </c>
      <c r="M43" s="2">
        <f>IFERROR(__xludf.DUMMYFUNCTION("""COMPUTED_VALUE"""),69.0)</f>
        <v>69</v>
      </c>
      <c r="N43" s="2">
        <f>IFERROR(__xludf.DUMMYFUNCTION("""COMPUTED_VALUE"""),45.0)</f>
        <v>45</v>
      </c>
      <c r="O43" s="2">
        <f>IFERROR(__xludf.DUMMYFUNCTION("""COMPUTED_VALUE"""),44.0)</f>
        <v>44</v>
      </c>
      <c r="Q43" s="2">
        <f>IFERROR(__xludf.DUMMYFUNCTION("SPLIT(E43,"" "")"),28.0)</f>
        <v>28</v>
      </c>
      <c r="R43" s="2">
        <f>IFERROR(__xludf.DUMMYFUNCTION("""COMPUTED_VALUE"""),98.0)</f>
        <v>98</v>
      </c>
      <c r="S43" s="2">
        <f>IFERROR(__xludf.DUMMYFUNCTION("""COMPUTED_VALUE"""),54.0)</f>
        <v>54</v>
      </c>
      <c r="T43" s="2">
        <f>IFERROR(__xludf.DUMMYFUNCTION("""COMPUTED_VALUE"""),65.0)</f>
        <v>65</v>
      </c>
      <c r="U43" s="2">
        <f>IFERROR(__xludf.DUMMYFUNCTION("""COMPUTED_VALUE"""),41.0)</f>
        <v>41</v>
      </c>
      <c r="V43" s="2">
        <f>IFERROR(__xludf.DUMMYFUNCTION("""COMPUTED_VALUE"""),51.0)</f>
        <v>51</v>
      </c>
      <c r="W43" s="2">
        <f>IFERROR(__xludf.DUMMYFUNCTION("""COMPUTED_VALUE"""),16.0)</f>
        <v>16</v>
      </c>
      <c r="X43" s="2">
        <f>IFERROR(__xludf.DUMMYFUNCTION("""COMPUTED_VALUE"""),49.0)</f>
        <v>49</v>
      </c>
      <c r="Y43" s="2">
        <f>IFERROR(__xludf.DUMMYFUNCTION("""COMPUTED_VALUE"""),45.0)</f>
        <v>45</v>
      </c>
      <c r="Z43" s="2">
        <f>IFERROR(__xludf.DUMMYFUNCTION("""COMPUTED_VALUE"""),60.0)</f>
        <v>60</v>
      </c>
      <c r="AA43" s="2">
        <f>IFERROR(__xludf.DUMMYFUNCTION("""COMPUTED_VALUE"""),44.0)</f>
        <v>44</v>
      </c>
      <c r="AB43" s="2">
        <f>IFERROR(__xludf.DUMMYFUNCTION("""COMPUTED_VALUE"""),69.0)</f>
        <v>69</v>
      </c>
      <c r="AC43" s="2">
        <f>IFERROR(__xludf.DUMMYFUNCTION("""COMPUTED_VALUE"""),82.0)</f>
        <v>82</v>
      </c>
      <c r="AD43" s="2">
        <f>IFERROR(__xludf.DUMMYFUNCTION("""COMPUTED_VALUE"""),37.0)</f>
        <v>37</v>
      </c>
      <c r="AE43" s="2">
        <f>IFERROR(__xludf.DUMMYFUNCTION("""COMPUTED_VALUE"""),67.0)</f>
        <v>67</v>
      </c>
      <c r="AF43" s="2">
        <f>IFERROR(__xludf.DUMMYFUNCTION("""COMPUTED_VALUE"""),46.0)</f>
        <v>46</v>
      </c>
      <c r="AG43" s="2">
        <f>IFERROR(__xludf.DUMMYFUNCTION("""COMPUTED_VALUE"""),34.0)</f>
        <v>34</v>
      </c>
      <c r="AH43" s="2">
        <f>IFERROR(__xludf.DUMMYFUNCTION("""COMPUTED_VALUE"""),71.0)</f>
        <v>71</v>
      </c>
      <c r="AI43" s="2">
        <f>IFERROR(__xludf.DUMMYFUNCTION("""COMPUTED_VALUE"""),78.0)</f>
        <v>78</v>
      </c>
      <c r="AJ43" s="2">
        <f>IFERROR(__xludf.DUMMYFUNCTION("""COMPUTED_VALUE"""),61.0)</f>
        <v>61</v>
      </c>
      <c r="AK43" s="2">
        <f>IFERROR(__xludf.DUMMYFUNCTION("""COMPUTED_VALUE"""),50.0)</f>
        <v>50</v>
      </c>
      <c r="AL43" s="2">
        <f>IFERROR(__xludf.DUMMYFUNCTION("""COMPUTED_VALUE"""),43.0)</f>
        <v>43</v>
      </c>
      <c r="AM43" s="2">
        <f>IFERROR(__xludf.DUMMYFUNCTION("""COMPUTED_VALUE"""),38.0)</f>
        <v>38</v>
      </c>
      <c r="AN43" s="2">
        <f>IFERROR(__xludf.DUMMYFUNCTION("""COMPUTED_VALUE"""),90.0)</f>
        <v>90</v>
      </c>
      <c r="AO43" s="2">
        <f>IFERROR(__xludf.DUMMYFUNCTION("""COMPUTED_VALUE"""),85.0)</f>
        <v>85</v>
      </c>
      <c r="AP43" s="2">
        <f t="shared" si="2"/>
        <v>1000000</v>
      </c>
      <c r="AQ43" s="2">
        <f>IFERROR(__xludf.DUMMYFUNCTION("COUNTA( iferror( filter( flatten(F43:O43), match( flatten(F43:O43), flatten(Q43:AO43), 0 ) ) ) )"),6.0)</f>
        <v>6</v>
      </c>
      <c r="AR43" s="2">
        <f t="shared" si="1"/>
        <v>32</v>
      </c>
    </row>
    <row r="44">
      <c r="A44" s="4" t="s">
        <v>48</v>
      </c>
      <c r="B44" s="2" t="str">
        <f>IFERROR(__xludf.DUMMYFUNCTION(" SPLIT(A44,"":"")"),"Card  43")</f>
        <v>Card  43</v>
      </c>
      <c r="C44" s="2" t="str">
        <f>IFERROR(__xludf.DUMMYFUNCTION("""COMPUTED_VALUE""")," 42 98 96 75 68  2 23 36 37 40 | 93 59 36 33 16 68 24 42 13 75 53  2  6 86  1 98 23 70 89  5 37 40 96 84 39")</f>
        <v> 42 98 96 75 68  2 23 36 37 40 | 93 59 36 33 16 68 24 42 13 75 53  2  6 86  1 98 23 70 89  5 37 40 96 84 39</v>
      </c>
      <c r="D44" s="2" t="str">
        <f>IFERROR(__xludf.DUMMYFUNCTION("SPLIT(C44,""|"")")," 42 98 96 75 68  2 23 36 37 40 ")</f>
        <v> 42 98 96 75 68  2 23 36 37 40 </v>
      </c>
      <c r="E44" s="2" t="str">
        <f>IFERROR(__xludf.DUMMYFUNCTION("""COMPUTED_VALUE""")," 93 59 36 33 16 68 24 42 13 75 53  2  6 86  1 98 23 70 89  5 37 40 96 84 39")</f>
        <v> 93 59 36 33 16 68 24 42 13 75 53  2  6 86  1 98 23 70 89  5 37 40 96 84 39</v>
      </c>
      <c r="F44" s="2">
        <f>IFERROR(__xludf.DUMMYFUNCTION("SPLIT(D44,"" "")"),42.0)</f>
        <v>42</v>
      </c>
      <c r="G44" s="2">
        <f>IFERROR(__xludf.DUMMYFUNCTION("""COMPUTED_VALUE"""),98.0)</f>
        <v>98</v>
      </c>
      <c r="H44" s="2">
        <f>IFERROR(__xludf.DUMMYFUNCTION("""COMPUTED_VALUE"""),96.0)</f>
        <v>96</v>
      </c>
      <c r="I44" s="2">
        <f>IFERROR(__xludf.DUMMYFUNCTION("""COMPUTED_VALUE"""),75.0)</f>
        <v>75</v>
      </c>
      <c r="J44" s="2">
        <f>IFERROR(__xludf.DUMMYFUNCTION("""COMPUTED_VALUE"""),68.0)</f>
        <v>68</v>
      </c>
      <c r="K44" s="2">
        <f>IFERROR(__xludf.DUMMYFUNCTION("""COMPUTED_VALUE"""),2.0)</f>
        <v>2</v>
      </c>
      <c r="L44" s="2">
        <f>IFERROR(__xludf.DUMMYFUNCTION("""COMPUTED_VALUE"""),23.0)</f>
        <v>23</v>
      </c>
      <c r="M44" s="2">
        <f>IFERROR(__xludf.DUMMYFUNCTION("""COMPUTED_VALUE"""),36.0)</f>
        <v>36</v>
      </c>
      <c r="N44" s="2">
        <f>IFERROR(__xludf.DUMMYFUNCTION("""COMPUTED_VALUE"""),37.0)</f>
        <v>37</v>
      </c>
      <c r="O44" s="2">
        <f>IFERROR(__xludf.DUMMYFUNCTION("""COMPUTED_VALUE"""),40.0)</f>
        <v>40</v>
      </c>
      <c r="Q44" s="2">
        <f>IFERROR(__xludf.DUMMYFUNCTION("SPLIT(E44,"" "")"),93.0)</f>
        <v>93</v>
      </c>
      <c r="R44" s="2">
        <f>IFERROR(__xludf.DUMMYFUNCTION("""COMPUTED_VALUE"""),59.0)</f>
        <v>59</v>
      </c>
      <c r="S44" s="2">
        <f>IFERROR(__xludf.DUMMYFUNCTION("""COMPUTED_VALUE"""),36.0)</f>
        <v>36</v>
      </c>
      <c r="T44" s="2">
        <f>IFERROR(__xludf.DUMMYFUNCTION("""COMPUTED_VALUE"""),33.0)</f>
        <v>33</v>
      </c>
      <c r="U44" s="2">
        <f>IFERROR(__xludf.DUMMYFUNCTION("""COMPUTED_VALUE"""),16.0)</f>
        <v>16</v>
      </c>
      <c r="V44" s="2">
        <f>IFERROR(__xludf.DUMMYFUNCTION("""COMPUTED_VALUE"""),68.0)</f>
        <v>68</v>
      </c>
      <c r="W44" s="2">
        <f>IFERROR(__xludf.DUMMYFUNCTION("""COMPUTED_VALUE"""),24.0)</f>
        <v>24</v>
      </c>
      <c r="X44" s="2">
        <f>IFERROR(__xludf.DUMMYFUNCTION("""COMPUTED_VALUE"""),42.0)</f>
        <v>42</v>
      </c>
      <c r="Y44" s="2">
        <f>IFERROR(__xludf.DUMMYFUNCTION("""COMPUTED_VALUE"""),13.0)</f>
        <v>13</v>
      </c>
      <c r="Z44" s="2">
        <f>IFERROR(__xludf.DUMMYFUNCTION("""COMPUTED_VALUE"""),75.0)</f>
        <v>75</v>
      </c>
      <c r="AA44" s="2">
        <f>IFERROR(__xludf.DUMMYFUNCTION("""COMPUTED_VALUE"""),53.0)</f>
        <v>53</v>
      </c>
      <c r="AB44" s="2">
        <f>IFERROR(__xludf.DUMMYFUNCTION("""COMPUTED_VALUE"""),2.0)</f>
        <v>2</v>
      </c>
      <c r="AC44" s="2">
        <f>IFERROR(__xludf.DUMMYFUNCTION("""COMPUTED_VALUE"""),6.0)</f>
        <v>6</v>
      </c>
      <c r="AD44" s="2">
        <f>IFERROR(__xludf.DUMMYFUNCTION("""COMPUTED_VALUE"""),86.0)</f>
        <v>86</v>
      </c>
      <c r="AE44" s="2">
        <f>IFERROR(__xludf.DUMMYFUNCTION("""COMPUTED_VALUE"""),1.0)</f>
        <v>1</v>
      </c>
      <c r="AF44" s="2">
        <f>IFERROR(__xludf.DUMMYFUNCTION("""COMPUTED_VALUE"""),98.0)</f>
        <v>98</v>
      </c>
      <c r="AG44" s="2">
        <f>IFERROR(__xludf.DUMMYFUNCTION("""COMPUTED_VALUE"""),23.0)</f>
        <v>23</v>
      </c>
      <c r="AH44" s="2">
        <f>IFERROR(__xludf.DUMMYFUNCTION("""COMPUTED_VALUE"""),70.0)</f>
        <v>70</v>
      </c>
      <c r="AI44" s="2">
        <f>IFERROR(__xludf.DUMMYFUNCTION("""COMPUTED_VALUE"""),89.0)</f>
        <v>89</v>
      </c>
      <c r="AJ44" s="2">
        <f>IFERROR(__xludf.DUMMYFUNCTION("""COMPUTED_VALUE"""),5.0)</f>
        <v>5</v>
      </c>
      <c r="AK44" s="2">
        <f>IFERROR(__xludf.DUMMYFUNCTION("""COMPUTED_VALUE"""),37.0)</f>
        <v>37</v>
      </c>
      <c r="AL44" s="2">
        <f>IFERROR(__xludf.DUMMYFUNCTION("""COMPUTED_VALUE"""),40.0)</f>
        <v>40</v>
      </c>
      <c r="AM44" s="2">
        <f>IFERROR(__xludf.DUMMYFUNCTION("""COMPUTED_VALUE"""),96.0)</f>
        <v>96</v>
      </c>
      <c r="AN44" s="2">
        <f>IFERROR(__xludf.DUMMYFUNCTION("""COMPUTED_VALUE"""),84.0)</f>
        <v>84</v>
      </c>
      <c r="AO44" s="2">
        <f>IFERROR(__xludf.DUMMYFUNCTION("""COMPUTED_VALUE"""),39.0)</f>
        <v>39</v>
      </c>
      <c r="AP44" s="2">
        <f t="shared" si="2"/>
        <v>60466176</v>
      </c>
      <c r="AQ44" s="2">
        <f>IFERROR(__xludf.DUMMYFUNCTION("COUNTA( iferror( filter( flatten(F44:O44), match( flatten(F44:O44), flatten(Q44:AO44), 0 ) ) ) )"),10.0)</f>
        <v>10</v>
      </c>
      <c r="AR44" s="2">
        <f t="shared" si="1"/>
        <v>512</v>
      </c>
    </row>
    <row r="45">
      <c r="A45" s="4" t="s">
        <v>49</v>
      </c>
      <c r="B45" s="2" t="str">
        <f>IFERROR(__xludf.DUMMYFUNCTION(" SPLIT(A45,"":"")"),"Card  44")</f>
        <v>Card  44</v>
      </c>
      <c r="C45" s="2" t="str">
        <f>IFERROR(__xludf.DUMMYFUNCTION("""COMPUTED_VALUE""")," 44 31 83 28 66 80 84 17 73 65 | 39 73 95 33 74 66 31 28 17  2 65 12 84 91 83 15 22 44 53 90 29 56 80 57 69")</f>
        <v> 44 31 83 28 66 80 84 17 73 65 | 39 73 95 33 74 66 31 28 17  2 65 12 84 91 83 15 22 44 53 90 29 56 80 57 69</v>
      </c>
      <c r="D45" s="2" t="str">
        <f>IFERROR(__xludf.DUMMYFUNCTION("SPLIT(C45,""|"")")," 44 31 83 28 66 80 84 17 73 65 ")</f>
        <v> 44 31 83 28 66 80 84 17 73 65 </v>
      </c>
      <c r="E45" s="2" t="str">
        <f>IFERROR(__xludf.DUMMYFUNCTION("""COMPUTED_VALUE""")," 39 73 95 33 74 66 31 28 17  2 65 12 84 91 83 15 22 44 53 90 29 56 80 57 69")</f>
        <v> 39 73 95 33 74 66 31 28 17  2 65 12 84 91 83 15 22 44 53 90 29 56 80 57 69</v>
      </c>
      <c r="F45" s="2">
        <f>IFERROR(__xludf.DUMMYFUNCTION("SPLIT(D45,"" "")"),44.0)</f>
        <v>44</v>
      </c>
      <c r="G45" s="2">
        <f>IFERROR(__xludf.DUMMYFUNCTION("""COMPUTED_VALUE"""),31.0)</f>
        <v>31</v>
      </c>
      <c r="H45" s="2">
        <f>IFERROR(__xludf.DUMMYFUNCTION("""COMPUTED_VALUE"""),83.0)</f>
        <v>83</v>
      </c>
      <c r="I45" s="2">
        <f>IFERROR(__xludf.DUMMYFUNCTION("""COMPUTED_VALUE"""),28.0)</f>
        <v>28</v>
      </c>
      <c r="J45" s="2">
        <f>IFERROR(__xludf.DUMMYFUNCTION("""COMPUTED_VALUE"""),66.0)</f>
        <v>66</v>
      </c>
      <c r="K45" s="2">
        <f>IFERROR(__xludf.DUMMYFUNCTION("""COMPUTED_VALUE"""),80.0)</f>
        <v>80</v>
      </c>
      <c r="L45" s="2">
        <f>IFERROR(__xludf.DUMMYFUNCTION("""COMPUTED_VALUE"""),84.0)</f>
        <v>84</v>
      </c>
      <c r="M45" s="2">
        <f>IFERROR(__xludf.DUMMYFUNCTION("""COMPUTED_VALUE"""),17.0)</f>
        <v>17</v>
      </c>
      <c r="N45" s="2">
        <f>IFERROR(__xludf.DUMMYFUNCTION("""COMPUTED_VALUE"""),73.0)</f>
        <v>73</v>
      </c>
      <c r="O45" s="2">
        <f>IFERROR(__xludf.DUMMYFUNCTION("""COMPUTED_VALUE"""),65.0)</f>
        <v>65</v>
      </c>
      <c r="Q45" s="2">
        <f>IFERROR(__xludf.DUMMYFUNCTION("SPLIT(E45,"" "")"),39.0)</f>
        <v>39</v>
      </c>
      <c r="R45" s="2">
        <f>IFERROR(__xludf.DUMMYFUNCTION("""COMPUTED_VALUE"""),73.0)</f>
        <v>73</v>
      </c>
      <c r="S45" s="2">
        <f>IFERROR(__xludf.DUMMYFUNCTION("""COMPUTED_VALUE"""),95.0)</f>
        <v>95</v>
      </c>
      <c r="T45" s="2">
        <f>IFERROR(__xludf.DUMMYFUNCTION("""COMPUTED_VALUE"""),33.0)</f>
        <v>33</v>
      </c>
      <c r="U45" s="2">
        <f>IFERROR(__xludf.DUMMYFUNCTION("""COMPUTED_VALUE"""),74.0)</f>
        <v>74</v>
      </c>
      <c r="V45" s="2">
        <f>IFERROR(__xludf.DUMMYFUNCTION("""COMPUTED_VALUE"""),66.0)</f>
        <v>66</v>
      </c>
      <c r="W45" s="2">
        <f>IFERROR(__xludf.DUMMYFUNCTION("""COMPUTED_VALUE"""),31.0)</f>
        <v>31</v>
      </c>
      <c r="X45" s="2">
        <f>IFERROR(__xludf.DUMMYFUNCTION("""COMPUTED_VALUE"""),28.0)</f>
        <v>28</v>
      </c>
      <c r="Y45" s="2">
        <f>IFERROR(__xludf.DUMMYFUNCTION("""COMPUTED_VALUE"""),17.0)</f>
        <v>17</v>
      </c>
      <c r="Z45" s="2">
        <f>IFERROR(__xludf.DUMMYFUNCTION("""COMPUTED_VALUE"""),2.0)</f>
        <v>2</v>
      </c>
      <c r="AA45" s="2">
        <f>IFERROR(__xludf.DUMMYFUNCTION("""COMPUTED_VALUE"""),65.0)</f>
        <v>65</v>
      </c>
      <c r="AB45" s="2">
        <f>IFERROR(__xludf.DUMMYFUNCTION("""COMPUTED_VALUE"""),12.0)</f>
        <v>12</v>
      </c>
      <c r="AC45" s="2">
        <f>IFERROR(__xludf.DUMMYFUNCTION("""COMPUTED_VALUE"""),84.0)</f>
        <v>84</v>
      </c>
      <c r="AD45" s="2">
        <f>IFERROR(__xludf.DUMMYFUNCTION("""COMPUTED_VALUE"""),91.0)</f>
        <v>91</v>
      </c>
      <c r="AE45" s="2">
        <f>IFERROR(__xludf.DUMMYFUNCTION("""COMPUTED_VALUE"""),83.0)</f>
        <v>83</v>
      </c>
      <c r="AF45" s="2">
        <f>IFERROR(__xludf.DUMMYFUNCTION("""COMPUTED_VALUE"""),15.0)</f>
        <v>15</v>
      </c>
      <c r="AG45" s="2">
        <f>IFERROR(__xludf.DUMMYFUNCTION("""COMPUTED_VALUE"""),22.0)</f>
        <v>22</v>
      </c>
      <c r="AH45" s="2">
        <f>IFERROR(__xludf.DUMMYFUNCTION("""COMPUTED_VALUE"""),44.0)</f>
        <v>44</v>
      </c>
      <c r="AI45" s="2">
        <f>IFERROR(__xludf.DUMMYFUNCTION("""COMPUTED_VALUE"""),53.0)</f>
        <v>53</v>
      </c>
      <c r="AJ45" s="2">
        <f>IFERROR(__xludf.DUMMYFUNCTION("""COMPUTED_VALUE"""),90.0)</f>
        <v>90</v>
      </c>
      <c r="AK45" s="2">
        <f>IFERROR(__xludf.DUMMYFUNCTION("""COMPUTED_VALUE"""),29.0)</f>
        <v>29</v>
      </c>
      <c r="AL45" s="2">
        <f>IFERROR(__xludf.DUMMYFUNCTION("""COMPUTED_VALUE"""),56.0)</f>
        <v>56</v>
      </c>
      <c r="AM45" s="2">
        <f>IFERROR(__xludf.DUMMYFUNCTION("""COMPUTED_VALUE"""),80.0)</f>
        <v>80</v>
      </c>
      <c r="AN45" s="2">
        <f>IFERROR(__xludf.DUMMYFUNCTION("""COMPUTED_VALUE"""),57.0)</f>
        <v>57</v>
      </c>
      <c r="AO45" s="2">
        <f>IFERROR(__xludf.DUMMYFUNCTION("""COMPUTED_VALUE"""),69.0)</f>
        <v>69</v>
      </c>
      <c r="AP45" s="2">
        <f t="shared" si="2"/>
        <v>10000000000</v>
      </c>
      <c r="AQ45" s="2">
        <f>IFERROR(__xludf.DUMMYFUNCTION("COUNTA( iferror( filter( flatten(F45:O45), match( flatten(F45:O45), flatten(Q45:AO45), 0 ) ) ) )"),10.0)</f>
        <v>10</v>
      </c>
      <c r="AR45" s="2">
        <f t="shared" si="1"/>
        <v>512</v>
      </c>
    </row>
    <row r="46">
      <c r="A46" s="4" t="s">
        <v>50</v>
      </c>
      <c r="B46" s="2" t="str">
        <f>IFERROR(__xludf.DUMMYFUNCTION(" SPLIT(A46,"":"")"),"Card  45")</f>
        <v>Card  45</v>
      </c>
      <c r="C46" s="2" t="str">
        <f>IFERROR(__xludf.DUMMYFUNCTION("""COMPUTED_VALUE""")," 13 90 67 40 48 54 52 53 64  9 | 17 57 67 65 45 30 95 96  3 18 52 90  7 98 21 73  8 92 59 75  5 13  6 76 64")</f>
        <v> 13 90 67 40 48 54 52 53 64  9 | 17 57 67 65 45 30 95 96  3 18 52 90  7 98 21 73  8 92 59 75  5 13  6 76 64</v>
      </c>
      <c r="D46" s="2" t="str">
        <f>IFERROR(__xludf.DUMMYFUNCTION("SPLIT(C46,""|"")")," 13 90 67 40 48 54 52 53 64  9 ")</f>
        <v> 13 90 67 40 48 54 52 53 64  9 </v>
      </c>
      <c r="E46" s="2" t="str">
        <f>IFERROR(__xludf.DUMMYFUNCTION("""COMPUTED_VALUE""")," 17 57 67 65 45 30 95 96  3 18 52 90  7 98 21 73  8 92 59 75  5 13  6 76 64")</f>
        <v> 17 57 67 65 45 30 95 96  3 18 52 90  7 98 21 73  8 92 59 75  5 13  6 76 64</v>
      </c>
      <c r="F46" s="2">
        <f>IFERROR(__xludf.DUMMYFUNCTION("SPLIT(D46,"" "")"),13.0)</f>
        <v>13</v>
      </c>
      <c r="G46" s="2">
        <f>IFERROR(__xludf.DUMMYFUNCTION("""COMPUTED_VALUE"""),90.0)</f>
        <v>90</v>
      </c>
      <c r="H46" s="2">
        <f>IFERROR(__xludf.DUMMYFUNCTION("""COMPUTED_VALUE"""),67.0)</f>
        <v>67</v>
      </c>
      <c r="I46" s="2">
        <f>IFERROR(__xludf.DUMMYFUNCTION("""COMPUTED_VALUE"""),40.0)</f>
        <v>40</v>
      </c>
      <c r="J46" s="2">
        <f>IFERROR(__xludf.DUMMYFUNCTION("""COMPUTED_VALUE"""),48.0)</f>
        <v>48</v>
      </c>
      <c r="K46" s="2">
        <f>IFERROR(__xludf.DUMMYFUNCTION("""COMPUTED_VALUE"""),54.0)</f>
        <v>54</v>
      </c>
      <c r="L46" s="2">
        <f>IFERROR(__xludf.DUMMYFUNCTION("""COMPUTED_VALUE"""),52.0)</f>
        <v>52</v>
      </c>
      <c r="M46" s="2">
        <f>IFERROR(__xludf.DUMMYFUNCTION("""COMPUTED_VALUE"""),53.0)</f>
        <v>53</v>
      </c>
      <c r="N46" s="2">
        <f>IFERROR(__xludf.DUMMYFUNCTION("""COMPUTED_VALUE"""),64.0)</f>
        <v>64</v>
      </c>
      <c r="O46" s="2">
        <f>IFERROR(__xludf.DUMMYFUNCTION("""COMPUTED_VALUE"""),9.0)</f>
        <v>9</v>
      </c>
      <c r="Q46" s="2">
        <f>IFERROR(__xludf.DUMMYFUNCTION("SPLIT(E46,"" "")"),17.0)</f>
        <v>17</v>
      </c>
      <c r="R46" s="2">
        <f>IFERROR(__xludf.DUMMYFUNCTION("""COMPUTED_VALUE"""),57.0)</f>
        <v>57</v>
      </c>
      <c r="S46" s="2">
        <f>IFERROR(__xludf.DUMMYFUNCTION("""COMPUTED_VALUE"""),67.0)</f>
        <v>67</v>
      </c>
      <c r="T46" s="2">
        <f>IFERROR(__xludf.DUMMYFUNCTION("""COMPUTED_VALUE"""),65.0)</f>
        <v>65</v>
      </c>
      <c r="U46" s="2">
        <f>IFERROR(__xludf.DUMMYFUNCTION("""COMPUTED_VALUE"""),45.0)</f>
        <v>45</v>
      </c>
      <c r="V46" s="2">
        <f>IFERROR(__xludf.DUMMYFUNCTION("""COMPUTED_VALUE"""),30.0)</f>
        <v>30</v>
      </c>
      <c r="W46" s="2">
        <f>IFERROR(__xludf.DUMMYFUNCTION("""COMPUTED_VALUE"""),95.0)</f>
        <v>95</v>
      </c>
      <c r="X46" s="2">
        <f>IFERROR(__xludf.DUMMYFUNCTION("""COMPUTED_VALUE"""),96.0)</f>
        <v>96</v>
      </c>
      <c r="Y46" s="2">
        <f>IFERROR(__xludf.DUMMYFUNCTION("""COMPUTED_VALUE"""),3.0)</f>
        <v>3</v>
      </c>
      <c r="Z46" s="2">
        <f>IFERROR(__xludf.DUMMYFUNCTION("""COMPUTED_VALUE"""),18.0)</f>
        <v>18</v>
      </c>
      <c r="AA46" s="2">
        <f>IFERROR(__xludf.DUMMYFUNCTION("""COMPUTED_VALUE"""),52.0)</f>
        <v>52</v>
      </c>
      <c r="AB46" s="2">
        <f>IFERROR(__xludf.DUMMYFUNCTION("""COMPUTED_VALUE"""),90.0)</f>
        <v>90</v>
      </c>
      <c r="AC46" s="2">
        <f>IFERROR(__xludf.DUMMYFUNCTION("""COMPUTED_VALUE"""),7.0)</f>
        <v>7</v>
      </c>
      <c r="AD46" s="2">
        <f>IFERROR(__xludf.DUMMYFUNCTION("""COMPUTED_VALUE"""),98.0)</f>
        <v>98</v>
      </c>
      <c r="AE46" s="2">
        <f>IFERROR(__xludf.DUMMYFUNCTION("""COMPUTED_VALUE"""),21.0)</f>
        <v>21</v>
      </c>
      <c r="AF46" s="2">
        <f>IFERROR(__xludf.DUMMYFUNCTION("""COMPUTED_VALUE"""),73.0)</f>
        <v>73</v>
      </c>
      <c r="AG46" s="2">
        <f>IFERROR(__xludf.DUMMYFUNCTION("""COMPUTED_VALUE"""),8.0)</f>
        <v>8</v>
      </c>
      <c r="AH46" s="2">
        <f>IFERROR(__xludf.DUMMYFUNCTION("""COMPUTED_VALUE"""),92.0)</f>
        <v>92</v>
      </c>
      <c r="AI46" s="2">
        <f>IFERROR(__xludf.DUMMYFUNCTION("""COMPUTED_VALUE"""),59.0)</f>
        <v>59</v>
      </c>
      <c r="AJ46" s="2">
        <f>IFERROR(__xludf.DUMMYFUNCTION("""COMPUTED_VALUE"""),75.0)</f>
        <v>75</v>
      </c>
      <c r="AK46" s="2">
        <f>IFERROR(__xludf.DUMMYFUNCTION("""COMPUTED_VALUE"""),5.0)</f>
        <v>5</v>
      </c>
      <c r="AL46" s="2">
        <f>IFERROR(__xludf.DUMMYFUNCTION("""COMPUTED_VALUE"""),13.0)</f>
        <v>13</v>
      </c>
      <c r="AM46" s="2">
        <f>IFERROR(__xludf.DUMMYFUNCTION("""COMPUTED_VALUE"""),6.0)</f>
        <v>6</v>
      </c>
      <c r="AN46" s="2">
        <f>IFERROR(__xludf.DUMMYFUNCTION("""COMPUTED_VALUE"""),76.0)</f>
        <v>76</v>
      </c>
      <c r="AO46" s="2">
        <f>IFERROR(__xludf.DUMMYFUNCTION("""COMPUTED_VALUE"""),64.0)</f>
        <v>64</v>
      </c>
      <c r="AP46" s="2">
        <f t="shared" si="2"/>
        <v>100000</v>
      </c>
      <c r="AQ46" s="2">
        <f>IFERROR(__xludf.DUMMYFUNCTION("COUNTA( iferror( filter( flatten(F46:O46), match( flatten(F46:O46), flatten(Q46:AO46), 0 ) ) ) )"),5.0)</f>
        <v>5</v>
      </c>
      <c r="AR46" s="2">
        <f t="shared" si="1"/>
        <v>16</v>
      </c>
    </row>
    <row r="47">
      <c r="A47" s="4" t="s">
        <v>51</v>
      </c>
      <c r="B47" s="2" t="str">
        <f>IFERROR(__xludf.DUMMYFUNCTION(" SPLIT(A47,"":"")"),"Card  46")</f>
        <v>Card  46</v>
      </c>
      <c r="C47" s="2" t="str">
        <f>IFERROR(__xludf.DUMMYFUNCTION("""COMPUTED_VALUE""")," 95 21 68 93 77 40 47 48 20 31 | 74 90 43  4 41 40 24 72  2 56 88 44 38 45 15 29 79 46 17 39 75 42 69 92 49")</f>
        <v> 95 21 68 93 77 40 47 48 20 31 | 74 90 43  4 41 40 24 72  2 56 88 44 38 45 15 29 79 46 17 39 75 42 69 92 49</v>
      </c>
      <c r="D47" s="2" t="str">
        <f>IFERROR(__xludf.DUMMYFUNCTION("SPLIT(C47,""|"")")," 95 21 68 93 77 40 47 48 20 31 ")</f>
        <v> 95 21 68 93 77 40 47 48 20 31 </v>
      </c>
      <c r="E47" s="2" t="str">
        <f>IFERROR(__xludf.DUMMYFUNCTION("""COMPUTED_VALUE""")," 74 90 43  4 41 40 24 72  2 56 88 44 38 45 15 29 79 46 17 39 75 42 69 92 49")</f>
        <v> 74 90 43  4 41 40 24 72  2 56 88 44 38 45 15 29 79 46 17 39 75 42 69 92 49</v>
      </c>
      <c r="F47" s="2">
        <f>IFERROR(__xludf.DUMMYFUNCTION("SPLIT(D47,"" "")"),95.0)</f>
        <v>95</v>
      </c>
      <c r="G47" s="2">
        <f>IFERROR(__xludf.DUMMYFUNCTION("""COMPUTED_VALUE"""),21.0)</f>
        <v>21</v>
      </c>
      <c r="H47" s="2">
        <f>IFERROR(__xludf.DUMMYFUNCTION("""COMPUTED_VALUE"""),68.0)</f>
        <v>68</v>
      </c>
      <c r="I47" s="2">
        <f>IFERROR(__xludf.DUMMYFUNCTION("""COMPUTED_VALUE"""),93.0)</f>
        <v>93</v>
      </c>
      <c r="J47" s="2">
        <f>IFERROR(__xludf.DUMMYFUNCTION("""COMPUTED_VALUE"""),77.0)</f>
        <v>77</v>
      </c>
      <c r="K47" s="2">
        <f>IFERROR(__xludf.DUMMYFUNCTION("""COMPUTED_VALUE"""),40.0)</f>
        <v>40</v>
      </c>
      <c r="L47" s="2">
        <f>IFERROR(__xludf.DUMMYFUNCTION("""COMPUTED_VALUE"""),47.0)</f>
        <v>47</v>
      </c>
      <c r="M47" s="2">
        <f>IFERROR(__xludf.DUMMYFUNCTION("""COMPUTED_VALUE"""),48.0)</f>
        <v>48</v>
      </c>
      <c r="N47" s="2">
        <f>IFERROR(__xludf.DUMMYFUNCTION("""COMPUTED_VALUE"""),20.0)</f>
        <v>20</v>
      </c>
      <c r="O47" s="2">
        <f>IFERROR(__xludf.DUMMYFUNCTION("""COMPUTED_VALUE"""),31.0)</f>
        <v>31</v>
      </c>
      <c r="Q47" s="2">
        <f>IFERROR(__xludf.DUMMYFUNCTION("SPLIT(E47,"" "")"),74.0)</f>
        <v>74</v>
      </c>
      <c r="R47" s="2">
        <f>IFERROR(__xludf.DUMMYFUNCTION("""COMPUTED_VALUE"""),90.0)</f>
        <v>90</v>
      </c>
      <c r="S47" s="2">
        <f>IFERROR(__xludf.DUMMYFUNCTION("""COMPUTED_VALUE"""),43.0)</f>
        <v>43</v>
      </c>
      <c r="T47" s="2">
        <f>IFERROR(__xludf.DUMMYFUNCTION("""COMPUTED_VALUE"""),4.0)</f>
        <v>4</v>
      </c>
      <c r="U47" s="2">
        <f>IFERROR(__xludf.DUMMYFUNCTION("""COMPUTED_VALUE"""),41.0)</f>
        <v>41</v>
      </c>
      <c r="V47" s="2">
        <f>IFERROR(__xludf.DUMMYFUNCTION("""COMPUTED_VALUE"""),40.0)</f>
        <v>40</v>
      </c>
      <c r="W47" s="2">
        <f>IFERROR(__xludf.DUMMYFUNCTION("""COMPUTED_VALUE"""),24.0)</f>
        <v>24</v>
      </c>
      <c r="X47" s="2">
        <f>IFERROR(__xludf.DUMMYFUNCTION("""COMPUTED_VALUE"""),72.0)</f>
        <v>72</v>
      </c>
      <c r="Y47" s="2">
        <f>IFERROR(__xludf.DUMMYFUNCTION("""COMPUTED_VALUE"""),2.0)</f>
        <v>2</v>
      </c>
      <c r="Z47" s="2">
        <f>IFERROR(__xludf.DUMMYFUNCTION("""COMPUTED_VALUE"""),56.0)</f>
        <v>56</v>
      </c>
      <c r="AA47" s="2">
        <f>IFERROR(__xludf.DUMMYFUNCTION("""COMPUTED_VALUE"""),88.0)</f>
        <v>88</v>
      </c>
      <c r="AB47" s="2">
        <f>IFERROR(__xludf.DUMMYFUNCTION("""COMPUTED_VALUE"""),44.0)</f>
        <v>44</v>
      </c>
      <c r="AC47" s="2">
        <f>IFERROR(__xludf.DUMMYFUNCTION("""COMPUTED_VALUE"""),38.0)</f>
        <v>38</v>
      </c>
      <c r="AD47" s="2">
        <f>IFERROR(__xludf.DUMMYFUNCTION("""COMPUTED_VALUE"""),45.0)</f>
        <v>45</v>
      </c>
      <c r="AE47" s="2">
        <f>IFERROR(__xludf.DUMMYFUNCTION("""COMPUTED_VALUE"""),15.0)</f>
        <v>15</v>
      </c>
      <c r="AF47" s="2">
        <f>IFERROR(__xludf.DUMMYFUNCTION("""COMPUTED_VALUE"""),29.0)</f>
        <v>29</v>
      </c>
      <c r="AG47" s="2">
        <f>IFERROR(__xludf.DUMMYFUNCTION("""COMPUTED_VALUE"""),79.0)</f>
        <v>79</v>
      </c>
      <c r="AH47" s="2">
        <f>IFERROR(__xludf.DUMMYFUNCTION("""COMPUTED_VALUE"""),46.0)</f>
        <v>46</v>
      </c>
      <c r="AI47" s="2">
        <f>IFERROR(__xludf.DUMMYFUNCTION("""COMPUTED_VALUE"""),17.0)</f>
        <v>17</v>
      </c>
      <c r="AJ47" s="2">
        <f>IFERROR(__xludf.DUMMYFUNCTION("""COMPUTED_VALUE"""),39.0)</f>
        <v>39</v>
      </c>
      <c r="AK47" s="2">
        <f>IFERROR(__xludf.DUMMYFUNCTION("""COMPUTED_VALUE"""),75.0)</f>
        <v>75</v>
      </c>
      <c r="AL47" s="2">
        <f>IFERROR(__xludf.DUMMYFUNCTION("""COMPUTED_VALUE"""),42.0)</f>
        <v>42</v>
      </c>
      <c r="AM47" s="2">
        <f>IFERROR(__xludf.DUMMYFUNCTION("""COMPUTED_VALUE"""),69.0)</f>
        <v>69</v>
      </c>
      <c r="AN47" s="2">
        <f>IFERROR(__xludf.DUMMYFUNCTION("""COMPUTED_VALUE"""),92.0)</f>
        <v>92</v>
      </c>
      <c r="AO47" s="2">
        <f>IFERROR(__xludf.DUMMYFUNCTION("""COMPUTED_VALUE"""),49.0)</f>
        <v>49</v>
      </c>
      <c r="AP47" s="2">
        <f t="shared" si="2"/>
        <v>5</v>
      </c>
      <c r="AQ47" s="2">
        <f>IFERROR(__xludf.DUMMYFUNCTION("COUNTA( iferror( filter( flatten(F47:O47), match( flatten(F47:O47), flatten(Q47:AO47), 0 ) ) ) )"),1.0)</f>
        <v>1</v>
      </c>
      <c r="AR47" s="2">
        <f t="shared" si="1"/>
        <v>1</v>
      </c>
    </row>
    <row r="48">
      <c r="A48" s="4" t="s">
        <v>52</v>
      </c>
      <c r="B48" s="2" t="str">
        <f>IFERROR(__xludf.DUMMYFUNCTION(" SPLIT(A48,"":"")"),"Card  47")</f>
        <v>Card  47</v>
      </c>
      <c r="C48" s="2" t="str">
        <f>IFERROR(__xludf.DUMMYFUNCTION("""COMPUTED_VALUE""")," 25 87 64 94 99 47 29 34 89 23 | 29 25 99 58 94  7 33  6 34 36 76  5 39 64 56 87 17 52 47 50 89 16 91 23 69")</f>
        <v> 25 87 64 94 99 47 29 34 89 23 | 29 25 99 58 94  7 33  6 34 36 76  5 39 64 56 87 17 52 47 50 89 16 91 23 69</v>
      </c>
      <c r="D48" s="2" t="str">
        <f>IFERROR(__xludf.DUMMYFUNCTION("SPLIT(C48,""|"")")," 25 87 64 94 99 47 29 34 89 23 ")</f>
        <v> 25 87 64 94 99 47 29 34 89 23 </v>
      </c>
      <c r="E48" s="2" t="str">
        <f>IFERROR(__xludf.DUMMYFUNCTION("""COMPUTED_VALUE""")," 29 25 99 58 94  7 33  6 34 36 76  5 39 64 56 87 17 52 47 50 89 16 91 23 69")</f>
        <v> 29 25 99 58 94  7 33  6 34 36 76  5 39 64 56 87 17 52 47 50 89 16 91 23 69</v>
      </c>
      <c r="F48" s="2">
        <f>IFERROR(__xludf.DUMMYFUNCTION("SPLIT(D48,"" "")"),25.0)</f>
        <v>25</v>
      </c>
      <c r="G48" s="2">
        <f>IFERROR(__xludf.DUMMYFUNCTION("""COMPUTED_VALUE"""),87.0)</f>
        <v>87</v>
      </c>
      <c r="H48" s="2">
        <f>IFERROR(__xludf.DUMMYFUNCTION("""COMPUTED_VALUE"""),64.0)</f>
        <v>64</v>
      </c>
      <c r="I48" s="2">
        <f>IFERROR(__xludf.DUMMYFUNCTION("""COMPUTED_VALUE"""),94.0)</f>
        <v>94</v>
      </c>
      <c r="J48" s="2">
        <f>IFERROR(__xludf.DUMMYFUNCTION("""COMPUTED_VALUE"""),99.0)</f>
        <v>99</v>
      </c>
      <c r="K48" s="2">
        <f>IFERROR(__xludf.DUMMYFUNCTION("""COMPUTED_VALUE"""),47.0)</f>
        <v>47</v>
      </c>
      <c r="L48" s="2">
        <f>IFERROR(__xludf.DUMMYFUNCTION("""COMPUTED_VALUE"""),29.0)</f>
        <v>29</v>
      </c>
      <c r="M48" s="2">
        <f>IFERROR(__xludf.DUMMYFUNCTION("""COMPUTED_VALUE"""),34.0)</f>
        <v>34</v>
      </c>
      <c r="N48" s="2">
        <f>IFERROR(__xludf.DUMMYFUNCTION("""COMPUTED_VALUE"""),89.0)</f>
        <v>89</v>
      </c>
      <c r="O48" s="2">
        <f>IFERROR(__xludf.DUMMYFUNCTION("""COMPUTED_VALUE"""),23.0)</f>
        <v>23</v>
      </c>
      <c r="Q48" s="2">
        <f>IFERROR(__xludf.DUMMYFUNCTION("SPLIT(E48,"" "")"),29.0)</f>
        <v>29</v>
      </c>
      <c r="R48" s="2">
        <f>IFERROR(__xludf.DUMMYFUNCTION("""COMPUTED_VALUE"""),25.0)</f>
        <v>25</v>
      </c>
      <c r="S48" s="2">
        <f>IFERROR(__xludf.DUMMYFUNCTION("""COMPUTED_VALUE"""),99.0)</f>
        <v>99</v>
      </c>
      <c r="T48" s="2">
        <f>IFERROR(__xludf.DUMMYFUNCTION("""COMPUTED_VALUE"""),58.0)</f>
        <v>58</v>
      </c>
      <c r="U48" s="2">
        <f>IFERROR(__xludf.DUMMYFUNCTION("""COMPUTED_VALUE"""),94.0)</f>
        <v>94</v>
      </c>
      <c r="V48" s="2">
        <f>IFERROR(__xludf.DUMMYFUNCTION("""COMPUTED_VALUE"""),7.0)</f>
        <v>7</v>
      </c>
      <c r="W48" s="2">
        <f>IFERROR(__xludf.DUMMYFUNCTION("""COMPUTED_VALUE"""),33.0)</f>
        <v>33</v>
      </c>
      <c r="X48" s="2">
        <f>IFERROR(__xludf.DUMMYFUNCTION("""COMPUTED_VALUE"""),6.0)</f>
        <v>6</v>
      </c>
      <c r="Y48" s="2">
        <f>IFERROR(__xludf.DUMMYFUNCTION("""COMPUTED_VALUE"""),34.0)</f>
        <v>34</v>
      </c>
      <c r="Z48" s="2">
        <f>IFERROR(__xludf.DUMMYFUNCTION("""COMPUTED_VALUE"""),36.0)</f>
        <v>36</v>
      </c>
      <c r="AA48" s="2">
        <f>IFERROR(__xludf.DUMMYFUNCTION("""COMPUTED_VALUE"""),76.0)</f>
        <v>76</v>
      </c>
      <c r="AB48" s="2">
        <f>IFERROR(__xludf.DUMMYFUNCTION("""COMPUTED_VALUE"""),5.0)</f>
        <v>5</v>
      </c>
      <c r="AC48" s="2">
        <f>IFERROR(__xludf.DUMMYFUNCTION("""COMPUTED_VALUE"""),39.0)</f>
        <v>39</v>
      </c>
      <c r="AD48" s="2">
        <f>IFERROR(__xludf.DUMMYFUNCTION("""COMPUTED_VALUE"""),64.0)</f>
        <v>64</v>
      </c>
      <c r="AE48" s="2">
        <f>IFERROR(__xludf.DUMMYFUNCTION("""COMPUTED_VALUE"""),56.0)</f>
        <v>56</v>
      </c>
      <c r="AF48" s="2">
        <f>IFERROR(__xludf.DUMMYFUNCTION("""COMPUTED_VALUE"""),87.0)</f>
        <v>87</v>
      </c>
      <c r="AG48" s="2">
        <f>IFERROR(__xludf.DUMMYFUNCTION("""COMPUTED_VALUE"""),17.0)</f>
        <v>17</v>
      </c>
      <c r="AH48" s="2">
        <f>IFERROR(__xludf.DUMMYFUNCTION("""COMPUTED_VALUE"""),52.0)</f>
        <v>52</v>
      </c>
      <c r="AI48" s="2">
        <f>IFERROR(__xludf.DUMMYFUNCTION("""COMPUTED_VALUE"""),47.0)</f>
        <v>47</v>
      </c>
      <c r="AJ48" s="2">
        <f>IFERROR(__xludf.DUMMYFUNCTION("""COMPUTED_VALUE"""),50.0)</f>
        <v>50</v>
      </c>
      <c r="AK48" s="2">
        <f>IFERROR(__xludf.DUMMYFUNCTION("""COMPUTED_VALUE"""),89.0)</f>
        <v>89</v>
      </c>
      <c r="AL48" s="2">
        <f>IFERROR(__xludf.DUMMYFUNCTION("""COMPUTED_VALUE"""),16.0)</f>
        <v>16</v>
      </c>
      <c r="AM48" s="2">
        <f>IFERROR(__xludf.DUMMYFUNCTION("""COMPUTED_VALUE"""),91.0)</f>
        <v>91</v>
      </c>
      <c r="AN48" s="2">
        <f>IFERROR(__xludf.DUMMYFUNCTION("""COMPUTED_VALUE"""),23.0)</f>
        <v>23</v>
      </c>
      <c r="AO48" s="2">
        <f>IFERROR(__xludf.DUMMYFUNCTION("""COMPUTED_VALUE"""),69.0)</f>
        <v>69</v>
      </c>
      <c r="AP48" s="2">
        <f t="shared" si="2"/>
        <v>1</v>
      </c>
      <c r="AQ48" s="2">
        <f>IFERROR(__xludf.DUMMYFUNCTION("COUNTA( iferror( filter( flatten(F48:O48), match( flatten(F48:O48), flatten(Q48:AO48), 0 ) ) ) )"),10.0)</f>
        <v>10</v>
      </c>
      <c r="AR48" s="2">
        <f t="shared" si="1"/>
        <v>512</v>
      </c>
    </row>
    <row r="49">
      <c r="A49" s="4" t="s">
        <v>53</v>
      </c>
      <c r="B49" s="2" t="str">
        <f>IFERROR(__xludf.DUMMYFUNCTION(" SPLIT(A49,"":"")"),"Card  48")</f>
        <v>Card  48</v>
      </c>
      <c r="C49" s="2" t="str">
        <f>IFERROR(__xludf.DUMMYFUNCTION("""COMPUTED_VALUE""")," 37 75 82 29 91  2 85 23 76 80 | 23 33 80 85 89 46 94 15  2 43 51 62 91 79 37 76 29 56 40 26  9 63 75 82 31")</f>
        <v> 37 75 82 29 91  2 85 23 76 80 | 23 33 80 85 89 46 94 15  2 43 51 62 91 79 37 76 29 56 40 26  9 63 75 82 31</v>
      </c>
      <c r="D49" s="2" t="str">
        <f>IFERROR(__xludf.DUMMYFUNCTION("SPLIT(C49,""|"")")," 37 75 82 29 91  2 85 23 76 80 ")</f>
        <v> 37 75 82 29 91  2 85 23 76 80 </v>
      </c>
      <c r="E49" s="2" t="str">
        <f>IFERROR(__xludf.DUMMYFUNCTION("""COMPUTED_VALUE""")," 23 33 80 85 89 46 94 15  2 43 51 62 91 79 37 76 29 56 40 26  9 63 75 82 31")</f>
        <v> 23 33 80 85 89 46 94 15  2 43 51 62 91 79 37 76 29 56 40 26  9 63 75 82 31</v>
      </c>
      <c r="F49" s="2">
        <f>IFERROR(__xludf.DUMMYFUNCTION("SPLIT(D49,"" "")"),37.0)</f>
        <v>37</v>
      </c>
      <c r="G49" s="2">
        <f>IFERROR(__xludf.DUMMYFUNCTION("""COMPUTED_VALUE"""),75.0)</f>
        <v>75</v>
      </c>
      <c r="H49" s="2">
        <f>IFERROR(__xludf.DUMMYFUNCTION("""COMPUTED_VALUE"""),82.0)</f>
        <v>82</v>
      </c>
      <c r="I49" s="2">
        <f>IFERROR(__xludf.DUMMYFUNCTION("""COMPUTED_VALUE"""),29.0)</f>
        <v>29</v>
      </c>
      <c r="J49" s="2">
        <f>IFERROR(__xludf.DUMMYFUNCTION("""COMPUTED_VALUE"""),91.0)</f>
        <v>91</v>
      </c>
      <c r="K49" s="2">
        <f>IFERROR(__xludf.DUMMYFUNCTION("""COMPUTED_VALUE"""),2.0)</f>
        <v>2</v>
      </c>
      <c r="L49" s="2">
        <f>IFERROR(__xludf.DUMMYFUNCTION("""COMPUTED_VALUE"""),85.0)</f>
        <v>85</v>
      </c>
      <c r="M49" s="2">
        <f>IFERROR(__xludf.DUMMYFUNCTION("""COMPUTED_VALUE"""),23.0)</f>
        <v>23</v>
      </c>
      <c r="N49" s="2">
        <f>IFERROR(__xludf.DUMMYFUNCTION("""COMPUTED_VALUE"""),76.0)</f>
        <v>76</v>
      </c>
      <c r="O49" s="2">
        <f>IFERROR(__xludf.DUMMYFUNCTION("""COMPUTED_VALUE"""),80.0)</f>
        <v>80</v>
      </c>
      <c r="Q49" s="2">
        <f>IFERROR(__xludf.DUMMYFUNCTION("SPLIT(E49,"" "")"),23.0)</f>
        <v>23</v>
      </c>
      <c r="R49" s="2">
        <f>IFERROR(__xludf.DUMMYFUNCTION("""COMPUTED_VALUE"""),33.0)</f>
        <v>33</v>
      </c>
      <c r="S49" s="2">
        <f>IFERROR(__xludf.DUMMYFUNCTION("""COMPUTED_VALUE"""),80.0)</f>
        <v>80</v>
      </c>
      <c r="T49" s="2">
        <f>IFERROR(__xludf.DUMMYFUNCTION("""COMPUTED_VALUE"""),85.0)</f>
        <v>85</v>
      </c>
      <c r="U49" s="2">
        <f>IFERROR(__xludf.DUMMYFUNCTION("""COMPUTED_VALUE"""),89.0)</f>
        <v>89</v>
      </c>
      <c r="V49" s="2">
        <f>IFERROR(__xludf.DUMMYFUNCTION("""COMPUTED_VALUE"""),46.0)</f>
        <v>46</v>
      </c>
      <c r="W49" s="2">
        <f>IFERROR(__xludf.DUMMYFUNCTION("""COMPUTED_VALUE"""),94.0)</f>
        <v>94</v>
      </c>
      <c r="X49" s="2">
        <f>IFERROR(__xludf.DUMMYFUNCTION("""COMPUTED_VALUE"""),15.0)</f>
        <v>15</v>
      </c>
      <c r="Y49" s="2">
        <f>IFERROR(__xludf.DUMMYFUNCTION("""COMPUTED_VALUE"""),2.0)</f>
        <v>2</v>
      </c>
      <c r="Z49" s="2">
        <f>IFERROR(__xludf.DUMMYFUNCTION("""COMPUTED_VALUE"""),43.0)</f>
        <v>43</v>
      </c>
      <c r="AA49" s="2">
        <f>IFERROR(__xludf.DUMMYFUNCTION("""COMPUTED_VALUE"""),51.0)</f>
        <v>51</v>
      </c>
      <c r="AB49" s="2">
        <f>IFERROR(__xludf.DUMMYFUNCTION("""COMPUTED_VALUE"""),62.0)</f>
        <v>62</v>
      </c>
      <c r="AC49" s="2">
        <f>IFERROR(__xludf.DUMMYFUNCTION("""COMPUTED_VALUE"""),91.0)</f>
        <v>91</v>
      </c>
      <c r="AD49" s="2">
        <f>IFERROR(__xludf.DUMMYFUNCTION("""COMPUTED_VALUE"""),79.0)</f>
        <v>79</v>
      </c>
      <c r="AE49" s="2">
        <f>IFERROR(__xludf.DUMMYFUNCTION("""COMPUTED_VALUE"""),37.0)</f>
        <v>37</v>
      </c>
      <c r="AF49" s="2">
        <f>IFERROR(__xludf.DUMMYFUNCTION("""COMPUTED_VALUE"""),76.0)</f>
        <v>76</v>
      </c>
      <c r="AG49" s="2">
        <f>IFERROR(__xludf.DUMMYFUNCTION("""COMPUTED_VALUE"""),29.0)</f>
        <v>29</v>
      </c>
      <c r="AH49" s="2">
        <f>IFERROR(__xludf.DUMMYFUNCTION("""COMPUTED_VALUE"""),56.0)</f>
        <v>56</v>
      </c>
      <c r="AI49" s="2">
        <f>IFERROR(__xludf.DUMMYFUNCTION("""COMPUTED_VALUE"""),40.0)</f>
        <v>40</v>
      </c>
      <c r="AJ49" s="2">
        <f>IFERROR(__xludf.DUMMYFUNCTION("""COMPUTED_VALUE"""),26.0)</f>
        <v>26</v>
      </c>
      <c r="AK49" s="2">
        <f>IFERROR(__xludf.DUMMYFUNCTION("""COMPUTED_VALUE"""),9.0)</f>
        <v>9</v>
      </c>
      <c r="AL49" s="2">
        <f>IFERROR(__xludf.DUMMYFUNCTION("""COMPUTED_VALUE"""),63.0)</f>
        <v>63</v>
      </c>
      <c r="AM49" s="2">
        <f>IFERROR(__xludf.DUMMYFUNCTION("""COMPUTED_VALUE"""),75.0)</f>
        <v>75</v>
      </c>
      <c r="AN49" s="2">
        <f>IFERROR(__xludf.DUMMYFUNCTION("""COMPUTED_VALUE"""),82.0)</f>
        <v>82</v>
      </c>
      <c r="AO49" s="2">
        <f>IFERROR(__xludf.DUMMYFUNCTION("""COMPUTED_VALUE"""),31.0)</f>
        <v>31</v>
      </c>
      <c r="AP49" s="2">
        <f t="shared" si="2"/>
        <v>10000000000</v>
      </c>
      <c r="AQ49" s="2">
        <f>IFERROR(__xludf.DUMMYFUNCTION("COUNTA( iferror( filter( flatten(F49:O49), match( flatten(F49:O49), flatten(Q49:AO49), 0 ) ) ) )"),10.0)</f>
        <v>10</v>
      </c>
      <c r="AR49" s="2">
        <f t="shared" si="1"/>
        <v>512</v>
      </c>
    </row>
    <row r="50">
      <c r="A50" s="4" t="s">
        <v>54</v>
      </c>
      <c r="B50" s="2" t="str">
        <f>IFERROR(__xludf.DUMMYFUNCTION(" SPLIT(A50,"":"")"),"Card  49")</f>
        <v>Card  49</v>
      </c>
      <c r="C50" s="2" t="str">
        <f>IFERROR(__xludf.DUMMYFUNCTION("""COMPUTED_VALUE""")," 99 80 21  7 14 27 24 13 76 70 | 36 32 16 28 30 37 73 59 42 47 40 29 19 84 18 23 79 44 93 45 87 62 60 69 65")</f>
        <v> 99 80 21  7 14 27 24 13 76 70 | 36 32 16 28 30 37 73 59 42 47 40 29 19 84 18 23 79 44 93 45 87 62 60 69 65</v>
      </c>
      <c r="D50" s="2" t="str">
        <f>IFERROR(__xludf.DUMMYFUNCTION("SPLIT(C50,""|"")")," 99 80 21  7 14 27 24 13 76 70 ")</f>
        <v> 99 80 21  7 14 27 24 13 76 70 </v>
      </c>
      <c r="E50" s="2" t="str">
        <f>IFERROR(__xludf.DUMMYFUNCTION("""COMPUTED_VALUE""")," 36 32 16 28 30 37 73 59 42 47 40 29 19 84 18 23 79 44 93 45 87 62 60 69 65")</f>
        <v> 36 32 16 28 30 37 73 59 42 47 40 29 19 84 18 23 79 44 93 45 87 62 60 69 65</v>
      </c>
      <c r="F50" s="2">
        <f>IFERROR(__xludf.DUMMYFUNCTION("SPLIT(D50,"" "")"),99.0)</f>
        <v>99</v>
      </c>
      <c r="G50" s="2">
        <f>IFERROR(__xludf.DUMMYFUNCTION("""COMPUTED_VALUE"""),80.0)</f>
        <v>80</v>
      </c>
      <c r="H50" s="2">
        <f>IFERROR(__xludf.DUMMYFUNCTION("""COMPUTED_VALUE"""),21.0)</f>
        <v>21</v>
      </c>
      <c r="I50" s="2">
        <f>IFERROR(__xludf.DUMMYFUNCTION("""COMPUTED_VALUE"""),7.0)</f>
        <v>7</v>
      </c>
      <c r="J50" s="2">
        <f>IFERROR(__xludf.DUMMYFUNCTION("""COMPUTED_VALUE"""),14.0)</f>
        <v>14</v>
      </c>
      <c r="K50" s="2">
        <f>IFERROR(__xludf.DUMMYFUNCTION("""COMPUTED_VALUE"""),27.0)</f>
        <v>27</v>
      </c>
      <c r="L50" s="2">
        <f>IFERROR(__xludf.DUMMYFUNCTION("""COMPUTED_VALUE"""),24.0)</f>
        <v>24</v>
      </c>
      <c r="M50" s="2">
        <f>IFERROR(__xludf.DUMMYFUNCTION("""COMPUTED_VALUE"""),13.0)</f>
        <v>13</v>
      </c>
      <c r="N50" s="2">
        <f>IFERROR(__xludf.DUMMYFUNCTION("""COMPUTED_VALUE"""),76.0)</f>
        <v>76</v>
      </c>
      <c r="O50" s="2">
        <f>IFERROR(__xludf.DUMMYFUNCTION("""COMPUTED_VALUE"""),70.0)</f>
        <v>70</v>
      </c>
      <c r="Q50" s="2">
        <f>IFERROR(__xludf.DUMMYFUNCTION("SPLIT(E50,"" "")"),36.0)</f>
        <v>36</v>
      </c>
      <c r="R50" s="2">
        <f>IFERROR(__xludf.DUMMYFUNCTION("""COMPUTED_VALUE"""),32.0)</f>
        <v>32</v>
      </c>
      <c r="S50" s="2">
        <f>IFERROR(__xludf.DUMMYFUNCTION("""COMPUTED_VALUE"""),16.0)</f>
        <v>16</v>
      </c>
      <c r="T50" s="2">
        <f>IFERROR(__xludf.DUMMYFUNCTION("""COMPUTED_VALUE"""),28.0)</f>
        <v>28</v>
      </c>
      <c r="U50" s="2">
        <f>IFERROR(__xludf.DUMMYFUNCTION("""COMPUTED_VALUE"""),30.0)</f>
        <v>30</v>
      </c>
      <c r="V50" s="2">
        <f>IFERROR(__xludf.DUMMYFUNCTION("""COMPUTED_VALUE"""),37.0)</f>
        <v>37</v>
      </c>
      <c r="W50" s="2">
        <f>IFERROR(__xludf.DUMMYFUNCTION("""COMPUTED_VALUE"""),73.0)</f>
        <v>73</v>
      </c>
      <c r="X50" s="2">
        <f>IFERROR(__xludf.DUMMYFUNCTION("""COMPUTED_VALUE"""),59.0)</f>
        <v>59</v>
      </c>
      <c r="Y50" s="2">
        <f>IFERROR(__xludf.DUMMYFUNCTION("""COMPUTED_VALUE"""),42.0)</f>
        <v>42</v>
      </c>
      <c r="Z50" s="2">
        <f>IFERROR(__xludf.DUMMYFUNCTION("""COMPUTED_VALUE"""),47.0)</f>
        <v>47</v>
      </c>
      <c r="AA50" s="2">
        <f>IFERROR(__xludf.DUMMYFUNCTION("""COMPUTED_VALUE"""),40.0)</f>
        <v>40</v>
      </c>
      <c r="AB50" s="2">
        <f>IFERROR(__xludf.DUMMYFUNCTION("""COMPUTED_VALUE"""),29.0)</f>
        <v>29</v>
      </c>
      <c r="AC50" s="2">
        <f>IFERROR(__xludf.DUMMYFUNCTION("""COMPUTED_VALUE"""),19.0)</f>
        <v>19</v>
      </c>
      <c r="AD50" s="2">
        <f>IFERROR(__xludf.DUMMYFUNCTION("""COMPUTED_VALUE"""),84.0)</f>
        <v>84</v>
      </c>
      <c r="AE50" s="2">
        <f>IFERROR(__xludf.DUMMYFUNCTION("""COMPUTED_VALUE"""),18.0)</f>
        <v>18</v>
      </c>
      <c r="AF50" s="2">
        <f>IFERROR(__xludf.DUMMYFUNCTION("""COMPUTED_VALUE"""),23.0)</f>
        <v>23</v>
      </c>
      <c r="AG50" s="2">
        <f>IFERROR(__xludf.DUMMYFUNCTION("""COMPUTED_VALUE"""),79.0)</f>
        <v>79</v>
      </c>
      <c r="AH50" s="2">
        <f>IFERROR(__xludf.DUMMYFUNCTION("""COMPUTED_VALUE"""),44.0)</f>
        <v>44</v>
      </c>
      <c r="AI50" s="2">
        <f>IFERROR(__xludf.DUMMYFUNCTION("""COMPUTED_VALUE"""),93.0)</f>
        <v>93</v>
      </c>
      <c r="AJ50" s="2">
        <f>IFERROR(__xludf.DUMMYFUNCTION("""COMPUTED_VALUE"""),45.0)</f>
        <v>45</v>
      </c>
      <c r="AK50" s="2">
        <f>IFERROR(__xludf.DUMMYFUNCTION("""COMPUTED_VALUE"""),87.0)</f>
        <v>87</v>
      </c>
      <c r="AL50" s="2">
        <f>IFERROR(__xludf.DUMMYFUNCTION("""COMPUTED_VALUE"""),62.0)</f>
        <v>62</v>
      </c>
      <c r="AM50" s="2">
        <f>IFERROR(__xludf.DUMMYFUNCTION("""COMPUTED_VALUE"""),60.0)</f>
        <v>60</v>
      </c>
      <c r="AN50" s="2">
        <f>IFERROR(__xludf.DUMMYFUNCTION("""COMPUTED_VALUE"""),69.0)</f>
        <v>69</v>
      </c>
      <c r="AO50" s="2">
        <f>IFERROR(__xludf.DUMMYFUNCTION("""COMPUTED_VALUE"""),65.0)</f>
        <v>65</v>
      </c>
      <c r="AP50" s="2">
        <f t="shared" si="2"/>
        <v>1</v>
      </c>
      <c r="AQ50" s="2">
        <f>IFERROR(__xludf.DUMMYFUNCTION("COUNTA( iferror( filter( flatten(F50:O50), match( flatten(F50:O50), flatten(Q50:AO50), 0 ) ) ) )"),0.0)</f>
        <v>0</v>
      </c>
      <c r="AR50" s="2">
        <f t="shared" si="1"/>
        <v>0</v>
      </c>
    </row>
    <row r="51">
      <c r="A51" s="4" t="s">
        <v>55</v>
      </c>
      <c r="B51" s="2" t="str">
        <f>IFERROR(__xludf.DUMMYFUNCTION(" SPLIT(A51,"":"")"),"Card  50")</f>
        <v>Card  50</v>
      </c>
      <c r="C51" s="2" t="str">
        <f>IFERROR(__xludf.DUMMYFUNCTION("""COMPUTED_VALUE""")," 89 87 92 61 59 58 90 24 70 22 |  3 81 53 61 55 82 52 85 66 44 74 98  6 56 33 13 63 25 65 67 47 26 35 27 64")</f>
        <v> 89 87 92 61 59 58 90 24 70 22 |  3 81 53 61 55 82 52 85 66 44 74 98  6 56 33 13 63 25 65 67 47 26 35 27 64</v>
      </c>
      <c r="D51" s="2" t="str">
        <f>IFERROR(__xludf.DUMMYFUNCTION("SPLIT(C51,""|"")")," 89 87 92 61 59 58 90 24 70 22 ")</f>
        <v> 89 87 92 61 59 58 90 24 70 22 </v>
      </c>
      <c r="E51" s="2" t="str">
        <f>IFERROR(__xludf.DUMMYFUNCTION("""COMPUTED_VALUE"""),"  3 81 53 61 55 82 52 85 66 44 74 98  6 56 33 13 63 25 65 67 47 26 35 27 64")</f>
        <v>  3 81 53 61 55 82 52 85 66 44 74 98  6 56 33 13 63 25 65 67 47 26 35 27 64</v>
      </c>
      <c r="F51" s="2">
        <f>IFERROR(__xludf.DUMMYFUNCTION("SPLIT(D51,"" "")"),89.0)</f>
        <v>89</v>
      </c>
      <c r="G51" s="2">
        <f>IFERROR(__xludf.DUMMYFUNCTION("""COMPUTED_VALUE"""),87.0)</f>
        <v>87</v>
      </c>
      <c r="H51" s="2">
        <f>IFERROR(__xludf.DUMMYFUNCTION("""COMPUTED_VALUE"""),92.0)</f>
        <v>92</v>
      </c>
      <c r="I51" s="2">
        <f>IFERROR(__xludf.DUMMYFUNCTION("""COMPUTED_VALUE"""),61.0)</f>
        <v>61</v>
      </c>
      <c r="J51" s="2">
        <f>IFERROR(__xludf.DUMMYFUNCTION("""COMPUTED_VALUE"""),59.0)</f>
        <v>59</v>
      </c>
      <c r="K51" s="2">
        <f>IFERROR(__xludf.DUMMYFUNCTION("""COMPUTED_VALUE"""),58.0)</f>
        <v>58</v>
      </c>
      <c r="L51" s="2">
        <f>IFERROR(__xludf.DUMMYFUNCTION("""COMPUTED_VALUE"""),90.0)</f>
        <v>90</v>
      </c>
      <c r="M51" s="2">
        <f>IFERROR(__xludf.DUMMYFUNCTION("""COMPUTED_VALUE"""),24.0)</f>
        <v>24</v>
      </c>
      <c r="N51" s="2">
        <f>IFERROR(__xludf.DUMMYFUNCTION("""COMPUTED_VALUE"""),70.0)</f>
        <v>70</v>
      </c>
      <c r="O51" s="2">
        <f>IFERROR(__xludf.DUMMYFUNCTION("""COMPUTED_VALUE"""),22.0)</f>
        <v>22</v>
      </c>
      <c r="Q51" s="2">
        <f>IFERROR(__xludf.DUMMYFUNCTION("SPLIT(E51,"" "")"),3.0)</f>
        <v>3</v>
      </c>
      <c r="R51" s="2">
        <f>IFERROR(__xludf.DUMMYFUNCTION("""COMPUTED_VALUE"""),81.0)</f>
        <v>81</v>
      </c>
      <c r="S51" s="2">
        <f>IFERROR(__xludf.DUMMYFUNCTION("""COMPUTED_VALUE"""),53.0)</f>
        <v>53</v>
      </c>
      <c r="T51" s="2">
        <f>IFERROR(__xludf.DUMMYFUNCTION("""COMPUTED_VALUE"""),61.0)</f>
        <v>61</v>
      </c>
      <c r="U51" s="2">
        <f>IFERROR(__xludf.DUMMYFUNCTION("""COMPUTED_VALUE"""),55.0)</f>
        <v>55</v>
      </c>
      <c r="V51" s="2">
        <f>IFERROR(__xludf.DUMMYFUNCTION("""COMPUTED_VALUE"""),82.0)</f>
        <v>82</v>
      </c>
      <c r="W51" s="2">
        <f>IFERROR(__xludf.DUMMYFUNCTION("""COMPUTED_VALUE"""),52.0)</f>
        <v>52</v>
      </c>
      <c r="X51" s="2">
        <f>IFERROR(__xludf.DUMMYFUNCTION("""COMPUTED_VALUE"""),85.0)</f>
        <v>85</v>
      </c>
      <c r="Y51" s="2">
        <f>IFERROR(__xludf.DUMMYFUNCTION("""COMPUTED_VALUE"""),66.0)</f>
        <v>66</v>
      </c>
      <c r="Z51" s="2">
        <f>IFERROR(__xludf.DUMMYFUNCTION("""COMPUTED_VALUE"""),44.0)</f>
        <v>44</v>
      </c>
      <c r="AA51" s="2">
        <f>IFERROR(__xludf.DUMMYFUNCTION("""COMPUTED_VALUE"""),74.0)</f>
        <v>74</v>
      </c>
      <c r="AB51" s="2">
        <f>IFERROR(__xludf.DUMMYFUNCTION("""COMPUTED_VALUE"""),98.0)</f>
        <v>98</v>
      </c>
      <c r="AC51" s="2">
        <f>IFERROR(__xludf.DUMMYFUNCTION("""COMPUTED_VALUE"""),6.0)</f>
        <v>6</v>
      </c>
      <c r="AD51" s="2">
        <f>IFERROR(__xludf.DUMMYFUNCTION("""COMPUTED_VALUE"""),56.0)</f>
        <v>56</v>
      </c>
      <c r="AE51" s="2">
        <f>IFERROR(__xludf.DUMMYFUNCTION("""COMPUTED_VALUE"""),33.0)</f>
        <v>33</v>
      </c>
      <c r="AF51" s="2">
        <f>IFERROR(__xludf.DUMMYFUNCTION("""COMPUTED_VALUE"""),13.0)</f>
        <v>13</v>
      </c>
      <c r="AG51" s="2">
        <f>IFERROR(__xludf.DUMMYFUNCTION("""COMPUTED_VALUE"""),63.0)</f>
        <v>63</v>
      </c>
      <c r="AH51" s="2">
        <f>IFERROR(__xludf.DUMMYFUNCTION("""COMPUTED_VALUE"""),25.0)</f>
        <v>25</v>
      </c>
      <c r="AI51" s="2">
        <f>IFERROR(__xludf.DUMMYFUNCTION("""COMPUTED_VALUE"""),65.0)</f>
        <v>65</v>
      </c>
      <c r="AJ51" s="2">
        <f>IFERROR(__xludf.DUMMYFUNCTION("""COMPUTED_VALUE"""),67.0)</f>
        <v>67</v>
      </c>
      <c r="AK51" s="2">
        <f>IFERROR(__xludf.DUMMYFUNCTION("""COMPUTED_VALUE"""),47.0)</f>
        <v>47</v>
      </c>
      <c r="AL51" s="2">
        <f>IFERROR(__xludf.DUMMYFUNCTION("""COMPUTED_VALUE"""),26.0)</f>
        <v>26</v>
      </c>
      <c r="AM51" s="2">
        <f>IFERROR(__xludf.DUMMYFUNCTION("""COMPUTED_VALUE"""),35.0)</f>
        <v>35</v>
      </c>
      <c r="AN51" s="2">
        <f>IFERROR(__xludf.DUMMYFUNCTION("""COMPUTED_VALUE"""),27.0)</f>
        <v>27</v>
      </c>
      <c r="AO51" s="2">
        <f>IFERROR(__xludf.DUMMYFUNCTION("""COMPUTED_VALUE"""),64.0)</f>
        <v>64</v>
      </c>
      <c r="AP51" s="2">
        <f t="shared" si="2"/>
        <v>0</v>
      </c>
      <c r="AQ51" s="2">
        <f>IFERROR(__xludf.DUMMYFUNCTION("COUNTA( iferror( filter( flatten(F51:O51), match( flatten(F51:O51), flatten(Q51:AO51), 0 ) ) ) )"),1.0)</f>
        <v>1</v>
      </c>
      <c r="AR51" s="2">
        <f t="shared" si="1"/>
        <v>1</v>
      </c>
    </row>
    <row r="52">
      <c r="A52" s="4" t="s">
        <v>56</v>
      </c>
      <c r="B52" s="2" t="str">
        <f>IFERROR(__xludf.DUMMYFUNCTION(" SPLIT(A52,"":"")"),"Card  51")</f>
        <v>Card  51</v>
      </c>
      <c r="C52" s="2" t="str">
        <f>IFERROR(__xludf.DUMMYFUNCTION("""COMPUTED_VALUE""")," 65 15 62 72 92 57  1 87 55 86 |  1 47 49 98 93 38 53 68 96 59 11  4 52 84 86 94 51 13 95 29 65 16 91 45 54")</f>
        <v> 65 15 62 72 92 57  1 87 55 86 |  1 47 49 98 93 38 53 68 96 59 11  4 52 84 86 94 51 13 95 29 65 16 91 45 54</v>
      </c>
      <c r="D52" s="2" t="str">
        <f>IFERROR(__xludf.DUMMYFUNCTION("SPLIT(C52,""|"")")," 65 15 62 72 92 57  1 87 55 86 ")</f>
        <v> 65 15 62 72 92 57  1 87 55 86 </v>
      </c>
      <c r="E52" s="2" t="str">
        <f>IFERROR(__xludf.DUMMYFUNCTION("""COMPUTED_VALUE"""),"  1 47 49 98 93 38 53 68 96 59 11  4 52 84 86 94 51 13 95 29 65 16 91 45 54")</f>
        <v>  1 47 49 98 93 38 53 68 96 59 11  4 52 84 86 94 51 13 95 29 65 16 91 45 54</v>
      </c>
      <c r="F52" s="2">
        <f>IFERROR(__xludf.DUMMYFUNCTION("SPLIT(D52,"" "")"),65.0)</f>
        <v>65</v>
      </c>
      <c r="G52" s="2">
        <f>IFERROR(__xludf.DUMMYFUNCTION("""COMPUTED_VALUE"""),15.0)</f>
        <v>15</v>
      </c>
      <c r="H52" s="2">
        <f>IFERROR(__xludf.DUMMYFUNCTION("""COMPUTED_VALUE"""),62.0)</f>
        <v>62</v>
      </c>
      <c r="I52" s="2">
        <f>IFERROR(__xludf.DUMMYFUNCTION("""COMPUTED_VALUE"""),72.0)</f>
        <v>72</v>
      </c>
      <c r="J52" s="2">
        <f>IFERROR(__xludf.DUMMYFUNCTION("""COMPUTED_VALUE"""),92.0)</f>
        <v>92</v>
      </c>
      <c r="K52" s="2">
        <f>IFERROR(__xludf.DUMMYFUNCTION("""COMPUTED_VALUE"""),57.0)</f>
        <v>57</v>
      </c>
      <c r="L52" s="2">
        <f>IFERROR(__xludf.DUMMYFUNCTION("""COMPUTED_VALUE"""),1.0)</f>
        <v>1</v>
      </c>
      <c r="M52" s="2">
        <f>IFERROR(__xludf.DUMMYFUNCTION("""COMPUTED_VALUE"""),87.0)</f>
        <v>87</v>
      </c>
      <c r="N52" s="2">
        <f>IFERROR(__xludf.DUMMYFUNCTION("""COMPUTED_VALUE"""),55.0)</f>
        <v>55</v>
      </c>
      <c r="O52" s="2">
        <f>IFERROR(__xludf.DUMMYFUNCTION("""COMPUTED_VALUE"""),86.0)</f>
        <v>86</v>
      </c>
      <c r="Q52" s="2">
        <f>IFERROR(__xludf.DUMMYFUNCTION("SPLIT(E52,"" "")"),1.0)</f>
        <v>1</v>
      </c>
      <c r="R52" s="2">
        <f>IFERROR(__xludf.DUMMYFUNCTION("""COMPUTED_VALUE"""),47.0)</f>
        <v>47</v>
      </c>
      <c r="S52" s="2">
        <f>IFERROR(__xludf.DUMMYFUNCTION("""COMPUTED_VALUE"""),49.0)</f>
        <v>49</v>
      </c>
      <c r="T52" s="2">
        <f>IFERROR(__xludf.DUMMYFUNCTION("""COMPUTED_VALUE"""),98.0)</f>
        <v>98</v>
      </c>
      <c r="U52" s="2">
        <f>IFERROR(__xludf.DUMMYFUNCTION("""COMPUTED_VALUE"""),93.0)</f>
        <v>93</v>
      </c>
      <c r="V52" s="2">
        <f>IFERROR(__xludf.DUMMYFUNCTION("""COMPUTED_VALUE"""),38.0)</f>
        <v>38</v>
      </c>
      <c r="W52" s="2">
        <f>IFERROR(__xludf.DUMMYFUNCTION("""COMPUTED_VALUE"""),53.0)</f>
        <v>53</v>
      </c>
      <c r="X52" s="2">
        <f>IFERROR(__xludf.DUMMYFUNCTION("""COMPUTED_VALUE"""),68.0)</f>
        <v>68</v>
      </c>
      <c r="Y52" s="2">
        <f>IFERROR(__xludf.DUMMYFUNCTION("""COMPUTED_VALUE"""),96.0)</f>
        <v>96</v>
      </c>
      <c r="Z52" s="2">
        <f>IFERROR(__xludf.DUMMYFUNCTION("""COMPUTED_VALUE"""),59.0)</f>
        <v>59</v>
      </c>
      <c r="AA52" s="2">
        <f>IFERROR(__xludf.DUMMYFUNCTION("""COMPUTED_VALUE"""),11.0)</f>
        <v>11</v>
      </c>
      <c r="AB52" s="2">
        <f>IFERROR(__xludf.DUMMYFUNCTION("""COMPUTED_VALUE"""),4.0)</f>
        <v>4</v>
      </c>
      <c r="AC52" s="2">
        <f>IFERROR(__xludf.DUMMYFUNCTION("""COMPUTED_VALUE"""),52.0)</f>
        <v>52</v>
      </c>
      <c r="AD52" s="2">
        <f>IFERROR(__xludf.DUMMYFUNCTION("""COMPUTED_VALUE"""),84.0)</f>
        <v>84</v>
      </c>
      <c r="AE52" s="2">
        <f>IFERROR(__xludf.DUMMYFUNCTION("""COMPUTED_VALUE"""),86.0)</f>
        <v>86</v>
      </c>
      <c r="AF52" s="2">
        <f>IFERROR(__xludf.DUMMYFUNCTION("""COMPUTED_VALUE"""),94.0)</f>
        <v>94</v>
      </c>
      <c r="AG52" s="2">
        <f>IFERROR(__xludf.DUMMYFUNCTION("""COMPUTED_VALUE"""),51.0)</f>
        <v>51</v>
      </c>
      <c r="AH52" s="2">
        <f>IFERROR(__xludf.DUMMYFUNCTION("""COMPUTED_VALUE"""),13.0)</f>
        <v>13</v>
      </c>
      <c r="AI52" s="2">
        <f>IFERROR(__xludf.DUMMYFUNCTION("""COMPUTED_VALUE"""),95.0)</f>
        <v>95</v>
      </c>
      <c r="AJ52" s="2">
        <f>IFERROR(__xludf.DUMMYFUNCTION("""COMPUTED_VALUE"""),29.0)</f>
        <v>29</v>
      </c>
      <c r="AK52" s="2">
        <f>IFERROR(__xludf.DUMMYFUNCTION("""COMPUTED_VALUE"""),65.0)</f>
        <v>65</v>
      </c>
      <c r="AL52" s="2">
        <f>IFERROR(__xludf.DUMMYFUNCTION("""COMPUTED_VALUE"""),16.0)</f>
        <v>16</v>
      </c>
      <c r="AM52" s="2">
        <f>IFERROR(__xludf.DUMMYFUNCTION("""COMPUTED_VALUE"""),91.0)</f>
        <v>91</v>
      </c>
      <c r="AN52" s="2">
        <f>IFERROR(__xludf.DUMMYFUNCTION("""COMPUTED_VALUE"""),45.0)</f>
        <v>45</v>
      </c>
      <c r="AO52" s="2">
        <f>IFERROR(__xludf.DUMMYFUNCTION("""COMPUTED_VALUE"""),54.0)</f>
        <v>54</v>
      </c>
      <c r="AP52" s="2">
        <f t="shared" si="2"/>
        <v>1</v>
      </c>
      <c r="AQ52" s="2">
        <f>IFERROR(__xludf.DUMMYFUNCTION("COUNTA( iferror( filter( flatten(F52:O52), match( flatten(F52:O52), flatten(Q52:AO52), 0 ) ) ) )"),3.0)</f>
        <v>3</v>
      </c>
      <c r="AR52" s="2">
        <f t="shared" si="1"/>
        <v>4</v>
      </c>
    </row>
    <row r="53">
      <c r="A53" s="4" t="s">
        <v>57</v>
      </c>
      <c r="B53" s="2" t="str">
        <f>IFERROR(__xludf.DUMMYFUNCTION(" SPLIT(A53,"":"")"),"Card  52")</f>
        <v>Card  52</v>
      </c>
      <c r="C53" s="2" t="str">
        <f>IFERROR(__xludf.DUMMYFUNCTION("""COMPUTED_VALUE"""),"  3 72 69 39 77 36 55 13 56 95 | 35 61 77 36 40 65 64 13 58 27 55 12 94 66 42 37  5 78 62 84 56 39 69 95 48")</f>
        <v>  3 72 69 39 77 36 55 13 56 95 | 35 61 77 36 40 65 64 13 58 27 55 12 94 66 42 37  5 78 62 84 56 39 69 95 48</v>
      </c>
      <c r="D53" s="2" t="str">
        <f>IFERROR(__xludf.DUMMYFUNCTION("SPLIT(C53,""|"")"),"  3 72 69 39 77 36 55 13 56 95 ")</f>
        <v>  3 72 69 39 77 36 55 13 56 95 </v>
      </c>
      <c r="E53" s="2" t="str">
        <f>IFERROR(__xludf.DUMMYFUNCTION("""COMPUTED_VALUE""")," 35 61 77 36 40 65 64 13 58 27 55 12 94 66 42 37  5 78 62 84 56 39 69 95 48")</f>
        <v> 35 61 77 36 40 65 64 13 58 27 55 12 94 66 42 37  5 78 62 84 56 39 69 95 48</v>
      </c>
      <c r="F53" s="2">
        <f>IFERROR(__xludf.DUMMYFUNCTION("SPLIT(D53,"" "")"),3.0)</f>
        <v>3</v>
      </c>
      <c r="G53" s="2">
        <f>IFERROR(__xludf.DUMMYFUNCTION("""COMPUTED_VALUE"""),72.0)</f>
        <v>72</v>
      </c>
      <c r="H53" s="2">
        <f>IFERROR(__xludf.DUMMYFUNCTION("""COMPUTED_VALUE"""),69.0)</f>
        <v>69</v>
      </c>
      <c r="I53" s="2">
        <f>IFERROR(__xludf.DUMMYFUNCTION("""COMPUTED_VALUE"""),39.0)</f>
        <v>39</v>
      </c>
      <c r="J53" s="2">
        <f>IFERROR(__xludf.DUMMYFUNCTION("""COMPUTED_VALUE"""),77.0)</f>
        <v>77</v>
      </c>
      <c r="K53" s="2">
        <f>IFERROR(__xludf.DUMMYFUNCTION("""COMPUTED_VALUE"""),36.0)</f>
        <v>36</v>
      </c>
      <c r="L53" s="2">
        <f>IFERROR(__xludf.DUMMYFUNCTION("""COMPUTED_VALUE"""),55.0)</f>
        <v>55</v>
      </c>
      <c r="M53" s="2">
        <f>IFERROR(__xludf.DUMMYFUNCTION("""COMPUTED_VALUE"""),13.0)</f>
        <v>13</v>
      </c>
      <c r="N53" s="2">
        <f>IFERROR(__xludf.DUMMYFUNCTION("""COMPUTED_VALUE"""),56.0)</f>
        <v>56</v>
      </c>
      <c r="O53" s="2">
        <f>IFERROR(__xludf.DUMMYFUNCTION("""COMPUTED_VALUE"""),95.0)</f>
        <v>95</v>
      </c>
      <c r="Q53" s="2">
        <f>IFERROR(__xludf.DUMMYFUNCTION("SPLIT(E53,"" "")"),35.0)</f>
        <v>35</v>
      </c>
      <c r="R53" s="2">
        <f>IFERROR(__xludf.DUMMYFUNCTION("""COMPUTED_VALUE"""),61.0)</f>
        <v>61</v>
      </c>
      <c r="S53" s="2">
        <f>IFERROR(__xludf.DUMMYFUNCTION("""COMPUTED_VALUE"""),77.0)</f>
        <v>77</v>
      </c>
      <c r="T53" s="2">
        <f>IFERROR(__xludf.DUMMYFUNCTION("""COMPUTED_VALUE"""),36.0)</f>
        <v>36</v>
      </c>
      <c r="U53" s="2">
        <f>IFERROR(__xludf.DUMMYFUNCTION("""COMPUTED_VALUE"""),40.0)</f>
        <v>40</v>
      </c>
      <c r="V53" s="2">
        <f>IFERROR(__xludf.DUMMYFUNCTION("""COMPUTED_VALUE"""),65.0)</f>
        <v>65</v>
      </c>
      <c r="W53" s="2">
        <f>IFERROR(__xludf.DUMMYFUNCTION("""COMPUTED_VALUE"""),64.0)</f>
        <v>64</v>
      </c>
      <c r="X53" s="2">
        <f>IFERROR(__xludf.DUMMYFUNCTION("""COMPUTED_VALUE"""),13.0)</f>
        <v>13</v>
      </c>
      <c r="Y53" s="2">
        <f>IFERROR(__xludf.DUMMYFUNCTION("""COMPUTED_VALUE"""),58.0)</f>
        <v>58</v>
      </c>
      <c r="Z53" s="2">
        <f>IFERROR(__xludf.DUMMYFUNCTION("""COMPUTED_VALUE"""),27.0)</f>
        <v>27</v>
      </c>
      <c r="AA53" s="2">
        <f>IFERROR(__xludf.DUMMYFUNCTION("""COMPUTED_VALUE"""),55.0)</f>
        <v>55</v>
      </c>
      <c r="AB53" s="2">
        <f>IFERROR(__xludf.DUMMYFUNCTION("""COMPUTED_VALUE"""),12.0)</f>
        <v>12</v>
      </c>
      <c r="AC53" s="2">
        <f>IFERROR(__xludf.DUMMYFUNCTION("""COMPUTED_VALUE"""),94.0)</f>
        <v>94</v>
      </c>
      <c r="AD53" s="2">
        <f>IFERROR(__xludf.DUMMYFUNCTION("""COMPUTED_VALUE"""),66.0)</f>
        <v>66</v>
      </c>
      <c r="AE53" s="2">
        <f>IFERROR(__xludf.DUMMYFUNCTION("""COMPUTED_VALUE"""),42.0)</f>
        <v>42</v>
      </c>
      <c r="AF53" s="2">
        <f>IFERROR(__xludf.DUMMYFUNCTION("""COMPUTED_VALUE"""),37.0)</f>
        <v>37</v>
      </c>
      <c r="AG53" s="2">
        <f>IFERROR(__xludf.DUMMYFUNCTION("""COMPUTED_VALUE"""),5.0)</f>
        <v>5</v>
      </c>
      <c r="AH53" s="2">
        <f>IFERROR(__xludf.DUMMYFUNCTION("""COMPUTED_VALUE"""),78.0)</f>
        <v>78</v>
      </c>
      <c r="AI53" s="2">
        <f>IFERROR(__xludf.DUMMYFUNCTION("""COMPUTED_VALUE"""),62.0)</f>
        <v>62</v>
      </c>
      <c r="AJ53" s="2">
        <f>IFERROR(__xludf.DUMMYFUNCTION("""COMPUTED_VALUE"""),84.0)</f>
        <v>84</v>
      </c>
      <c r="AK53" s="2">
        <f>IFERROR(__xludf.DUMMYFUNCTION("""COMPUTED_VALUE"""),56.0)</f>
        <v>56</v>
      </c>
      <c r="AL53" s="2">
        <f>IFERROR(__xludf.DUMMYFUNCTION("""COMPUTED_VALUE"""),39.0)</f>
        <v>39</v>
      </c>
      <c r="AM53" s="2">
        <f>IFERROR(__xludf.DUMMYFUNCTION("""COMPUTED_VALUE"""),69.0)</f>
        <v>69</v>
      </c>
      <c r="AN53" s="2">
        <f>IFERROR(__xludf.DUMMYFUNCTION("""COMPUTED_VALUE"""),95.0)</f>
        <v>95</v>
      </c>
      <c r="AO53" s="2">
        <f>IFERROR(__xludf.DUMMYFUNCTION("""COMPUTED_VALUE"""),48.0)</f>
        <v>48</v>
      </c>
      <c r="AP53" s="2">
        <f t="shared" si="2"/>
        <v>6561</v>
      </c>
      <c r="AQ53" s="2">
        <f>IFERROR(__xludf.DUMMYFUNCTION("COUNTA( iferror( filter( flatten(F53:O53), match( flatten(F53:O53), flatten(Q53:AO53), 0 ) ) ) )"),8.0)</f>
        <v>8</v>
      </c>
      <c r="AR53" s="2">
        <f t="shared" si="1"/>
        <v>128</v>
      </c>
    </row>
    <row r="54">
      <c r="A54" s="4" t="s">
        <v>58</v>
      </c>
      <c r="B54" s="2" t="str">
        <f>IFERROR(__xludf.DUMMYFUNCTION(" SPLIT(A54,"":"")"),"Card  53")</f>
        <v>Card  53</v>
      </c>
      <c r="C54" s="2" t="str">
        <f>IFERROR(__xludf.DUMMYFUNCTION("""COMPUTED_VALUE""")," 78 57 27 16 17 55 59 56 73 40 | 65 31 20 18 64 89 44 52 92 11 62 76 13 48 72 79 94  8 82 77  5 74 30 46 98")</f>
        <v> 78 57 27 16 17 55 59 56 73 40 | 65 31 20 18 64 89 44 52 92 11 62 76 13 48 72 79 94  8 82 77  5 74 30 46 98</v>
      </c>
      <c r="D54" s="2" t="str">
        <f>IFERROR(__xludf.DUMMYFUNCTION("SPLIT(C54,""|"")")," 78 57 27 16 17 55 59 56 73 40 ")</f>
        <v> 78 57 27 16 17 55 59 56 73 40 </v>
      </c>
      <c r="E54" s="2" t="str">
        <f>IFERROR(__xludf.DUMMYFUNCTION("""COMPUTED_VALUE""")," 65 31 20 18 64 89 44 52 92 11 62 76 13 48 72 79 94  8 82 77  5 74 30 46 98")</f>
        <v> 65 31 20 18 64 89 44 52 92 11 62 76 13 48 72 79 94  8 82 77  5 74 30 46 98</v>
      </c>
      <c r="F54" s="2">
        <f>IFERROR(__xludf.DUMMYFUNCTION("SPLIT(D54,"" "")"),78.0)</f>
        <v>78</v>
      </c>
      <c r="G54" s="2">
        <f>IFERROR(__xludf.DUMMYFUNCTION("""COMPUTED_VALUE"""),57.0)</f>
        <v>57</v>
      </c>
      <c r="H54" s="2">
        <f>IFERROR(__xludf.DUMMYFUNCTION("""COMPUTED_VALUE"""),27.0)</f>
        <v>27</v>
      </c>
      <c r="I54" s="2">
        <f>IFERROR(__xludf.DUMMYFUNCTION("""COMPUTED_VALUE"""),16.0)</f>
        <v>16</v>
      </c>
      <c r="J54" s="2">
        <f>IFERROR(__xludf.DUMMYFUNCTION("""COMPUTED_VALUE"""),17.0)</f>
        <v>17</v>
      </c>
      <c r="K54" s="2">
        <f>IFERROR(__xludf.DUMMYFUNCTION("""COMPUTED_VALUE"""),55.0)</f>
        <v>55</v>
      </c>
      <c r="L54" s="2">
        <f>IFERROR(__xludf.DUMMYFUNCTION("""COMPUTED_VALUE"""),59.0)</f>
        <v>59</v>
      </c>
      <c r="M54" s="2">
        <f>IFERROR(__xludf.DUMMYFUNCTION("""COMPUTED_VALUE"""),56.0)</f>
        <v>56</v>
      </c>
      <c r="N54" s="2">
        <f>IFERROR(__xludf.DUMMYFUNCTION("""COMPUTED_VALUE"""),73.0)</f>
        <v>73</v>
      </c>
      <c r="O54" s="2">
        <f>IFERROR(__xludf.DUMMYFUNCTION("""COMPUTED_VALUE"""),40.0)</f>
        <v>40</v>
      </c>
      <c r="Q54" s="2">
        <f>IFERROR(__xludf.DUMMYFUNCTION("SPLIT(E54,"" "")"),65.0)</f>
        <v>65</v>
      </c>
      <c r="R54" s="2">
        <f>IFERROR(__xludf.DUMMYFUNCTION("""COMPUTED_VALUE"""),31.0)</f>
        <v>31</v>
      </c>
      <c r="S54" s="2">
        <f>IFERROR(__xludf.DUMMYFUNCTION("""COMPUTED_VALUE"""),20.0)</f>
        <v>20</v>
      </c>
      <c r="T54" s="2">
        <f>IFERROR(__xludf.DUMMYFUNCTION("""COMPUTED_VALUE"""),18.0)</f>
        <v>18</v>
      </c>
      <c r="U54" s="2">
        <f>IFERROR(__xludf.DUMMYFUNCTION("""COMPUTED_VALUE"""),64.0)</f>
        <v>64</v>
      </c>
      <c r="V54" s="2">
        <f>IFERROR(__xludf.DUMMYFUNCTION("""COMPUTED_VALUE"""),89.0)</f>
        <v>89</v>
      </c>
      <c r="W54" s="2">
        <f>IFERROR(__xludf.DUMMYFUNCTION("""COMPUTED_VALUE"""),44.0)</f>
        <v>44</v>
      </c>
      <c r="X54" s="2">
        <f>IFERROR(__xludf.DUMMYFUNCTION("""COMPUTED_VALUE"""),52.0)</f>
        <v>52</v>
      </c>
      <c r="Y54" s="2">
        <f>IFERROR(__xludf.DUMMYFUNCTION("""COMPUTED_VALUE"""),92.0)</f>
        <v>92</v>
      </c>
      <c r="Z54" s="2">
        <f>IFERROR(__xludf.DUMMYFUNCTION("""COMPUTED_VALUE"""),11.0)</f>
        <v>11</v>
      </c>
      <c r="AA54" s="2">
        <f>IFERROR(__xludf.DUMMYFUNCTION("""COMPUTED_VALUE"""),62.0)</f>
        <v>62</v>
      </c>
      <c r="AB54" s="2">
        <f>IFERROR(__xludf.DUMMYFUNCTION("""COMPUTED_VALUE"""),76.0)</f>
        <v>76</v>
      </c>
      <c r="AC54" s="2">
        <f>IFERROR(__xludf.DUMMYFUNCTION("""COMPUTED_VALUE"""),13.0)</f>
        <v>13</v>
      </c>
      <c r="AD54" s="2">
        <f>IFERROR(__xludf.DUMMYFUNCTION("""COMPUTED_VALUE"""),48.0)</f>
        <v>48</v>
      </c>
      <c r="AE54" s="2">
        <f>IFERROR(__xludf.DUMMYFUNCTION("""COMPUTED_VALUE"""),72.0)</f>
        <v>72</v>
      </c>
      <c r="AF54" s="2">
        <f>IFERROR(__xludf.DUMMYFUNCTION("""COMPUTED_VALUE"""),79.0)</f>
        <v>79</v>
      </c>
      <c r="AG54" s="2">
        <f>IFERROR(__xludf.DUMMYFUNCTION("""COMPUTED_VALUE"""),94.0)</f>
        <v>94</v>
      </c>
      <c r="AH54" s="2">
        <f>IFERROR(__xludf.DUMMYFUNCTION("""COMPUTED_VALUE"""),8.0)</f>
        <v>8</v>
      </c>
      <c r="AI54" s="2">
        <f>IFERROR(__xludf.DUMMYFUNCTION("""COMPUTED_VALUE"""),82.0)</f>
        <v>82</v>
      </c>
      <c r="AJ54" s="2">
        <f>IFERROR(__xludf.DUMMYFUNCTION("""COMPUTED_VALUE"""),77.0)</f>
        <v>77</v>
      </c>
      <c r="AK54" s="2">
        <f>IFERROR(__xludf.DUMMYFUNCTION("""COMPUTED_VALUE"""),5.0)</f>
        <v>5</v>
      </c>
      <c r="AL54" s="2">
        <f>IFERROR(__xludf.DUMMYFUNCTION("""COMPUTED_VALUE"""),74.0)</f>
        <v>74</v>
      </c>
      <c r="AM54" s="2">
        <f>IFERROR(__xludf.DUMMYFUNCTION("""COMPUTED_VALUE"""),30.0)</f>
        <v>30</v>
      </c>
      <c r="AN54" s="2">
        <f>IFERROR(__xludf.DUMMYFUNCTION("""COMPUTED_VALUE"""),46.0)</f>
        <v>46</v>
      </c>
      <c r="AO54" s="2">
        <f>IFERROR(__xludf.DUMMYFUNCTION("""COMPUTED_VALUE"""),98.0)</f>
        <v>98</v>
      </c>
      <c r="AP54" s="2">
        <f t="shared" si="2"/>
        <v>1</v>
      </c>
      <c r="AQ54" s="2">
        <f>IFERROR(__xludf.DUMMYFUNCTION("COUNTA( iferror( filter( flatten(F54:O54), match( flatten(F54:O54), flatten(Q54:AO54), 0 ) ) ) )"),0.0)</f>
        <v>0</v>
      </c>
      <c r="AR54" s="2">
        <f t="shared" si="1"/>
        <v>0</v>
      </c>
    </row>
    <row r="55">
      <c r="A55" s="4" t="s">
        <v>59</v>
      </c>
      <c r="B55" s="2" t="str">
        <f>IFERROR(__xludf.DUMMYFUNCTION(" SPLIT(A55,"":"")"),"Card  54")</f>
        <v>Card  54</v>
      </c>
      <c r="C55" s="2" t="str">
        <f>IFERROR(__xludf.DUMMYFUNCTION("""COMPUTED_VALUE""")," 22 17 28 78 59 87 52 47 41  2 | 74 94 38 25 58 89 20 99 71 14 86 95 10 63 18 35 24 67 85 80  7 50  6 33 72")</f>
        <v> 22 17 28 78 59 87 52 47 41  2 | 74 94 38 25 58 89 20 99 71 14 86 95 10 63 18 35 24 67 85 80  7 50  6 33 72</v>
      </c>
      <c r="D55" s="2" t="str">
        <f>IFERROR(__xludf.DUMMYFUNCTION("SPLIT(C55,""|"")")," 22 17 28 78 59 87 52 47 41  2 ")</f>
        <v> 22 17 28 78 59 87 52 47 41  2 </v>
      </c>
      <c r="E55" s="2" t="str">
        <f>IFERROR(__xludf.DUMMYFUNCTION("""COMPUTED_VALUE""")," 74 94 38 25 58 89 20 99 71 14 86 95 10 63 18 35 24 67 85 80  7 50  6 33 72")</f>
        <v> 74 94 38 25 58 89 20 99 71 14 86 95 10 63 18 35 24 67 85 80  7 50  6 33 72</v>
      </c>
      <c r="F55" s="2">
        <f>IFERROR(__xludf.DUMMYFUNCTION("SPLIT(D55,"" "")"),22.0)</f>
        <v>22</v>
      </c>
      <c r="G55" s="2">
        <f>IFERROR(__xludf.DUMMYFUNCTION("""COMPUTED_VALUE"""),17.0)</f>
        <v>17</v>
      </c>
      <c r="H55" s="2">
        <f>IFERROR(__xludf.DUMMYFUNCTION("""COMPUTED_VALUE"""),28.0)</f>
        <v>28</v>
      </c>
      <c r="I55" s="2">
        <f>IFERROR(__xludf.DUMMYFUNCTION("""COMPUTED_VALUE"""),78.0)</f>
        <v>78</v>
      </c>
      <c r="J55" s="2">
        <f>IFERROR(__xludf.DUMMYFUNCTION("""COMPUTED_VALUE"""),59.0)</f>
        <v>59</v>
      </c>
      <c r="K55" s="2">
        <f>IFERROR(__xludf.DUMMYFUNCTION("""COMPUTED_VALUE"""),87.0)</f>
        <v>87</v>
      </c>
      <c r="L55" s="2">
        <f>IFERROR(__xludf.DUMMYFUNCTION("""COMPUTED_VALUE"""),52.0)</f>
        <v>52</v>
      </c>
      <c r="M55" s="2">
        <f>IFERROR(__xludf.DUMMYFUNCTION("""COMPUTED_VALUE"""),47.0)</f>
        <v>47</v>
      </c>
      <c r="N55" s="2">
        <f>IFERROR(__xludf.DUMMYFUNCTION("""COMPUTED_VALUE"""),41.0)</f>
        <v>41</v>
      </c>
      <c r="O55" s="2">
        <f>IFERROR(__xludf.DUMMYFUNCTION("""COMPUTED_VALUE"""),2.0)</f>
        <v>2</v>
      </c>
      <c r="Q55" s="2">
        <f>IFERROR(__xludf.DUMMYFUNCTION("SPLIT(E55,"" "")"),74.0)</f>
        <v>74</v>
      </c>
      <c r="R55" s="2">
        <f>IFERROR(__xludf.DUMMYFUNCTION("""COMPUTED_VALUE"""),94.0)</f>
        <v>94</v>
      </c>
      <c r="S55" s="2">
        <f>IFERROR(__xludf.DUMMYFUNCTION("""COMPUTED_VALUE"""),38.0)</f>
        <v>38</v>
      </c>
      <c r="T55" s="2">
        <f>IFERROR(__xludf.DUMMYFUNCTION("""COMPUTED_VALUE"""),25.0)</f>
        <v>25</v>
      </c>
      <c r="U55" s="2">
        <f>IFERROR(__xludf.DUMMYFUNCTION("""COMPUTED_VALUE"""),58.0)</f>
        <v>58</v>
      </c>
      <c r="V55" s="2">
        <f>IFERROR(__xludf.DUMMYFUNCTION("""COMPUTED_VALUE"""),89.0)</f>
        <v>89</v>
      </c>
      <c r="W55" s="2">
        <f>IFERROR(__xludf.DUMMYFUNCTION("""COMPUTED_VALUE"""),20.0)</f>
        <v>20</v>
      </c>
      <c r="X55" s="2">
        <f>IFERROR(__xludf.DUMMYFUNCTION("""COMPUTED_VALUE"""),99.0)</f>
        <v>99</v>
      </c>
      <c r="Y55" s="2">
        <f>IFERROR(__xludf.DUMMYFUNCTION("""COMPUTED_VALUE"""),71.0)</f>
        <v>71</v>
      </c>
      <c r="Z55" s="2">
        <f>IFERROR(__xludf.DUMMYFUNCTION("""COMPUTED_VALUE"""),14.0)</f>
        <v>14</v>
      </c>
      <c r="AA55" s="2">
        <f>IFERROR(__xludf.DUMMYFUNCTION("""COMPUTED_VALUE"""),86.0)</f>
        <v>86</v>
      </c>
      <c r="AB55" s="2">
        <f>IFERROR(__xludf.DUMMYFUNCTION("""COMPUTED_VALUE"""),95.0)</f>
        <v>95</v>
      </c>
      <c r="AC55" s="2">
        <f>IFERROR(__xludf.DUMMYFUNCTION("""COMPUTED_VALUE"""),10.0)</f>
        <v>10</v>
      </c>
      <c r="AD55" s="2">
        <f>IFERROR(__xludf.DUMMYFUNCTION("""COMPUTED_VALUE"""),63.0)</f>
        <v>63</v>
      </c>
      <c r="AE55" s="2">
        <f>IFERROR(__xludf.DUMMYFUNCTION("""COMPUTED_VALUE"""),18.0)</f>
        <v>18</v>
      </c>
      <c r="AF55" s="2">
        <f>IFERROR(__xludf.DUMMYFUNCTION("""COMPUTED_VALUE"""),35.0)</f>
        <v>35</v>
      </c>
      <c r="AG55" s="2">
        <f>IFERROR(__xludf.DUMMYFUNCTION("""COMPUTED_VALUE"""),24.0)</f>
        <v>24</v>
      </c>
      <c r="AH55" s="2">
        <f>IFERROR(__xludf.DUMMYFUNCTION("""COMPUTED_VALUE"""),67.0)</f>
        <v>67</v>
      </c>
      <c r="AI55" s="2">
        <f>IFERROR(__xludf.DUMMYFUNCTION("""COMPUTED_VALUE"""),85.0)</f>
        <v>85</v>
      </c>
      <c r="AJ55" s="2">
        <f>IFERROR(__xludf.DUMMYFUNCTION("""COMPUTED_VALUE"""),80.0)</f>
        <v>80</v>
      </c>
      <c r="AK55" s="2">
        <f>IFERROR(__xludf.DUMMYFUNCTION("""COMPUTED_VALUE"""),7.0)</f>
        <v>7</v>
      </c>
      <c r="AL55" s="2">
        <f>IFERROR(__xludf.DUMMYFUNCTION("""COMPUTED_VALUE"""),50.0)</f>
        <v>50</v>
      </c>
      <c r="AM55" s="2">
        <f>IFERROR(__xludf.DUMMYFUNCTION("""COMPUTED_VALUE"""),6.0)</f>
        <v>6</v>
      </c>
      <c r="AN55" s="2">
        <f>IFERROR(__xludf.DUMMYFUNCTION("""COMPUTED_VALUE"""),33.0)</f>
        <v>33</v>
      </c>
      <c r="AO55" s="2">
        <f>IFERROR(__xludf.DUMMYFUNCTION("""COMPUTED_VALUE"""),72.0)</f>
        <v>72</v>
      </c>
      <c r="AP55" s="2">
        <f t="shared" si="2"/>
        <v>1</v>
      </c>
      <c r="AQ55" s="2">
        <f>IFERROR(__xludf.DUMMYFUNCTION("COUNTA( iferror( filter( flatten(F55:O55), match( flatten(F55:O55), flatten(Q55:AO55), 0 ) ) ) )"),0.0)</f>
        <v>0</v>
      </c>
      <c r="AR55" s="2">
        <f t="shared" si="1"/>
        <v>0</v>
      </c>
    </row>
    <row r="56">
      <c r="A56" s="4" t="s">
        <v>60</v>
      </c>
      <c r="B56" s="2" t="str">
        <f>IFERROR(__xludf.DUMMYFUNCTION(" SPLIT(A56,"":"")"),"Card  55")</f>
        <v>Card  55</v>
      </c>
      <c r="C56" s="2" t="str">
        <f>IFERROR(__xludf.DUMMYFUNCTION("""COMPUTED_VALUE""")," 78 83 54 87 55 68 77 38 34 48 | 87 23 51 75 83 86 43 93 18 34 53 56 76 72 29 27 45 85 89 36 65 84 19 88 39")</f>
        <v> 78 83 54 87 55 68 77 38 34 48 | 87 23 51 75 83 86 43 93 18 34 53 56 76 72 29 27 45 85 89 36 65 84 19 88 39</v>
      </c>
      <c r="D56" s="2" t="str">
        <f>IFERROR(__xludf.DUMMYFUNCTION("SPLIT(C56,""|"")")," 78 83 54 87 55 68 77 38 34 48 ")</f>
        <v> 78 83 54 87 55 68 77 38 34 48 </v>
      </c>
      <c r="E56" s="2" t="str">
        <f>IFERROR(__xludf.DUMMYFUNCTION("""COMPUTED_VALUE""")," 87 23 51 75 83 86 43 93 18 34 53 56 76 72 29 27 45 85 89 36 65 84 19 88 39")</f>
        <v> 87 23 51 75 83 86 43 93 18 34 53 56 76 72 29 27 45 85 89 36 65 84 19 88 39</v>
      </c>
      <c r="F56" s="2">
        <f>IFERROR(__xludf.DUMMYFUNCTION("SPLIT(D56,"" "")"),78.0)</f>
        <v>78</v>
      </c>
      <c r="G56" s="2">
        <f>IFERROR(__xludf.DUMMYFUNCTION("""COMPUTED_VALUE"""),83.0)</f>
        <v>83</v>
      </c>
      <c r="H56" s="2">
        <f>IFERROR(__xludf.DUMMYFUNCTION("""COMPUTED_VALUE"""),54.0)</f>
        <v>54</v>
      </c>
      <c r="I56" s="2">
        <f>IFERROR(__xludf.DUMMYFUNCTION("""COMPUTED_VALUE"""),87.0)</f>
        <v>87</v>
      </c>
      <c r="J56" s="2">
        <f>IFERROR(__xludf.DUMMYFUNCTION("""COMPUTED_VALUE"""),55.0)</f>
        <v>55</v>
      </c>
      <c r="K56" s="2">
        <f>IFERROR(__xludf.DUMMYFUNCTION("""COMPUTED_VALUE"""),68.0)</f>
        <v>68</v>
      </c>
      <c r="L56" s="2">
        <f>IFERROR(__xludf.DUMMYFUNCTION("""COMPUTED_VALUE"""),77.0)</f>
        <v>77</v>
      </c>
      <c r="M56" s="2">
        <f>IFERROR(__xludf.DUMMYFUNCTION("""COMPUTED_VALUE"""),38.0)</f>
        <v>38</v>
      </c>
      <c r="N56" s="2">
        <f>IFERROR(__xludf.DUMMYFUNCTION("""COMPUTED_VALUE"""),34.0)</f>
        <v>34</v>
      </c>
      <c r="O56" s="2">
        <f>IFERROR(__xludf.DUMMYFUNCTION("""COMPUTED_VALUE"""),48.0)</f>
        <v>48</v>
      </c>
      <c r="Q56" s="2">
        <f>IFERROR(__xludf.DUMMYFUNCTION("SPLIT(E56,"" "")"),87.0)</f>
        <v>87</v>
      </c>
      <c r="R56" s="2">
        <f>IFERROR(__xludf.DUMMYFUNCTION("""COMPUTED_VALUE"""),23.0)</f>
        <v>23</v>
      </c>
      <c r="S56" s="2">
        <f>IFERROR(__xludf.DUMMYFUNCTION("""COMPUTED_VALUE"""),51.0)</f>
        <v>51</v>
      </c>
      <c r="T56" s="2">
        <f>IFERROR(__xludf.DUMMYFUNCTION("""COMPUTED_VALUE"""),75.0)</f>
        <v>75</v>
      </c>
      <c r="U56" s="2">
        <f>IFERROR(__xludf.DUMMYFUNCTION("""COMPUTED_VALUE"""),83.0)</f>
        <v>83</v>
      </c>
      <c r="V56" s="2">
        <f>IFERROR(__xludf.DUMMYFUNCTION("""COMPUTED_VALUE"""),86.0)</f>
        <v>86</v>
      </c>
      <c r="W56" s="2">
        <f>IFERROR(__xludf.DUMMYFUNCTION("""COMPUTED_VALUE"""),43.0)</f>
        <v>43</v>
      </c>
      <c r="X56" s="2">
        <f>IFERROR(__xludf.DUMMYFUNCTION("""COMPUTED_VALUE"""),93.0)</f>
        <v>93</v>
      </c>
      <c r="Y56" s="2">
        <f>IFERROR(__xludf.DUMMYFUNCTION("""COMPUTED_VALUE"""),18.0)</f>
        <v>18</v>
      </c>
      <c r="Z56" s="2">
        <f>IFERROR(__xludf.DUMMYFUNCTION("""COMPUTED_VALUE"""),34.0)</f>
        <v>34</v>
      </c>
      <c r="AA56" s="2">
        <f>IFERROR(__xludf.DUMMYFUNCTION("""COMPUTED_VALUE"""),53.0)</f>
        <v>53</v>
      </c>
      <c r="AB56" s="2">
        <f>IFERROR(__xludf.DUMMYFUNCTION("""COMPUTED_VALUE"""),56.0)</f>
        <v>56</v>
      </c>
      <c r="AC56" s="2">
        <f>IFERROR(__xludf.DUMMYFUNCTION("""COMPUTED_VALUE"""),76.0)</f>
        <v>76</v>
      </c>
      <c r="AD56" s="2">
        <f>IFERROR(__xludf.DUMMYFUNCTION("""COMPUTED_VALUE"""),72.0)</f>
        <v>72</v>
      </c>
      <c r="AE56" s="2">
        <f>IFERROR(__xludf.DUMMYFUNCTION("""COMPUTED_VALUE"""),29.0)</f>
        <v>29</v>
      </c>
      <c r="AF56" s="2">
        <f>IFERROR(__xludf.DUMMYFUNCTION("""COMPUTED_VALUE"""),27.0)</f>
        <v>27</v>
      </c>
      <c r="AG56" s="2">
        <f>IFERROR(__xludf.DUMMYFUNCTION("""COMPUTED_VALUE"""),45.0)</f>
        <v>45</v>
      </c>
      <c r="AH56" s="2">
        <f>IFERROR(__xludf.DUMMYFUNCTION("""COMPUTED_VALUE"""),85.0)</f>
        <v>85</v>
      </c>
      <c r="AI56" s="2">
        <f>IFERROR(__xludf.DUMMYFUNCTION("""COMPUTED_VALUE"""),89.0)</f>
        <v>89</v>
      </c>
      <c r="AJ56" s="2">
        <f>IFERROR(__xludf.DUMMYFUNCTION("""COMPUTED_VALUE"""),36.0)</f>
        <v>36</v>
      </c>
      <c r="AK56" s="2">
        <f>IFERROR(__xludf.DUMMYFUNCTION("""COMPUTED_VALUE"""),65.0)</f>
        <v>65</v>
      </c>
      <c r="AL56" s="2">
        <f>IFERROR(__xludf.DUMMYFUNCTION("""COMPUTED_VALUE"""),84.0)</f>
        <v>84</v>
      </c>
      <c r="AM56" s="2">
        <f>IFERROR(__xludf.DUMMYFUNCTION("""COMPUTED_VALUE"""),19.0)</f>
        <v>19</v>
      </c>
      <c r="AN56" s="2">
        <f>IFERROR(__xludf.DUMMYFUNCTION("""COMPUTED_VALUE"""),88.0)</f>
        <v>88</v>
      </c>
      <c r="AO56" s="2">
        <f>IFERROR(__xludf.DUMMYFUNCTION("""COMPUTED_VALUE"""),39.0)</f>
        <v>39</v>
      </c>
      <c r="AP56" s="2">
        <f t="shared" si="2"/>
        <v>0</v>
      </c>
      <c r="AQ56" s="2">
        <f>IFERROR(__xludf.DUMMYFUNCTION("COUNTA( iferror( filter( flatten(F56:O56), match( flatten(F56:O56), flatten(Q56:AO56), 0 ) ) ) )"),3.0)</f>
        <v>3</v>
      </c>
      <c r="AR56" s="2">
        <f t="shared" si="1"/>
        <v>4</v>
      </c>
    </row>
    <row r="57">
      <c r="A57" s="4" t="s">
        <v>61</v>
      </c>
      <c r="B57" s="2" t="str">
        <f>IFERROR(__xludf.DUMMYFUNCTION(" SPLIT(A57,"":"")"),"Card  56")</f>
        <v>Card  56</v>
      </c>
      <c r="C57" s="2" t="str">
        <f>IFERROR(__xludf.DUMMYFUNCTION("""COMPUTED_VALUE""")," 50 89 10 79 86 37 27 16 56 54 |  2 59 91 50  8 39 90 46 37 36 27 15 10  9 85 92 83 35 45 74 19 61 63 17 96")</f>
        <v> 50 89 10 79 86 37 27 16 56 54 |  2 59 91 50  8 39 90 46 37 36 27 15 10  9 85 92 83 35 45 74 19 61 63 17 96</v>
      </c>
      <c r="D57" s="2" t="str">
        <f>IFERROR(__xludf.DUMMYFUNCTION("SPLIT(C57,""|"")")," 50 89 10 79 86 37 27 16 56 54 ")</f>
        <v> 50 89 10 79 86 37 27 16 56 54 </v>
      </c>
      <c r="E57" s="2" t="str">
        <f>IFERROR(__xludf.DUMMYFUNCTION("""COMPUTED_VALUE"""),"  2 59 91 50  8 39 90 46 37 36 27 15 10  9 85 92 83 35 45 74 19 61 63 17 96")</f>
        <v>  2 59 91 50  8 39 90 46 37 36 27 15 10  9 85 92 83 35 45 74 19 61 63 17 96</v>
      </c>
      <c r="F57" s="2">
        <f>IFERROR(__xludf.DUMMYFUNCTION("SPLIT(D57,"" "")"),50.0)</f>
        <v>50</v>
      </c>
      <c r="G57" s="2">
        <f>IFERROR(__xludf.DUMMYFUNCTION("""COMPUTED_VALUE"""),89.0)</f>
        <v>89</v>
      </c>
      <c r="H57" s="2">
        <f>IFERROR(__xludf.DUMMYFUNCTION("""COMPUTED_VALUE"""),10.0)</f>
        <v>10</v>
      </c>
      <c r="I57" s="2">
        <f>IFERROR(__xludf.DUMMYFUNCTION("""COMPUTED_VALUE"""),79.0)</f>
        <v>79</v>
      </c>
      <c r="J57" s="2">
        <f>IFERROR(__xludf.DUMMYFUNCTION("""COMPUTED_VALUE"""),86.0)</f>
        <v>86</v>
      </c>
      <c r="K57" s="2">
        <f>IFERROR(__xludf.DUMMYFUNCTION("""COMPUTED_VALUE"""),37.0)</f>
        <v>37</v>
      </c>
      <c r="L57" s="2">
        <f>IFERROR(__xludf.DUMMYFUNCTION("""COMPUTED_VALUE"""),27.0)</f>
        <v>27</v>
      </c>
      <c r="M57" s="2">
        <f>IFERROR(__xludf.DUMMYFUNCTION("""COMPUTED_VALUE"""),16.0)</f>
        <v>16</v>
      </c>
      <c r="N57" s="2">
        <f>IFERROR(__xludf.DUMMYFUNCTION("""COMPUTED_VALUE"""),56.0)</f>
        <v>56</v>
      </c>
      <c r="O57" s="2">
        <f>IFERROR(__xludf.DUMMYFUNCTION("""COMPUTED_VALUE"""),54.0)</f>
        <v>54</v>
      </c>
      <c r="Q57" s="2">
        <f>IFERROR(__xludf.DUMMYFUNCTION("SPLIT(E57,"" "")"),2.0)</f>
        <v>2</v>
      </c>
      <c r="R57" s="2">
        <f>IFERROR(__xludf.DUMMYFUNCTION("""COMPUTED_VALUE"""),59.0)</f>
        <v>59</v>
      </c>
      <c r="S57" s="2">
        <f>IFERROR(__xludf.DUMMYFUNCTION("""COMPUTED_VALUE"""),91.0)</f>
        <v>91</v>
      </c>
      <c r="T57" s="2">
        <f>IFERROR(__xludf.DUMMYFUNCTION("""COMPUTED_VALUE"""),50.0)</f>
        <v>50</v>
      </c>
      <c r="U57" s="2">
        <f>IFERROR(__xludf.DUMMYFUNCTION("""COMPUTED_VALUE"""),8.0)</f>
        <v>8</v>
      </c>
      <c r="V57" s="2">
        <f>IFERROR(__xludf.DUMMYFUNCTION("""COMPUTED_VALUE"""),39.0)</f>
        <v>39</v>
      </c>
      <c r="W57" s="2">
        <f>IFERROR(__xludf.DUMMYFUNCTION("""COMPUTED_VALUE"""),90.0)</f>
        <v>90</v>
      </c>
      <c r="X57" s="2">
        <f>IFERROR(__xludf.DUMMYFUNCTION("""COMPUTED_VALUE"""),46.0)</f>
        <v>46</v>
      </c>
      <c r="Y57" s="2">
        <f>IFERROR(__xludf.DUMMYFUNCTION("""COMPUTED_VALUE"""),37.0)</f>
        <v>37</v>
      </c>
      <c r="Z57" s="2">
        <f>IFERROR(__xludf.DUMMYFUNCTION("""COMPUTED_VALUE"""),36.0)</f>
        <v>36</v>
      </c>
      <c r="AA57" s="2">
        <f>IFERROR(__xludf.DUMMYFUNCTION("""COMPUTED_VALUE"""),27.0)</f>
        <v>27</v>
      </c>
      <c r="AB57" s="2">
        <f>IFERROR(__xludf.DUMMYFUNCTION("""COMPUTED_VALUE"""),15.0)</f>
        <v>15</v>
      </c>
      <c r="AC57" s="2">
        <f>IFERROR(__xludf.DUMMYFUNCTION("""COMPUTED_VALUE"""),10.0)</f>
        <v>10</v>
      </c>
      <c r="AD57" s="2">
        <f>IFERROR(__xludf.DUMMYFUNCTION("""COMPUTED_VALUE"""),9.0)</f>
        <v>9</v>
      </c>
      <c r="AE57" s="2">
        <f>IFERROR(__xludf.DUMMYFUNCTION("""COMPUTED_VALUE"""),85.0)</f>
        <v>85</v>
      </c>
      <c r="AF57" s="2">
        <f>IFERROR(__xludf.DUMMYFUNCTION("""COMPUTED_VALUE"""),92.0)</f>
        <v>92</v>
      </c>
      <c r="AG57" s="2">
        <f>IFERROR(__xludf.DUMMYFUNCTION("""COMPUTED_VALUE"""),83.0)</f>
        <v>83</v>
      </c>
      <c r="AH57" s="2">
        <f>IFERROR(__xludf.DUMMYFUNCTION("""COMPUTED_VALUE"""),35.0)</f>
        <v>35</v>
      </c>
      <c r="AI57" s="2">
        <f>IFERROR(__xludf.DUMMYFUNCTION("""COMPUTED_VALUE"""),45.0)</f>
        <v>45</v>
      </c>
      <c r="AJ57" s="2">
        <f>IFERROR(__xludf.DUMMYFUNCTION("""COMPUTED_VALUE"""),74.0)</f>
        <v>74</v>
      </c>
      <c r="AK57" s="2">
        <f>IFERROR(__xludf.DUMMYFUNCTION("""COMPUTED_VALUE"""),19.0)</f>
        <v>19</v>
      </c>
      <c r="AL57" s="2">
        <f>IFERROR(__xludf.DUMMYFUNCTION("""COMPUTED_VALUE"""),61.0)</f>
        <v>61</v>
      </c>
      <c r="AM57" s="2">
        <f>IFERROR(__xludf.DUMMYFUNCTION("""COMPUTED_VALUE"""),63.0)</f>
        <v>63</v>
      </c>
      <c r="AN57" s="2">
        <f>IFERROR(__xludf.DUMMYFUNCTION("""COMPUTED_VALUE"""),17.0)</f>
        <v>17</v>
      </c>
      <c r="AO57" s="2">
        <f>IFERROR(__xludf.DUMMYFUNCTION("""COMPUTED_VALUE"""),96.0)</f>
        <v>96</v>
      </c>
      <c r="AP57" s="2">
        <f t="shared" si="2"/>
        <v>81</v>
      </c>
      <c r="AQ57" s="2">
        <f>IFERROR(__xludf.DUMMYFUNCTION("COUNTA( iferror( filter( flatten(F57:O57), match( flatten(F57:O57), flatten(Q57:AO57), 0 ) ) ) )"),4.0)</f>
        <v>4</v>
      </c>
      <c r="AR57" s="2">
        <f t="shared" si="1"/>
        <v>8</v>
      </c>
    </row>
    <row r="58">
      <c r="A58" s="4" t="s">
        <v>62</v>
      </c>
      <c r="B58" s="2" t="str">
        <f>IFERROR(__xludf.DUMMYFUNCTION(" SPLIT(A58,"":"")"),"Card  57")</f>
        <v>Card  57</v>
      </c>
      <c r="C58" s="2" t="str">
        <f>IFERROR(__xludf.DUMMYFUNCTION("""COMPUTED_VALUE""")," 50 39 84 22 17 73 57 77 80 85 |  8 57 15 74 38 83 32 67 99 28 63 16 30 49 75 26 55 48 47 91 33 14 62 21 20")</f>
        <v> 50 39 84 22 17 73 57 77 80 85 |  8 57 15 74 38 83 32 67 99 28 63 16 30 49 75 26 55 48 47 91 33 14 62 21 20</v>
      </c>
      <c r="D58" s="2" t="str">
        <f>IFERROR(__xludf.DUMMYFUNCTION("SPLIT(C58,""|"")")," 50 39 84 22 17 73 57 77 80 85 ")</f>
        <v> 50 39 84 22 17 73 57 77 80 85 </v>
      </c>
      <c r="E58" s="2" t="str">
        <f>IFERROR(__xludf.DUMMYFUNCTION("""COMPUTED_VALUE"""),"  8 57 15 74 38 83 32 67 99 28 63 16 30 49 75 26 55 48 47 91 33 14 62 21 20")</f>
        <v>  8 57 15 74 38 83 32 67 99 28 63 16 30 49 75 26 55 48 47 91 33 14 62 21 20</v>
      </c>
      <c r="F58" s="2">
        <f>IFERROR(__xludf.DUMMYFUNCTION("SPLIT(D58,"" "")"),50.0)</f>
        <v>50</v>
      </c>
      <c r="G58" s="2">
        <f>IFERROR(__xludf.DUMMYFUNCTION("""COMPUTED_VALUE"""),39.0)</f>
        <v>39</v>
      </c>
      <c r="H58" s="2">
        <f>IFERROR(__xludf.DUMMYFUNCTION("""COMPUTED_VALUE"""),84.0)</f>
        <v>84</v>
      </c>
      <c r="I58" s="2">
        <f>IFERROR(__xludf.DUMMYFUNCTION("""COMPUTED_VALUE"""),22.0)</f>
        <v>22</v>
      </c>
      <c r="J58" s="2">
        <f>IFERROR(__xludf.DUMMYFUNCTION("""COMPUTED_VALUE"""),17.0)</f>
        <v>17</v>
      </c>
      <c r="K58" s="2">
        <f>IFERROR(__xludf.DUMMYFUNCTION("""COMPUTED_VALUE"""),73.0)</f>
        <v>73</v>
      </c>
      <c r="L58" s="2">
        <f>IFERROR(__xludf.DUMMYFUNCTION("""COMPUTED_VALUE"""),57.0)</f>
        <v>57</v>
      </c>
      <c r="M58" s="2">
        <f>IFERROR(__xludf.DUMMYFUNCTION("""COMPUTED_VALUE"""),77.0)</f>
        <v>77</v>
      </c>
      <c r="N58" s="2">
        <f>IFERROR(__xludf.DUMMYFUNCTION("""COMPUTED_VALUE"""),80.0)</f>
        <v>80</v>
      </c>
      <c r="O58" s="2">
        <f>IFERROR(__xludf.DUMMYFUNCTION("""COMPUTED_VALUE"""),85.0)</f>
        <v>85</v>
      </c>
      <c r="Q58" s="2">
        <f>IFERROR(__xludf.DUMMYFUNCTION("SPLIT(E58,"" "")"),8.0)</f>
        <v>8</v>
      </c>
      <c r="R58" s="2">
        <f>IFERROR(__xludf.DUMMYFUNCTION("""COMPUTED_VALUE"""),57.0)</f>
        <v>57</v>
      </c>
      <c r="S58" s="2">
        <f>IFERROR(__xludf.DUMMYFUNCTION("""COMPUTED_VALUE"""),15.0)</f>
        <v>15</v>
      </c>
      <c r="T58" s="2">
        <f>IFERROR(__xludf.DUMMYFUNCTION("""COMPUTED_VALUE"""),74.0)</f>
        <v>74</v>
      </c>
      <c r="U58" s="2">
        <f>IFERROR(__xludf.DUMMYFUNCTION("""COMPUTED_VALUE"""),38.0)</f>
        <v>38</v>
      </c>
      <c r="V58" s="2">
        <f>IFERROR(__xludf.DUMMYFUNCTION("""COMPUTED_VALUE"""),83.0)</f>
        <v>83</v>
      </c>
      <c r="W58" s="2">
        <f>IFERROR(__xludf.DUMMYFUNCTION("""COMPUTED_VALUE"""),32.0)</f>
        <v>32</v>
      </c>
      <c r="X58" s="2">
        <f>IFERROR(__xludf.DUMMYFUNCTION("""COMPUTED_VALUE"""),67.0)</f>
        <v>67</v>
      </c>
      <c r="Y58" s="2">
        <f>IFERROR(__xludf.DUMMYFUNCTION("""COMPUTED_VALUE"""),99.0)</f>
        <v>99</v>
      </c>
      <c r="Z58" s="2">
        <f>IFERROR(__xludf.DUMMYFUNCTION("""COMPUTED_VALUE"""),28.0)</f>
        <v>28</v>
      </c>
      <c r="AA58" s="2">
        <f>IFERROR(__xludf.DUMMYFUNCTION("""COMPUTED_VALUE"""),63.0)</f>
        <v>63</v>
      </c>
      <c r="AB58" s="2">
        <f>IFERROR(__xludf.DUMMYFUNCTION("""COMPUTED_VALUE"""),16.0)</f>
        <v>16</v>
      </c>
      <c r="AC58" s="2">
        <f>IFERROR(__xludf.DUMMYFUNCTION("""COMPUTED_VALUE"""),30.0)</f>
        <v>30</v>
      </c>
      <c r="AD58" s="2">
        <f>IFERROR(__xludf.DUMMYFUNCTION("""COMPUTED_VALUE"""),49.0)</f>
        <v>49</v>
      </c>
      <c r="AE58" s="2">
        <f>IFERROR(__xludf.DUMMYFUNCTION("""COMPUTED_VALUE"""),75.0)</f>
        <v>75</v>
      </c>
      <c r="AF58" s="2">
        <f>IFERROR(__xludf.DUMMYFUNCTION("""COMPUTED_VALUE"""),26.0)</f>
        <v>26</v>
      </c>
      <c r="AG58" s="2">
        <f>IFERROR(__xludf.DUMMYFUNCTION("""COMPUTED_VALUE"""),55.0)</f>
        <v>55</v>
      </c>
      <c r="AH58" s="2">
        <f>IFERROR(__xludf.DUMMYFUNCTION("""COMPUTED_VALUE"""),48.0)</f>
        <v>48</v>
      </c>
      <c r="AI58" s="2">
        <f>IFERROR(__xludf.DUMMYFUNCTION("""COMPUTED_VALUE"""),47.0)</f>
        <v>47</v>
      </c>
      <c r="AJ58" s="2">
        <f>IFERROR(__xludf.DUMMYFUNCTION("""COMPUTED_VALUE"""),91.0)</f>
        <v>91</v>
      </c>
      <c r="AK58" s="2">
        <f>IFERROR(__xludf.DUMMYFUNCTION("""COMPUTED_VALUE"""),33.0)</f>
        <v>33</v>
      </c>
      <c r="AL58" s="2">
        <f>IFERROR(__xludf.DUMMYFUNCTION("""COMPUTED_VALUE"""),14.0)</f>
        <v>14</v>
      </c>
      <c r="AM58" s="2">
        <f>IFERROR(__xludf.DUMMYFUNCTION("""COMPUTED_VALUE"""),62.0)</f>
        <v>62</v>
      </c>
      <c r="AN58" s="2">
        <f>IFERROR(__xludf.DUMMYFUNCTION("""COMPUTED_VALUE"""),21.0)</f>
        <v>21</v>
      </c>
      <c r="AO58" s="2">
        <f>IFERROR(__xludf.DUMMYFUNCTION("""COMPUTED_VALUE"""),20.0)</f>
        <v>20</v>
      </c>
      <c r="AP58" s="2">
        <f t="shared" si="2"/>
        <v>4</v>
      </c>
      <c r="AQ58" s="2">
        <f>IFERROR(__xludf.DUMMYFUNCTION("COUNTA( iferror( filter( flatten(F58:O58), match( flatten(F58:O58), flatten(Q58:AO58), 0 ) ) ) )"),1.0)</f>
        <v>1</v>
      </c>
      <c r="AR58" s="2">
        <f t="shared" si="1"/>
        <v>1</v>
      </c>
    </row>
    <row r="59">
      <c r="A59" s="4" t="s">
        <v>63</v>
      </c>
      <c r="B59" s="2" t="str">
        <f>IFERROR(__xludf.DUMMYFUNCTION(" SPLIT(A59,"":"")"),"Card  58")</f>
        <v>Card  58</v>
      </c>
      <c r="C59" s="2" t="str">
        <f>IFERROR(__xludf.DUMMYFUNCTION("""COMPUTED_VALUE""")," 63 26 97 45  9 24 65 66 59 14 | 42 81 39 62 45 46 23 49 98 34 72 64 17 11 96 15  6 88 78 93 20 33 66 95 37")</f>
        <v> 63 26 97 45  9 24 65 66 59 14 | 42 81 39 62 45 46 23 49 98 34 72 64 17 11 96 15  6 88 78 93 20 33 66 95 37</v>
      </c>
      <c r="D59" s="2" t="str">
        <f>IFERROR(__xludf.DUMMYFUNCTION("SPLIT(C59,""|"")")," 63 26 97 45  9 24 65 66 59 14 ")</f>
        <v> 63 26 97 45  9 24 65 66 59 14 </v>
      </c>
      <c r="E59" s="2" t="str">
        <f>IFERROR(__xludf.DUMMYFUNCTION("""COMPUTED_VALUE""")," 42 81 39 62 45 46 23 49 98 34 72 64 17 11 96 15  6 88 78 93 20 33 66 95 37")</f>
        <v> 42 81 39 62 45 46 23 49 98 34 72 64 17 11 96 15  6 88 78 93 20 33 66 95 37</v>
      </c>
      <c r="F59" s="2">
        <f>IFERROR(__xludf.DUMMYFUNCTION("SPLIT(D59,"" "")"),63.0)</f>
        <v>63</v>
      </c>
      <c r="G59" s="2">
        <f>IFERROR(__xludf.DUMMYFUNCTION("""COMPUTED_VALUE"""),26.0)</f>
        <v>26</v>
      </c>
      <c r="H59" s="2">
        <f>IFERROR(__xludf.DUMMYFUNCTION("""COMPUTED_VALUE"""),97.0)</f>
        <v>97</v>
      </c>
      <c r="I59" s="2">
        <f>IFERROR(__xludf.DUMMYFUNCTION("""COMPUTED_VALUE"""),45.0)</f>
        <v>45</v>
      </c>
      <c r="J59" s="2">
        <f>IFERROR(__xludf.DUMMYFUNCTION("""COMPUTED_VALUE"""),9.0)</f>
        <v>9</v>
      </c>
      <c r="K59" s="2">
        <f>IFERROR(__xludf.DUMMYFUNCTION("""COMPUTED_VALUE"""),24.0)</f>
        <v>24</v>
      </c>
      <c r="L59" s="2">
        <f>IFERROR(__xludf.DUMMYFUNCTION("""COMPUTED_VALUE"""),65.0)</f>
        <v>65</v>
      </c>
      <c r="M59" s="2">
        <f>IFERROR(__xludf.DUMMYFUNCTION("""COMPUTED_VALUE"""),66.0)</f>
        <v>66</v>
      </c>
      <c r="N59" s="2">
        <f>IFERROR(__xludf.DUMMYFUNCTION("""COMPUTED_VALUE"""),59.0)</f>
        <v>59</v>
      </c>
      <c r="O59" s="2">
        <f>IFERROR(__xludf.DUMMYFUNCTION("""COMPUTED_VALUE"""),14.0)</f>
        <v>14</v>
      </c>
      <c r="Q59" s="2">
        <f>IFERROR(__xludf.DUMMYFUNCTION("SPLIT(E59,"" "")"),42.0)</f>
        <v>42</v>
      </c>
      <c r="R59" s="2">
        <f>IFERROR(__xludf.DUMMYFUNCTION("""COMPUTED_VALUE"""),81.0)</f>
        <v>81</v>
      </c>
      <c r="S59" s="2">
        <f>IFERROR(__xludf.DUMMYFUNCTION("""COMPUTED_VALUE"""),39.0)</f>
        <v>39</v>
      </c>
      <c r="T59" s="2">
        <f>IFERROR(__xludf.DUMMYFUNCTION("""COMPUTED_VALUE"""),62.0)</f>
        <v>62</v>
      </c>
      <c r="U59" s="2">
        <f>IFERROR(__xludf.DUMMYFUNCTION("""COMPUTED_VALUE"""),45.0)</f>
        <v>45</v>
      </c>
      <c r="V59" s="2">
        <f>IFERROR(__xludf.DUMMYFUNCTION("""COMPUTED_VALUE"""),46.0)</f>
        <v>46</v>
      </c>
      <c r="W59" s="2">
        <f>IFERROR(__xludf.DUMMYFUNCTION("""COMPUTED_VALUE"""),23.0)</f>
        <v>23</v>
      </c>
      <c r="X59" s="2">
        <f>IFERROR(__xludf.DUMMYFUNCTION("""COMPUTED_VALUE"""),49.0)</f>
        <v>49</v>
      </c>
      <c r="Y59" s="2">
        <f>IFERROR(__xludf.DUMMYFUNCTION("""COMPUTED_VALUE"""),98.0)</f>
        <v>98</v>
      </c>
      <c r="Z59" s="2">
        <f>IFERROR(__xludf.DUMMYFUNCTION("""COMPUTED_VALUE"""),34.0)</f>
        <v>34</v>
      </c>
      <c r="AA59" s="2">
        <f>IFERROR(__xludf.DUMMYFUNCTION("""COMPUTED_VALUE"""),72.0)</f>
        <v>72</v>
      </c>
      <c r="AB59" s="2">
        <f>IFERROR(__xludf.DUMMYFUNCTION("""COMPUTED_VALUE"""),64.0)</f>
        <v>64</v>
      </c>
      <c r="AC59" s="2">
        <f>IFERROR(__xludf.DUMMYFUNCTION("""COMPUTED_VALUE"""),17.0)</f>
        <v>17</v>
      </c>
      <c r="AD59" s="2">
        <f>IFERROR(__xludf.DUMMYFUNCTION("""COMPUTED_VALUE"""),11.0)</f>
        <v>11</v>
      </c>
      <c r="AE59" s="2">
        <f>IFERROR(__xludf.DUMMYFUNCTION("""COMPUTED_VALUE"""),96.0)</f>
        <v>96</v>
      </c>
      <c r="AF59" s="2">
        <f>IFERROR(__xludf.DUMMYFUNCTION("""COMPUTED_VALUE"""),15.0)</f>
        <v>15</v>
      </c>
      <c r="AG59" s="2">
        <f>IFERROR(__xludf.DUMMYFUNCTION("""COMPUTED_VALUE"""),6.0)</f>
        <v>6</v>
      </c>
      <c r="AH59" s="2">
        <f>IFERROR(__xludf.DUMMYFUNCTION("""COMPUTED_VALUE"""),88.0)</f>
        <v>88</v>
      </c>
      <c r="AI59" s="2">
        <f>IFERROR(__xludf.DUMMYFUNCTION("""COMPUTED_VALUE"""),78.0)</f>
        <v>78</v>
      </c>
      <c r="AJ59" s="2">
        <f>IFERROR(__xludf.DUMMYFUNCTION("""COMPUTED_VALUE"""),93.0)</f>
        <v>93</v>
      </c>
      <c r="AK59" s="2">
        <f>IFERROR(__xludf.DUMMYFUNCTION("""COMPUTED_VALUE"""),20.0)</f>
        <v>20</v>
      </c>
      <c r="AL59" s="2">
        <f>IFERROR(__xludf.DUMMYFUNCTION("""COMPUTED_VALUE"""),33.0)</f>
        <v>33</v>
      </c>
      <c r="AM59" s="2">
        <f>IFERROR(__xludf.DUMMYFUNCTION("""COMPUTED_VALUE"""),66.0)</f>
        <v>66</v>
      </c>
      <c r="AN59" s="2">
        <f>IFERROR(__xludf.DUMMYFUNCTION("""COMPUTED_VALUE"""),95.0)</f>
        <v>95</v>
      </c>
      <c r="AO59" s="2">
        <f>IFERROR(__xludf.DUMMYFUNCTION("""COMPUTED_VALUE"""),37.0)</f>
        <v>37</v>
      </c>
      <c r="AP59" s="2">
        <f t="shared" si="2"/>
        <v>1</v>
      </c>
      <c r="AQ59" s="2">
        <f>IFERROR(__xludf.DUMMYFUNCTION("COUNTA( iferror( filter( flatten(F59:O59), match( flatten(F59:O59), flatten(Q59:AO59), 0 ) ) ) )"),2.0)</f>
        <v>2</v>
      </c>
      <c r="AR59" s="2">
        <f t="shared" si="1"/>
        <v>2</v>
      </c>
    </row>
    <row r="60">
      <c r="A60" s="4" t="s">
        <v>64</v>
      </c>
      <c r="B60" s="2" t="str">
        <f>IFERROR(__xludf.DUMMYFUNCTION(" SPLIT(A60,"":"")"),"Card  59")</f>
        <v>Card  59</v>
      </c>
      <c r="C60" s="2" t="str">
        <f>IFERROR(__xludf.DUMMYFUNCTION("""COMPUTED_VALUE""")," 46 91  3  4 70 21  2 13 19 10 | 95 56 84 16 66  7 91 11 69 89 87 29 60 47 37 40 15 55 38 80 20 81 23 64 18")</f>
        <v> 46 91  3  4 70 21  2 13 19 10 | 95 56 84 16 66  7 91 11 69 89 87 29 60 47 37 40 15 55 38 80 20 81 23 64 18</v>
      </c>
      <c r="D60" s="2" t="str">
        <f>IFERROR(__xludf.DUMMYFUNCTION("SPLIT(C60,""|"")")," 46 91  3  4 70 21  2 13 19 10 ")</f>
        <v> 46 91  3  4 70 21  2 13 19 10 </v>
      </c>
      <c r="E60" s="2" t="str">
        <f>IFERROR(__xludf.DUMMYFUNCTION("""COMPUTED_VALUE""")," 95 56 84 16 66  7 91 11 69 89 87 29 60 47 37 40 15 55 38 80 20 81 23 64 18")</f>
        <v> 95 56 84 16 66  7 91 11 69 89 87 29 60 47 37 40 15 55 38 80 20 81 23 64 18</v>
      </c>
      <c r="F60" s="2">
        <f>IFERROR(__xludf.DUMMYFUNCTION("SPLIT(D60,"" "")"),46.0)</f>
        <v>46</v>
      </c>
      <c r="G60" s="2">
        <f>IFERROR(__xludf.DUMMYFUNCTION("""COMPUTED_VALUE"""),91.0)</f>
        <v>91</v>
      </c>
      <c r="H60" s="2">
        <f>IFERROR(__xludf.DUMMYFUNCTION("""COMPUTED_VALUE"""),3.0)</f>
        <v>3</v>
      </c>
      <c r="I60" s="2">
        <f>IFERROR(__xludf.DUMMYFUNCTION("""COMPUTED_VALUE"""),4.0)</f>
        <v>4</v>
      </c>
      <c r="J60" s="2">
        <f>IFERROR(__xludf.DUMMYFUNCTION("""COMPUTED_VALUE"""),70.0)</f>
        <v>70</v>
      </c>
      <c r="K60" s="2">
        <f>IFERROR(__xludf.DUMMYFUNCTION("""COMPUTED_VALUE"""),21.0)</f>
        <v>21</v>
      </c>
      <c r="L60" s="2">
        <f>IFERROR(__xludf.DUMMYFUNCTION("""COMPUTED_VALUE"""),2.0)</f>
        <v>2</v>
      </c>
      <c r="M60" s="2">
        <f>IFERROR(__xludf.DUMMYFUNCTION("""COMPUTED_VALUE"""),13.0)</f>
        <v>13</v>
      </c>
      <c r="N60" s="2">
        <f>IFERROR(__xludf.DUMMYFUNCTION("""COMPUTED_VALUE"""),19.0)</f>
        <v>19</v>
      </c>
      <c r="O60" s="2">
        <f>IFERROR(__xludf.DUMMYFUNCTION("""COMPUTED_VALUE"""),10.0)</f>
        <v>10</v>
      </c>
      <c r="Q60" s="2">
        <f>IFERROR(__xludf.DUMMYFUNCTION("SPLIT(E60,"" "")"),95.0)</f>
        <v>95</v>
      </c>
      <c r="R60" s="2">
        <f>IFERROR(__xludf.DUMMYFUNCTION("""COMPUTED_VALUE"""),56.0)</f>
        <v>56</v>
      </c>
      <c r="S60" s="2">
        <f>IFERROR(__xludf.DUMMYFUNCTION("""COMPUTED_VALUE"""),84.0)</f>
        <v>84</v>
      </c>
      <c r="T60" s="2">
        <f>IFERROR(__xludf.DUMMYFUNCTION("""COMPUTED_VALUE"""),16.0)</f>
        <v>16</v>
      </c>
      <c r="U60" s="2">
        <f>IFERROR(__xludf.DUMMYFUNCTION("""COMPUTED_VALUE"""),66.0)</f>
        <v>66</v>
      </c>
      <c r="V60" s="2">
        <f>IFERROR(__xludf.DUMMYFUNCTION("""COMPUTED_VALUE"""),7.0)</f>
        <v>7</v>
      </c>
      <c r="W60" s="2">
        <f>IFERROR(__xludf.DUMMYFUNCTION("""COMPUTED_VALUE"""),91.0)</f>
        <v>91</v>
      </c>
      <c r="X60" s="2">
        <f>IFERROR(__xludf.DUMMYFUNCTION("""COMPUTED_VALUE"""),11.0)</f>
        <v>11</v>
      </c>
      <c r="Y60" s="2">
        <f>IFERROR(__xludf.DUMMYFUNCTION("""COMPUTED_VALUE"""),69.0)</f>
        <v>69</v>
      </c>
      <c r="Z60" s="2">
        <f>IFERROR(__xludf.DUMMYFUNCTION("""COMPUTED_VALUE"""),89.0)</f>
        <v>89</v>
      </c>
      <c r="AA60" s="2">
        <f>IFERROR(__xludf.DUMMYFUNCTION("""COMPUTED_VALUE"""),87.0)</f>
        <v>87</v>
      </c>
      <c r="AB60" s="2">
        <f>IFERROR(__xludf.DUMMYFUNCTION("""COMPUTED_VALUE"""),29.0)</f>
        <v>29</v>
      </c>
      <c r="AC60" s="2">
        <f>IFERROR(__xludf.DUMMYFUNCTION("""COMPUTED_VALUE"""),60.0)</f>
        <v>60</v>
      </c>
      <c r="AD60" s="2">
        <f>IFERROR(__xludf.DUMMYFUNCTION("""COMPUTED_VALUE"""),47.0)</f>
        <v>47</v>
      </c>
      <c r="AE60" s="2">
        <f>IFERROR(__xludf.DUMMYFUNCTION("""COMPUTED_VALUE"""),37.0)</f>
        <v>37</v>
      </c>
      <c r="AF60" s="2">
        <f>IFERROR(__xludf.DUMMYFUNCTION("""COMPUTED_VALUE"""),40.0)</f>
        <v>40</v>
      </c>
      <c r="AG60" s="2">
        <f>IFERROR(__xludf.DUMMYFUNCTION("""COMPUTED_VALUE"""),15.0)</f>
        <v>15</v>
      </c>
      <c r="AH60" s="2">
        <f>IFERROR(__xludf.DUMMYFUNCTION("""COMPUTED_VALUE"""),55.0)</f>
        <v>55</v>
      </c>
      <c r="AI60" s="2">
        <f>IFERROR(__xludf.DUMMYFUNCTION("""COMPUTED_VALUE"""),38.0)</f>
        <v>38</v>
      </c>
      <c r="AJ60" s="2">
        <f>IFERROR(__xludf.DUMMYFUNCTION("""COMPUTED_VALUE"""),80.0)</f>
        <v>80</v>
      </c>
      <c r="AK60" s="2">
        <f>IFERROR(__xludf.DUMMYFUNCTION("""COMPUTED_VALUE"""),20.0)</f>
        <v>20</v>
      </c>
      <c r="AL60" s="2">
        <f>IFERROR(__xludf.DUMMYFUNCTION("""COMPUTED_VALUE"""),81.0)</f>
        <v>81</v>
      </c>
      <c r="AM60" s="2">
        <f>IFERROR(__xludf.DUMMYFUNCTION("""COMPUTED_VALUE"""),23.0)</f>
        <v>23</v>
      </c>
      <c r="AN60" s="2">
        <f>IFERROR(__xludf.DUMMYFUNCTION("""COMPUTED_VALUE"""),64.0)</f>
        <v>64</v>
      </c>
      <c r="AO60" s="2">
        <f>IFERROR(__xludf.DUMMYFUNCTION("""COMPUTED_VALUE"""),18.0)</f>
        <v>18</v>
      </c>
      <c r="AP60" s="2">
        <f t="shared" si="2"/>
        <v>2</v>
      </c>
      <c r="AQ60" s="2">
        <f>IFERROR(__xludf.DUMMYFUNCTION("COUNTA( iferror( filter( flatten(F60:O60), match( flatten(F60:O60), flatten(Q60:AO60), 0 ) ) ) )"),1.0)</f>
        <v>1</v>
      </c>
      <c r="AR60" s="2">
        <f t="shared" si="1"/>
        <v>1</v>
      </c>
    </row>
    <row r="61">
      <c r="A61" s="4" t="s">
        <v>65</v>
      </c>
      <c r="B61" s="2" t="str">
        <f>IFERROR(__xludf.DUMMYFUNCTION(" SPLIT(A61,"":"")"),"Card  60")</f>
        <v>Card  60</v>
      </c>
      <c r="C61" s="2" t="str">
        <f>IFERROR(__xludf.DUMMYFUNCTION("""COMPUTED_VALUE""")," 32 65 89 23 54 36 49 18 26 78 | 16 11 14 20 76 33 72 45 94 87 85  2 74 99  3 67 57 37 75 96 82 95 73 77 52")</f>
        <v> 32 65 89 23 54 36 49 18 26 78 | 16 11 14 20 76 33 72 45 94 87 85  2 74 99  3 67 57 37 75 96 82 95 73 77 52</v>
      </c>
      <c r="D61" s="2" t="str">
        <f>IFERROR(__xludf.DUMMYFUNCTION("SPLIT(C61,""|"")")," 32 65 89 23 54 36 49 18 26 78 ")</f>
        <v> 32 65 89 23 54 36 49 18 26 78 </v>
      </c>
      <c r="E61" s="2" t="str">
        <f>IFERROR(__xludf.DUMMYFUNCTION("""COMPUTED_VALUE""")," 16 11 14 20 76 33 72 45 94 87 85  2 74 99  3 67 57 37 75 96 82 95 73 77 52")</f>
        <v> 16 11 14 20 76 33 72 45 94 87 85  2 74 99  3 67 57 37 75 96 82 95 73 77 52</v>
      </c>
      <c r="F61" s="2">
        <f>IFERROR(__xludf.DUMMYFUNCTION("SPLIT(D61,"" "")"),32.0)</f>
        <v>32</v>
      </c>
      <c r="G61" s="2">
        <f>IFERROR(__xludf.DUMMYFUNCTION("""COMPUTED_VALUE"""),65.0)</f>
        <v>65</v>
      </c>
      <c r="H61" s="2">
        <f>IFERROR(__xludf.DUMMYFUNCTION("""COMPUTED_VALUE"""),89.0)</f>
        <v>89</v>
      </c>
      <c r="I61" s="2">
        <f>IFERROR(__xludf.DUMMYFUNCTION("""COMPUTED_VALUE"""),23.0)</f>
        <v>23</v>
      </c>
      <c r="J61" s="2">
        <f>IFERROR(__xludf.DUMMYFUNCTION("""COMPUTED_VALUE"""),54.0)</f>
        <v>54</v>
      </c>
      <c r="K61" s="2">
        <f>IFERROR(__xludf.DUMMYFUNCTION("""COMPUTED_VALUE"""),36.0)</f>
        <v>36</v>
      </c>
      <c r="L61" s="2">
        <f>IFERROR(__xludf.DUMMYFUNCTION("""COMPUTED_VALUE"""),49.0)</f>
        <v>49</v>
      </c>
      <c r="M61" s="2">
        <f>IFERROR(__xludf.DUMMYFUNCTION("""COMPUTED_VALUE"""),18.0)</f>
        <v>18</v>
      </c>
      <c r="N61" s="2">
        <f>IFERROR(__xludf.DUMMYFUNCTION("""COMPUTED_VALUE"""),26.0)</f>
        <v>26</v>
      </c>
      <c r="O61" s="2">
        <f>IFERROR(__xludf.DUMMYFUNCTION("""COMPUTED_VALUE"""),78.0)</f>
        <v>78</v>
      </c>
      <c r="Q61" s="2">
        <f>IFERROR(__xludf.DUMMYFUNCTION("SPLIT(E61,"" "")"),16.0)</f>
        <v>16</v>
      </c>
      <c r="R61" s="2">
        <f>IFERROR(__xludf.DUMMYFUNCTION("""COMPUTED_VALUE"""),11.0)</f>
        <v>11</v>
      </c>
      <c r="S61" s="2">
        <f>IFERROR(__xludf.DUMMYFUNCTION("""COMPUTED_VALUE"""),14.0)</f>
        <v>14</v>
      </c>
      <c r="T61" s="2">
        <f>IFERROR(__xludf.DUMMYFUNCTION("""COMPUTED_VALUE"""),20.0)</f>
        <v>20</v>
      </c>
      <c r="U61" s="2">
        <f>IFERROR(__xludf.DUMMYFUNCTION("""COMPUTED_VALUE"""),76.0)</f>
        <v>76</v>
      </c>
      <c r="V61" s="2">
        <f>IFERROR(__xludf.DUMMYFUNCTION("""COMPUTED_VALUE"""),33.0)</f>
        <v>33</v>
      </c>
      <c r="W61" s="2">
        <f>IFERROR(__xludf.DUMMYFUNCTION("""COMPUTED_VALUE"""),72.0)</f>
        <v>72</v>
      </c>
      <c r="X61" s="2">
        <f>IFERROR(__xludf.DUMMYFUNCTION("""COMPUTED_VALUE"""),45.0)</f>
        <v>45</v>
      </c>
      <c r="Y61" s="2">
        <f>IFERROR(__xludf.DUMMYFUNCTION("""COMPUTED_VALUE"""),94.0)</f>
        <v>94</v>
      </c>
      <c r="Z61" s="2">
        <f>IFERROR(__xludf.DUMMYFUNCTION("""COMPUTED_VALUE"""),87.0)</f>
        <v>87</v>
      </c>
      <c r="AA61" s="2">
        <f>IFERROR(__xludf.DUMMYFUNCTION("""COMPUTED_VALUE"""),85.0)</f>
        <v>85</v>
      </c>
      <c r="AB61" s="2">
        <f>IFERROR(__xludf.DUMMYFUNCTION("""COMPUTED_VALUE"""),2.0)</f>
        <v>2</v>
      </c>
      <c r="AC61" s="2">
        <f>IFERROR(__xludf.DUMMYFUNCTION("""COMPUTED_VALUE"""),74.0)</f>
        <v>74</v>
      </c>
      <c r="AD61" s="2">
        <f>IFERROR(__xludf.DUMMYFUNCTION("""COMPUTED_VALUE"""),99.0)</f>
        <v>99</v>
      </c>
      <c r="AE61" s="2">
        <f>IFERROR(__xludf.DUMMYFUNCTION("""COMPUTED_VALUE"""),3.0)</f>
        <v>3</v>
      </c>
      <c r="AF61" s="2">
        <f>IFERROR(__xludf.DUMMYFUNCTION("""COMPUTED_VALUE"""),67.0)</f>
        <v>67</v>
      </c>
      <c r="AG61" s="2">
        <f>IFERROR(__xludf.DUMMYFUNCTION("""COMPUTED_VALUE"""),57.0)</f>
        <v>57</v>
      </c>
      <c r="AH61" s="2">
        <f>IFERROR(__xludf.DUMMYFUNCTION("""COMPUTED_VALUE"""),37.0)</f>
        <v>37</v>
      </c>
      <c r="AI61" s="2">
        <f>IFERROR(__xludf.DUMMYFUNCTION("""COMPUTED_VALUE"""),75.0)</f>
        <v>75</v>
      </c>
      <c r="AJ61" s="2">
        <f>IFERROR(__xludf.DUMMYFUNCTION("""COMPUTED_VALUE"""),96.0)</f>
        <v>96</v>
      </c>
      <c r="AK61" s="2">
        <f>IFERROR(__xludf.DUMMYFUNCTION("""COMPUTED_VALUE"""),82.0)</f>
        <v>82</v>
      </c>
      <c r="AL61" s="2">
        <f>IFERROR(__xludf.DUMMYFUNCTION("""COMPUTED_VALUE"""),95.0)</f>
        <v>95</v>
      </c>
      <c r="AM61" s="2">
        <f>IFERROR(__xludf.DUMMYFUNCTION("""COMPUTED_VALUE"""),73.0)</f>
        <v>73</v>
      </c>
      <c r="AN61" s="2">
        <f>IFERROR(__xludf.DUMMYFUNCTION("""COMPUTED_VALUE"""),77.0)</f>
        <v>77</v>
      </c>
      <c r="AO61" s="2">
        <f>IFERROR(__xludf.DUMMYFUNCTION("""COMPUTED_VALUE"""),52.0)</f>
        <v>52</v>
      </c>
      <c r="AP61" s="2">
        <f t="shared" si="2"/>
        <v>1</v>
      </c>
      <c r="AQ61" s="2">
        <f>IFERROR(__xludf.DUMMYFUNCTION("COUNTA( iferror( filter( flatten(F61:O61), match( flatten(F61:O61), flatten(Q61:AO61), 0 ) ) ) )"),0.0)</f>
        <v>0</v>
      </c>
      <c r="AR61" s="2">
        <f t="shared" si="1"/>
        <v>0</v>
      </c>
    </row>
    <row r="62">
      <c r="A62" s="4" t="s">
        <v>66</v>
      </c>
      <c r="B62" s="2" t="str">
        <f>IFERROR(__xludf.DUMMYFUNCTION(" SPLIT(A62,"":"")"),"Card  61")</f>
        <v>Card  61</v>
      </c>
      <c r="C62" s="2" t="str">
        <f>IFERROR(__xludf.DUMMYFUNCTION("""COMPUTED_VALUE""")," 41 42  4 27 89 64 80 28 35 92 | 97 50 88 13 19 45 49 42 85 36  4 92 29 80 77 47 91 27 46 89 68 16 35 11 28")</f>
        <v> 41 42  4 27 89 64 80 28 35 92 | 97 50 88 13 19 45 49 42 85 36  4 92 29 80 77 47 91 27 46 89 68 16 35 11 28</v>
      </c>
      <c r="D62" s="2" t="str">
        <f>IFERROR(__xludf.DUMMYFUNCTION("SPLIT(C62,""|"")")," 41 42  4 27 89 64 80 28 35 92 ")</f>
        <v> 41 42  4 27 89 64 80 28 35 92 </v>
      </c>
      <c r="E62" s="2" t="str">
        <f>IFERROR(__xludf.DUMMYFUNCTION("""COMPUTED_VALUE""")," 97 50 88 13 19 45 49 42 85 36  4 92 29 80 77 47 91 27 46 89 68 16 35 11 28")</f>
        <v> 97 50 88 13 19 45 49 42 85 36  4 92 29 80 77 47 91 27 46 89 68 16 35 11 28</v>
      </c>
      <c r="F62" s="2">
        <f>IFERROR(__xludf.DUMMYFUNCTION("SPLIT(D62,"" "")"),41.0)</f>
        <v>41</v>
      </c>
      <c r="G62" s="2">
        <f>IFERROR(__xludf.DUMMYFUNCTION("""COMPUTED_VALUE"""),42.0)</f>
        <v>42</v>
      </c>
      <c r="H62" s="2">
        <f>IFERROR(__xludf.DUMMYFUNCTION("""COMPUTED_VALUE"""),4.0)</f>
        <v>4</v>
      </c>
      <c r="I62" s="2">
        <f>IFERROR(__xludf.DUMMYFUNCTION("""COMPUTED_VALUE"""),27.0)</f>
        <v>27</v>
      </c>
      <c r="J62" s="2">
        <f>IFERROR(__xludf.DUMMYFUNCTION("""COMPUTED_VALUE"""),89.0)</f>
        <v>89</v>
      </c>
      <c r="K62" s="2">
        <f>IFERROR(__xludf.DUMMYFUNCTION("""COMPUTED_VALUE"""),64.0)</f>
        <v>64</v>
      </c>
      <c r="L62" s="2">
        <f>IFERROR(__xludf.DUMMYFUNCTION("""COMPUTED_VALUE"""),80.0)</f>
        <v>80</v>
      </c>
      <c r="M62" s="2">
        <f>IFERROR(__xludf.DUMMYFUNCTION("""COMPUTED_VALUE"""),28.0)</f>
        <v>28</v>
      </c>
      <c r="N62" s="2">
        <f>IFERROR(__xludf.DUMMYFUNCTION("""COMPUTED_VALUE"""),35.0)</f>
        <v>35</v>
      </c>
      <c r="O62" s="2">
        <f>IFERROR(__xludf.DUMMYFUNCTION("""COMPUTED_VALUE"""),92.0)</f>
        <v>92</v>
      </c>
      <c r="Q62" s="2">
        <f>IFERROR(__xludf.DUMMYFUNCTION("SPLIT(E62,"" "")"),97.0)</f>
        <v>97</v>
      </c>
      <c r="R62" s="2">
        <f>IFERROR(__xludf.DUMMYFUNCTION("""COMPUTED_VALUE"""),50.0)</f>
        <v>50</v>
      </c>
      <c r="S62" s="2">
        <f>IFERROR(__xludf.DUMMYFUNCTION("""COMPUTED_VALUE"""),88.0)</f>
        <v>88</v>
      </c>
      <c r="T62" s="2">
        <f>IFERROR(__xludf.DUMMYFUNCTION("""COMPUTED_VALUE"""),13.0)</f>
        <v>13</v>
      </c>
      <c r="U62" s="2">
        <f>IFERROR(__xludf.DUMMYFUNCTION("""COMPUTED_VALUE"""),19.0)</f>
        <v>19</v>
      </c>
      <c r="V62" s="2">
        <f>IFERROR(__xludf.DUMMYFUNCTION("""COMPUTED_VALUE"""),45.0)</f>
        <v>45</v>
      </c>
      <c r="W62" s="2">
        <f>IFERROR(__xludf.DUMMYFUNCTION("""COMPUTED_VALUE"""),49.0)</f>
        <v>49</v>
      </c>
      <c r="X62" s="2">
        <f>IFERROR(__xludf.DUMMYFUNCTION("""COMPUTED_VALUE"""),42.0)</f>
        <v>42</v>
      </c>
      <c r="Y62" s="2">
        <f>IFERROR(__xludf.DUMMYFUNCTION("""COMPUTED_VALUE"""),85.0)</f>
        <v>85</v>
      </c>
      <c r="Z62" s="2">
        <f>IFERROR(__xludf.DUMMYFUNCTION("""COMPUTED_VALUE"""),36.0)</f>
        <v>36</v>
      </c>
      <c r="AA62" s="2">
        <f>IFERROR(__xludf.DUMMYFUNCTION("""COMPUTED_VALUE"""),4.0)</f>
        <v>4</v>
      </c>
      <c r="AB62" s="2">
        <f>IFERROR(__xludf.DUMMYFUNCTION("""COMPUTED_VALUE"""),92.0)</f>
        <v>92</v>
      </c>
      <c r="AC62" s="2">
        <f>IFERROR(__xludf.DUMMYFUNCTION("""COMPUTED_VALUE"""),29.0)</f>
        <v>29</v>
      </c>
      <c r="AD62" s="2">
        <f>IFERROR(__xludf.DUMMYFUNCTION("""COMPUTED_VALUE"""),80.0)</f>
        <v>80</v>
      </c>
      <c r="AE62" s="2">
        <f>IFERROR(__xludf.DUMMYFUNCTION("""COMPUTED_VALUE"""),77.0)</f>
        <v>77</v>
      </c>
      <c r="AF62" s="2">
        <f>IFERROR(__xludf.DUMMYFUNCTION("""COMPUTED_VALUE"""),47.0)</f>
        <v>47</v>
      </c>
      <c r="AG62" s="2">
        <f>IFERROR(__xludf.DUMMYFUNCTION("""COMPUTED_VALUE"""),91.0)</f>
        <v>91</v>
      </c>
      <c r="AH62" s="2">
        <f>IFERROR(__xludf.DUMMYFUNCTION("""COMPUTED_VALUE"""),27.0)</f>
        <v>27</v>
      </c>
      <c r="AI62" s="2">
        <f>IFERROR(__xludf.DUMMYFUNCTION("""COMPUTED_VALUE"""),46.0)</f>
        <v>46</v>
      </c>
      <c r="AJ62" s="2">
        <f>IFERROR(__xludf.DUMMYFUNCTION("""COMPUTED_VALUE"""),89.0)</f>
        <v>89</v>
      </c>
      <c r="AK62" s="2">
        <f>IFERROR(__xludf.DUMMYFUNCTION("""COMPUTED_VALUE"""),68.0)</f>
        <v>68</v>
      </c>
      <c r="AL62" s="2">
        <f>IFERROR(__xludf.DUMMYFUNCTION("""COMPUTED_VALUE"""),16.0)</f>
        <v>16</v>
      </c>
      <c r="AM62" s="2">
        <f>IFERROR(__xludf.DUMMYFUNCTION("""COMPUTED_VALUE"""),35.0)</f>
        <v>35</v>
      </c>
      <c r="AN62" s="2">
        <f>IFERROR(__xludf.DUMMYFUNCTION("""COMPUTED_VALUE"""),11.0)</f>
        <v>11</v>
      </c>
      <c r="AO62" s="2">
        <f>IFERROR(__xludf.DUMMYFUNCTION("""COMPUTED_VALUE"""),28.0)</f>
        <v>28</v>
      </c>
      <c r="AP62" s="2">
        <f t="shared" si="2"/>
        <v>0</v>
      </c>
      <c r="AQ62" s="2">
        <f>IFERROR(__xludf.DUMMYFUNCTION("COUNTA( iferror( filter( flatten(F62:O62), match( flatten(F62:O62), flatten(Q62:AO62), 0 ) ) ) )"),8.0)</f>
        <v>8</v>
      </c>
      <c r="AR62" s="2">
        <f t="shared" si="1"/>
        <v>128</v>
      </c>
    </row>
    <row r="63">
      <c r="A63" s="4" t="s">
        <v>67</v>
      </c>
      <c r="B63" s="2" t="str">
        <f>IFERROR(__xludf.DUMMYFUNCTION(" SPLIT(A63,"":"")"),"Card  62")</f>
        <v>Card  62</v>
      </c>
      <c r="C63" s="2" t="str">
        <f>IFERROR(__xludf.DUMMYFUNCTION("""COMPUTED_VALUE""")," 30 27 17 63 59 11 78 74 75 57 | 88 57  5 61  1 56 24 99 10 39 48 15 89 82 95  9 45 71 54 83  3 28 27 98 91")</f>
        <v> 30 27 17 63 59 11 78 74 75 57 | 88 57  5 61  1 56 24 99 10 39 48 15 89 82 95  9 45 71 54 83  3 28 27 98 91</v>
      </c>
      <c r="D63" s="2" t="str">
        <f>IFERROR(__xludf.DUMMYFUNCTION("SPLIT(C63,""|"")")," 30 27 17 63 59 11 78 74 75 57 ")</f>
        <v> 30 27 17 63 59 11 78 74 75 57 </v>
      </c>
      <c r="E63" s="2" t="str">
        <f>IFERROR(__xludf.DUMMYFUNCTION("""COMPUTED_VALUE""")," 88 57  5 61  1 56 24 99 10 39 48 15 89 82 95  9 45 71 54 83  3 28 27 98 91")</f>
        <v> 88 57  5 61  1 56 24 99 10 39 48 15 89 82 95  9 45 71 54 83  3 28 27 98 91</v>
      </c>
      <c r="F63" s="2">
        <f>IFERROR(__xludf.DUMMYFUNCTION("SPLIT(D63,"" "")"),30.0)</f>
        <v>30</v>
      </c>
      <c r="G63" s="2">
        <f>IFERROR(__xludf.DUMMYFUNCTION("""COMPUTED_VALUE"""),27.0)</f>
        <v>27</v>
      </c>
      <c r="H63" s="2">
        <f>IFERROR(__xludf.DUMMYFUNCTION("""COMPUTED_VALUE"""),17.0)</f>
        <v>17</v>
      </c>
      <c r="I63" s="2">
        <f>IFERROR(__xludf.DUMMYFUNCTION("""COMPUTED_VALUE"""),63.0)</f>
        <v>63</v>
      </c>
      <c r="J63" s="2">
        <f>IFERROR(__xludf.DUMMYFUNCTION("""COMPUTED_VALUE"""),59.0)</f>
        <v>59</v>
      </c>
      <c r="K63" s="2">
        <f>IFERROR(__xludf.DUMMYFUNCTION("""COMPUTED_VALUE"""),11.0)</f>
        <v>11</v>
      </c>
      <c r="L63" s="2">
        <f>IFERROR(__xludf.DUMMYFUNCTION("""COMPUTED_VALUE"""),78.0)</f>
        <v>78</v>
      </c>
      <c r="M63" s="2">
        <f>IFERROR(__xludf.DUMMYFUNCTION("""COMPUTED_VALUE"""),74.0)</f>
        <v>74</v>
      </c>
      <c r="N63" s="2">
        <f>IFERROR(__xludf.DUMMYFUNCTION("""COMPUTED_VALUE"""),75.0)</f>
        <v>75</v>
      </c>
      <c r="O63" s="2">
        <f>IFERROR(__xludf.DUMMYFUNCTION("""COMPUTED_VALUE"""),57.0)</f>
        <v>57</v>
      </c>
      <c r="Q63" s="2">
        <f>IFERROR(__xludf.DUMMYFUNCTION("SPLIT(E63,"" "")"),88.0)</f>
        <v>88</v>
      </c>
      <c r="R63" s="2">
        <f>IFERROR(__xludf.DUMMYFUNCTION("""COMPUTED_VALUE"""),57.0)</f>
        <v>57</v>
      </c>
      <c r="S63" s="2">
        <f>IFERROR(__xludf.DUMMYFUNCTION("""COMPUTED_VALUE"""),5.0)</f>
        <v>5</v>
      </c>
      <c r="T63" s="2">
        <f>IFERROR(__xludf.DUMMYFUNCTION("""COMPUTED_VALUE"""),61.0)</f>
        <v>61</v>
      </c>
      <c r="U63" s="2">
        <f>IFERROR(__xludf.DUMMYFUNCTION("""COMPUTED_VALUE"""),1.0)</f>
        <v>1</v>
      </c>
      <c r="V63" s="2">
        <f>IFERROR(__xludf.DUMMYFUNCTION("""COMPUTED_VALUE"""),56.0)</f>
        <v>56</v>
      </c>
      <c r="W63" s="2">
        <f>IFERROR(__xludf.DUMMYFUNCTION("""COMPUTED_VALUE"""),24.0)</f>
        <v>24</v>
      </c>
      <c r="X63" s="2">
        <f>IFERROR(__xludf.DUMMYFUNCTION("""COMPUTED_VALUE"""),99.0)</f>
        <v>99</v>
      </c>
      <c r="Y63" s="2">
        <f>IFERROR(__xludf.DUMMYFUNCTION("""COMPUTED_VALUE"""),10.0)</f>
        <v>10</v>
      </c>
      <c r="Z63" s="2">
        <f>IFERROR(__xludf.DUMMYFUNCTION("""COMPUTED_VALUE"""),39.0)</f>
        <v>39</v>
      </c>
      <c r="AA63" s="2">
        <f>IFERROR(__xludf.DUMMYFUNCTION("""COMPUTED_VALUE"""),48.0)</f>
        <v>48</v>
      </c>
      <c r="AB63" s="2">
        <f>IFERROR(__xludf.DUMMYFUNCTION("""COMPUTED_VALUE"""),15.0)</f>
        <v>15</v>
      </c>
      <c r="AC63" s="2">
        <f>IFERROR(__xludf.DUMMYFUNCTION("""COMPUTED_VALUE"""),89.0)</f>
        <v>89</v>
      </c>
      <c r="AD63" s="2">
        <f>IFERROR(__xludf.DUMMYFUNCTION("""COMPUTED_VALUE"""),82.0)</f>
        <v>82</v>
      </c>
      <c r="AE63" s="2">
        <f>IFERROR(__xludf.DUMMYFUNCTION("""COMPUTED_VALUE"""),95.0)</f>
        <v>95</v>
      </c>
      <c r="AF63" s="2">
        <f>IFERROR(__xludf.DUMMYFUNCTION("""COMPUTED_VALUE"""),9.0)</f>
        <v>9</v>
      </c>
      <c r="AG63" s="2">
        <f>IFERROR(__xludf.DUMMYFUNCTION("""COMPUTED_VALUE"""),45.0)</f>
        <v>45</v>
      </c>
      <c r="AH63" s="2">
        <f>IFERROR(__xludf.DUMMYFUNCTION("""COMPUTED_VALUE"""),71.0)</f>
        <v>71</v>
      </c>
      <c r="AI63" s="2">
        <f>IFERROR(__xludf.DUMMYFUNCTION("""COMPUTED_VALUE"""),54.0)</f>
        <v>54</v>
      </c>
      <c r="AJ63" s="2">
        <f>IFERROR(__xludf.DUMMYFUNCTION("""COMPUTED_VALUE"""),83.0)</f>
        <v>83</v>
      </c>
      <c r="AK63" s="2">
        <f>IFERROR(__xludf.DUMMYFUNCTION("""COMPUTED_VALUE"""),3.0)</f>
        <v>3</v>
      </c>
      <c r="AL63" s="2">
        <f>IFERROR(__xludf.DUMMYFUNCTION("""COMPUTED_VALUE"""),28.0)</f>
        <v>28</v>
      </c>
      <c r="AM63" s="2">
        <f>IFERROR(__xludf.DUMMYFUNCTION("""COMPUTED_VALUE"""),27.0)</f>
        <v>27</v>
      </c>
      <c r="AN63" s="2">
        <f>IFERROR(__xludf.DUMMYFUNCTION("""COMPUTED_VALUE"""),98.0)</f>
        <v>98</v>
      </c>
      <c r="AO63" s="2">
        <f>IFERROR(__xludf.DUMMYFUNCTION("""COMPUTED_VALUE"""),91.0)</f>
        <v>91</v>
      </c>
      <c r="AP63" s="2">
        <f t="shared" si="2"/>
        <v>64</v>
      </c>
      <c r="AQ63" s="2">
        <f>IFERROR(__xludf.DUMMYFUNCTION("COUNTA( iferror( filter( flatten(F63:O63), match( flatten(F63:O63), flatten(Q63:AO63), 0 ) ) ) )"),2.0)</f>
        <v>2</v>
      </c>
      <c r="AR63" s="2">
        <f t="shared" si="1"/>
        <v>2</v>
      </c>
    </row>
    <row r="64">
      <c r="A64" s="4" t="s">
        <v>68</v>
      </c>
      <c r="B64" s="2" t="str">
        <f>IFERROR(__xludf.DUMMYFUNCTION(" SPLIT(A64,"":"")"),"Card  63")</f>
        <v>Card  63</v>
      </c>
      <c r="C64" s="2" t="str">
        <f>IFERROR(__xludf.DUMMYFUNCTION("""COMPUTED_VALUE""")," 86 91 21 10 84 47 83 62 90 35 | 11 16 90 10 31 84 36 74 89  5 35 47 21 40 62 63 77 67 65 83 91 86 70 85 44")</f>
        <v> 86 91 21 10 84 47 83 62 90 35 | 11 16 90 10 31 84 36 74 89  5 35 47 21 40 62 63 77 67 65 83 91 86 70 85 44</v>
      </c>
      <c r="D64" s="2" t="str">
        <f>IFERROR(__xludf.DUMMYFUNCTION("SPLIT(C64,""|"")")," 86 91 21 10 84 47 83 62 90 35 ")</f>
        <v> 86 91 21 10 84 47 83 62 90 35 </v>
      </c>
      <c r="E64" s="2" t="str">
        <f>IFERROR(__xludf.DUMMYFUNCTION("""COMPUTED_VALUE""")," 11 16 90 10 31 84 36 74 89  5 35 47 21 40 62 63 77 67 65 83 91 86 70 85 44")</f>
        <v> 11 16 90 10 31 84 36 74 89  5 35 47 21 40 62 63 77 67 65 83 91 86 70 85 44</v>
      </c>
      <c r="F64" s="2">
        <f>IFERROR(__xludf.DUMMYFUNCTION("SPLIT(D64,"" "")"),86.0)</f>
        <v>86</v>
      </c>
      <c r="G64" s="2">
        <f>IFERROR(__xludf.DUMMYFUNCTION("""COMPUTED_VALUE"""),91.0)</f>
        <v>91</v>
      </c>
      <c r="H64" s="2">
        <f>IFERROR(__xludf.DUMMYFUNCTION("""COMPUTED_VALUE"""),21.0)</f>
        <v>21</v>
      </c>
      <c r="I64" s="2">
        <f>IFERROR(__xludf.DUMMYFUNCTION("""COMPUTED_VALUE"""),10.0)</f>
        <v>10</v>
      </c>
      <c r="J64" s="2">
        <f>IFERROR(__xludf.DUMMYFUNCTION("""COMPUTED_VALUE"""),84.0)</f>
        <v>84</v>
      </c>
      <c r="K64" s="2">
        <f>IFERROR(__xludf.DUMMYFUNCTION("""COMPUTED_VALUE"""),47.0)</f>
        <v>47</v>
      </c>
      <c r="L64" s="2">
        <f>IFERROR(__xludf.DUMMYFUNCTION("""COMPUTED_VALUE"""),83.0)</f>
        <v>83</v>
      </c>
      <c r="M64" s="2">
        <f>IFERROR(__xludf.DUMMYFUNCTION("""COMPUTED_VALUE"""),62.0)</f>
        <v>62</v>
      </c>
      <c r="N64" s="2">
        <f>IFERROR(__xludf.DUMMYFUNCTION("""COMPUTED_VALUE"""),90.0)</f>
        <v>90</v>
      </c>
      <c r="O64" s="2">
        <f>IFERROR(__xludf.DUMMYFUNCTION("""COMPUTED_VALUE"""),35.0)</f>
        <v>35</v>
      </c>
      <c r="Q64" s="2">
        <f>IFERROR(__xludf.DUMMYFUNCTION("SPLIT(E64,"" "")"),11.0)</f>
        <v>11</v>
      </c>
      <c r="R64" s="2">
        <f>IFERROR(__xludf.DUMMYFUNCTION("""COMPUTED_VALUE"""),16.0)</f>
        <v>16</v>
      </c>
      <c r="S64" s="2">
        <f>IFERROR(__xludf.DUMMYFUNCTION("""COMPUTED_VALUE"""),90.0)</f>
        <v>90</v>
      </c>
      <c r="T64" s="2">
        <f>IFERROR(__xludf.DUMMYFUNCTION("""COMPUTED_VALUE"""),10.0)</f>
        <v>10</v>
      </c>
      <c r="U64" s="2">
        <f>IFERROR(__xludf.DUMMYFUNCTION("""COMPUTED_VALUE"""),31.0)</f>
        <v>31</v>
      </c>
      <c r="V64" s="2">
        <f>IFERROR(__xludf.DUMMYFUNCTION("""COMPUTED_VALUE"""),84.0)</f>
        <v>84</v>
      </c>
      <c r="W64" s="2">
        <f>IFERROR(__xludf.DUMMYFUNCTION("""COMPUTED_VALUE"""),36.0)</f>
        <v>36</v>
      </c>
      <c r="X64" s="2">
        <f>IFERROR(__xludf.DUMMYFUNCTION("""COMPUTED_VALUE"""),74.0)</f>
        <v>74</v>
      </c>
      <c r="Y64" s="2">
        <f>IFERROR(__xludf.DUMMYFUNCTION("""COMPUTED_VALUE"""),89.0)</f>
        <v>89</v>
      </c>
      <c r="Z64" s="2">
        <f>IFERROR(__xludf.DUMMYFUNCTION("""COMPUTED_VALUE"""),5.0)</f>
        <v>5</v>
      </c>
      <c r="AA64" s="2">
        <f>IFERROR(__xludf.DUMMYFUNCTION("""COMPUTED_VALUE"""),35.0)</f>
        <v>35</v>
      </c>
      <c r="AB64" s="2">
        <f>IFERROR(__xludf.DUMMYFUNCTION("""COMPUTED_VALUE"""),47.0)</f>
        <v>47</v>
      </c>
      <c r="AC64" s="2">
        <f>IFERROR(__xludf.DUMMYFUNCTION("""COMPUTED_VALUE"""),21.0)</f>
        <v>21</v>
      </c>
      <c r="AD64" s="2">
        <f>IFERROR(__xludf.DUMMYFUNCTION("""COMPUTED_VALUE"""),40.0)</f>
        <v>40</v>
      </c>
      <c r="AE64" s="2">
        <f>IFERROR(__xludf.DUMMYFUNCTION("""COMPUTED_VALUE"""),62.0)</f>
        <v>62</v>
      </c>
      <c r="AF64" s="2">
        <f>IFERROR(__xludf.DUMMYFUNCTION("""COMPUTED_VALUE"""),63.0)</f>
        <v>63</v>
      </c>
      <c r="AG64" s="2">
        <f>IFERROR(__xludf.DUMMYFUNCTION("""COMPUTED_VALUE"""),77.0)</f>
        <v>77</v>
      </c>
      <c r="AH64" s="2">
        <f>IFERROR(__xludf.DUMMYFUNCTION("""COMPUTED_VALUE"""),67.0)</f>
        <v>67</v>
      </c>
      <c r="AI64" s="2">
        <f>IFERROR(__xludf.DUMMYFUNCTION("""COMPUTED_VALUE"""),65.0)</f>
        <v>65</v>
      </c>
      <c r="AJ64" s="2">
        <f>IFERROR(__xludf.DUMMYFUNCTION("""COMPUTED_VALUE"""),83.0)</f>
        <v>83</v>
      </c>
      <c r="AK64" s="2">
        <f>IFERROR(__xludf.DUMMYFUNCTION("""COMPUTED_VALUE"""),91.0)</f>
        <v>91</v>
      </c>
      <c r="AL64" s="2">
        <f>IFERROR(__xludf.DUMMYFUNCTION("""COMPUTED_VALUE"""),86.0)</f>
        <v>86</v>
      </c>
      <c r="AM64" s="2">
        <f>IFERROR(__xludf.DUMMYFUNCTION("""COMPUTED_VALUE"""),70.0)</f>
        <v>70</v>
      </c>
      <c r="AN64" s="2">
        <f>IFERROR(__xludf.DUMMYFUNCTION("""COMPUTED_VALUE"""),85.0)</f>
        <v>85</v>
      </c>
      <c r="AO64" s="2">
        <f>IFERROR(__xludf.DUMMYFUNCTION("""COMPUTED_VALUE"""),44.0)</f>
        <v>44</v>
      </c>
      <c r="AP64" s="2">
        <f t="shared" si="2"/>
        <v>1024</v>
      </c>
      <c r="AQ64" s="2">
        <f>IFERROR(__xludf.DUMMYFUNCTION("COUNTA( iferror( filter( flatten(F64:O64), match( flatten(F64:O64), flatten(Q64:AO64), 0 ) ) ) )"),10.0)</f>
        <v>10</v>
      </c>
      <c r="AR64" s="2">
        <f t="shared" si="1"/>
        <v>512</v>
      </c>
    </row>
    <row r="65">
      <c r="A65" s="4" t="s">
        <v>69</v>
      </c>
      <c r="B65" s="2" t="str">
        <f>IFERROR(__xludf.DUMMYFUNCTION(" SPLIT(A65,"":"")"),"Card  64")</f>
        <v>Card  64</v>
      </c>
      <c r="C65" s="2" t="str">
        <f>IFERROR(__xludf.DUMMYFUNCTION("""COMPUTED_VALUE""")," 39 55 92 80 17  2 66 97 33 70 | 92 22 85  6 88  4 46 57 71 40 89 15 49 48 66 11 93 28 37  5 30 23 27 98 43")</f>
        <v> 39 55 92 80 17  2 66 97 33 70 | 92 22 85  6 88  4 46 57 71 40 89 15 49 48 66 11 93 28 37  5 30 23 27 98 43</v>
      </c>
      <c r="D65" s="2" t="str">
        <f>IFERROR(__xludf.DUMMYFUNCTION("SPLIT(C65,""|"")")," 39 55 92 80 17  2 66 97 33 70 ")</f>
        <v> 39 55 92 80 17  2 66 97 33 70 </v>
      </c>
      <c r="E65" s="2" t="str">
        <f>IFERROR(__xludf.DUMMYFUNCTION("""COMPUTED_VALUE""")," 92 22 85  6 88  4 46 57 71 40 89 15 49 48 66 11 93 28 37  5 30 23 27 98 43")</f>
        <v> 92 22 85  6 88  4 46 57 71 40 89 15 49 48 66 11 93 28 37  5 30 23 27 98 43</v>
      </c>
      <c r="F65" s="2">
        <f>IFERROR(__xludf.DUMMYFUNCTION("SPLIT(D65,"" "")"),39.0)</f>
        <v>39</v>
      </c>
      <c r="G65" s="2">
        <f>IFERROR(__xludf.DUMMYFUNCTION("""COMPUTED_VALUE"""),55.0)</f>
        <v>55</v>
      </c>
      <c r="H65" s="2">
        <f>IFERROR(__xludf.DUMMYFUNCTION("""COMPUTED_VALUE"""),92.0)</f>
        <v>92</v>
      </c>
      <c r="I65" s="2">
        <f>IFERROR(__xludf.DUMMYFUNCTION("""COMPUTED_VALUE"""),80.0)</f>
        <v>80</v>
      </c>
      <c r="J65" s="2">
        <f>IFERROR(__xludf.DUMMYFUNCTION("""COMPUTED_VALUE"""),17.0)</f>
        <v>17</v>
      </c>
      <c r="K65" s="2">
        <f>IFERROR(__xludf.DUMMYFUNCTION("""COMPUTED_VALUE"""),2.0)</f>
        <v>2</v>
      </c>
      <c r="L65" s="2">
        <f>IFERROR(__xludf.DUMMYFUNCTION("""COMPUTED_VALUE"""),66.0)</f>
        <v>66</v>
      </c>
      <c r="M65" s="2">
        <f>IFERROR(__xludf.DUMMYFUNCTION("""COMPUTED_VALUE"""),97.0)</f>
        <v>97</v>
      </c>
      <c r="N65" s="2">
        <f>IFERROR(__xludf.DUMMYFUNCTION("""COMPUTED_VALUE"""),33.0)</f>
        <v>33</v>
      </c>
      <c r="O65" s="2">
        <f>IFERROR(__xludf.DUMMYFUNCTION("""COMPUTED_VALUE"""),70.0)</f>
        <v>70</v>
      </c>
      <c r="Q65" s="2">
        <f>IFERROR(__xludf.DUMMYFUNCTION("SPLIT(E65,"" "")"),92.0)</f>
        <v>92</v>
      </c>
      <c r="R65" s="2">
        <f>IFERROR(__xludf.DUMMYFUNCTION("""COMPUTED_VALUE"""),22.0)</f>
        <v>22</v>
      </c>
      <c r="S65" s="2">
        <f>IFERROR(__xludf.DUMMYFUNCTION("""COMPUTED_VALUE"""),85.0)</f>
        <v>85</v>
      </c>
      <c r="T65" s="2">
        <f>IFERROR(__xludf.DUMMYFUNCTION("""COMPUTED_VALUE"""),6.0)</f>
        <v>6</v>
      </c>
      <c r="U65" s="2">
        <f>IFERROR(__xludf.DUMMYFUNCTION("""COMPUTED_VALUE"""),88.0)</f>
        <v>88</v>
      </c>
      <c r="V65" s="2">
        <f>IFERROR(__xludf.DUMMYFUNCTION("""COMPUTED_VALUE"""),4.0)</f>
        <v>4</v>
      </c>
      <c r="W65" s="2">
        <f>IFERROR(__xludf.DUMMYFUNCTION("""COMPUTED_VALUE"""),46.0)</f>
        <v>46</v>
      </c>
      <c r="X65" s="2">
        <f>IFERROR(__xludf.DUMMYFUNCTION("""COMPUTED_VALUE"""),57.0)</f>
        <v>57</v>
      </c>
      <c r="Y65" s="2">
        <f>IFERROR(__xludf.DUMMYFUNCTION("""COMPUTED_VALUE"""),71.0)</f>
        <v>71</v>
      </c>
      <c r="Z65" s="2">
        <f>IFERROR(__xludf.DUMMYFUNCTION("""COMPUTED_VALUE"""),40.0)</f>
        <v>40</v>
      </c>
      <c r="AA65" s="2">
        <f>IFERROR(__xludf.DUMMYFUNCTION("""COMPUTED_VALUE"""),89.0)</f>
        <v>89</v>
      </c>
      <c r="AB65" s="2">
        <f>IFERROR(__xludf.DUMMYFUNCTION("""COMPUTED_VALUE"""),15.0)</f>
        <v>15</v>
      </c>
      <c r="AC65" s="2">
        <f>IFERROR(__xludf.DUMMYFUNCTION("""COMPUTED_VALUE"""),49.0)</f>
        <v>49</v>
      </c>
      <c r="AD65" s="2">
        <f>IFERROR(__xludf.DUMMYFUNCTION("""COMPUTED_VALUE"""),48.0)</f>
        <v>48</v>
      </c>
      <c r="AE65" s="2">
        <f>IFERROR(__xludf.DUMMYFUNCTION("""COMPUTED_VALUE"""),66.0)</f>
        <v>66</v>
      </c>
      <c r="AF65" s="2">
        <f>IFERROR(__xludf.DUMMYFUNCTION("""COMPUTED_VALUE"""),11.0)</f>
        <v>11</v>
      </c>
      <c r="AG65" s="2">
        <f>IFERROR(__xludf.DUMMYFUNCTION("""COMPUTED_VALUE"""),93.0)</f>
        <v>93</v>
      </c>
      <c r="AH65" s="2">
        <f>IFERROR(__xludf.DUMMYFUNCTION("""COMPUTED_VALUE"""),28.0)</f>
        <v>28</v>
      </c>
      <c r="AI65" s="2">
        <f>IFERROR(__xludf.DUMMYFUNCTION("""COMPUTED_VALUE"""),37.0)</f>
        <v>37</v>
      </c>
      <c r="AJ65" s="2">
        <f>IFERROR(__xludf.DUMMYFUNCTION("""COMPUTED_VALUE"""),5.0)</f>
        <v>5</v>
      </c>
      <c r="AK65" s="2">
        <f>IFERROR(__xludf.DUMMYFUNCTION("""COMPUTED_VALUE"""),30.0)</f>
        <v>30</v>
      </c>
      <c r="AL65" s="2">
        <f>IFERROR(__xludf.DUMMYFUNCTION("""COMPUTED_VALUE"""),23.0)</f>
        <v>23</v>
      </c>
      <c r="AM65" s="2">
        <f>IFERROR(__xludf.DUMMYFUNCTION("""COMPUTED_VALUE"""),27.0)</f>
        <v>27</v>
      </c>
      <c r="AN65" s="2">
        <f>IFERROR(__xludf.DUMMYFUNCTION("""COMPUTED_VALUE"""),98.0)</f>
        <v>98</v>
      </c>
      <c r="AO65" s="2">
        <f>IFERROR(__xludf.DUMMYFUNCTION("""COMPUTED_VALUE"""),43.0)</f>
        <v>43</v>
      </c>
      <c r="AP65" s="2">
        <f t="shared" si="2"/>
        <v>100</v>
      </c>
      <c r="AQ65" s="2">
        <f>IFERROR(__xludf.DUMMYFUNCTION("COUNTA( iferror( filter( flatten(F65:O65), match( flatten(F65:O65), flatten(Q65:AO65), 0 ) ) ) )"),2.0)</f>
        <v>2</v>
      </c>
      <c r="AR65" s="2">
        <f t="shared" si="1"/>
        <v>2</v>
      </c>
    </row>
    <row r="66">
      <c r="A66" s="4" t="s">
        <v>70</v>
      </c>
      <c r="B66" s="2" t="str">
        <f>IFERROR(__xludf.DUMMYFUNCTION(" SPLIT(A66,"":"")"),"Card  65")</f>
        <v>Card  65</v>
      </c>
      <c r="C66" s="2" t="str">
        <f>IFERROR(__xludf.DUMMYFUNCTION("""COMPUTED_VALUE""")," 62 94 36 40 23 61 34 46 47 63 |  6 44 23 74 97 96 62 94 61 46 93 34 47 31 87 54 26 67 56 40 27 81 63 99 36")</f>
        <v> 62 94 36 40 23 61 34 46 47 63 |  6 44 23 74 97 96 62 94 61 46 93 34 47 31 87 54 26 67 56 40 27 81 63 99 36</v>
      </c>
      <c r="D66" s="2" t="str">
        <f>IFERROR(__xludf.DUMMYFUNCTION("SPLIT(C66,""|"")")," 62 94 36 40 23 61 34 46 47 63 ")</f>
        <v> 62 94 36 40 23 61 34 46 47 63 </v>
      </c>
      <c r="E66" s="2" t="str">
        <f>IFERROR(__xludf.DUMMYFUNCTION("""COMPUTED_VALUE"""),"  6 44 23 74 97 96 62 94 61 46 93 34 47 31 87 54 26 67 56 40 27 81 63 99 36")</f>
        <v>  6 44 23 74 97 96 62 94 61 46 93 34 47 31 87 54 26 67 56 40 27 81 63 99 36</v>
      </c>
      <c r="F66" s="2">
        <f>IFERROR(__xludf.DUMMYFUNCTION("SPLIT(D66,"" "")"),62.0)</f>
        <v>62</v>
      </c>
      <c r="G66" s="2">
        <f>IFERROR(__xludf.DUMMYFUNCTION("""COMPUTED_VALUE"""),94.0)</f>
        <v>94</v>
      </c>
      <c r="H66" s="2">
        <f>IFERROR(__xludf.DUMMYFUNCTION("""COMPUTED_VALUE"""),36.0)</f>
        <v>36</v>
      </c>
      <c r="I66" s="2">
        <f>IFERROR(__xludf.DUMMYFUNCTION("""COMPUTED_VALUE"""),40.0)</f>
        <v>40</v>
      </c>
      <c r="J66" s="2">
        <f>IFERROR(__xludf.DUMMYFUNCTION("""COMPUTED_VALUE"""),23.0)</f>
        <v>23</v>
      </c>
      <c r="K66" s="2">
        <f>IFERROR(__xludf.DUMMYFUNCTION("""COMPUTED_VALUE"""),61.0)</f>
        <v>61</v>
      </c>
      <c r="L66" s="2">
        <f>IFERROR(__xludf.DUMMYFUNCTION("""COMPUTED_VALUE"""),34.0)</f>
        <v>34</v>
      </c>
      <c r="M66" s="2">
        <f>IFERROR(__xludf.DUMMYFUNCTION("""COMPUTED_VALUE"""),46.0)</f>
        <v>46</v>
      </c>
      <c r="N66" s="2">
        <f>IFERROR(__xludf.DUMMYFUNCTION("""COMPUTED_VALUE"""),47.0)</f>
        <v>47</v>
      </c>
      <c r="O66" s="2">
        <f>IFERROR(__xludf.DUMMYFUNCTION("""COMPUTED_VALUE"""),63.0)</f>
        <v>63</v>
      </c>
      <c r="Q66" s="2">
        <f>IFERROR(__xludf.DUMMYFUNCTION("SPLIT(E66,"" "")"),6.0)</f>
        <v>6</v>
      </c>
      <c r="R66" s="2">
        <f>IFERROR(__xludf.DUMMYFUNCTION("""COMPUTED_VALUE"""),44.0)</f>
        <v>44</v>
      </c>
      <c r="S66" s="2">
        <f>IFERROR(__xludf.DUMMYFUNCTION("""COMPUTED_VALUE"""),23.0)</f>
        <v>23</v>
      </c>
      <c r="T66" s="2">
        <f>IFERROR(__xludf.DUMMYFUNCTION("""COMPUTED_VALUE"""),74.0)</f>
        <v>74</v>
      </c>
      <c r="U66" s="2">
        <f>IFERROR(__xludf.DUMMYFUNCTION("""COMPUTED_VALUE"""),97.0)</f>
        <v>97</v>
      </c>
      <c r="V66" s="2">
        <f>IFERROR(__xludf.DUMMYFUNCTION("""COMPUTED_VALUE"""),96.0)</f>
        <v>96</v>
      </c>
      <c r="W66" s="2">
        <f>IFERROR(__xludf.DUMMYFUNCTION("""COMPUTED_VALUE"""),62.0)</f>
        <v>62</v>
      </c>
      <c r="X66" s="2">
        <f>IFERROR(__xludf.DUMMYFUNCTION("""COMPUTED_VALUE"""),94.0)</f>
        <v>94</v>
      </c>
      <c r="Y66" s="2">
        <f>IFERROR(__xludf.DUMMYFUNCTION("""COMPUTED_VALUE"""),61.0)</f>
        <v>61</v>
      </c>
      <c r="Z66" s="2">
        <f>IFERROR(__xludf.DUMMYFUNCTION("""COMPUTED_VALUE"""),46.0)</f>
        <v>46</v>
      </c>
      <c r="AA66" s="2">
        <f>IFERROR(__xludf.DUMMYFUNCTION("""COMPUTED_VALUE"""),93.0)</f>
        <v>93</v>
      </c>
      <c r="AB66" s="2">
        <f>IFERROR(__xludf.DUMMYFUNCTION("""COMPUTED_VALUE"""),34.0)</f>
        <v>34</v>
      </c>
      <c r="AC66" s="2">
        <f>IFERROR(__xludf.DUMMYFUNCTION("""COMPUTED_VALUE"""),47.0)</f>
        <v>47</v>
      </c>
      <c r="AD66" s="2">
        <f>IFERROR(__xludf.DUMMYFUNCTION("""COMPUTED_VALUE"""),31.0)</f>
        <v>31</v>
      </c>
      <c r="AE66" s="2">
        <f>IFERROR(__xludf.DUMMYFUNCTION("""COMPUTED_VALUE"""),87.0)</f>
        <v>87</v>
      </c>
      <c r="AF66" s="2">
        <f>IFERROR(__xludf.DUMMYFUNCTION("""COMPUTED_VALUE"""),54.0)</f>
        <v>54</v>
      </c>
      <c r="AG66" s="2">
        <f>IFERROR(__xludf.DUMMYFUNCTION("""COMPUTED_VALUE"""),26.0)</f>
        <v>26</v>
      </c>
      <c r="AH66" s="2">
        <f>IFERROR(__xludf.DUMMYFUNCTION("""COMPUTED_VALUE"""),67.0)</f>
        <v>67</v>
      </c>
      <c r="AI66" s="2">
        <f>IFERROR(__xludf.DUMMYFUNCTION("""COMPUTED_VALUE"""),56.0)</f>
        <v>56</v>
      </c>
      <c r="AJ66" s="2">
        <f>IFERROR(__xludf.DUMMYFUNCTION("""COMPUTED_VALUE"""),40.0)</f>
        <v>40</v>
      </c>
      <c r="AK66" s="2">
        <f>IFERROR(__xludf.DUMMYFUNCTION("""COMPUTED_VALUE"""),27.0)</f>
        <v>27</v>
      </c>
      <c r="AL66" s="2">
        <f>IFERROR(__xludf.DUMMYFUNCTION("""COMPUTED_VALUE"""),81.0)</f>
        <v>81</v>
      </c>
      <c r="AM66" s="2">
        <f>IFERROR(__xludf.DUMMYFUNCTION("""COMPUTED_VALUE"""),63.0)</f>
        <v>63</v>
      </c>
      <c r="AN66" s="2">
        <f>IFERROR(__xludf.DUMMYFUNCTION("""COMPUTED_VALUE"""),99.0)</f>
        <v>99</v>
      </c>
      <c r="AO66" s="2">
        <f>IFERROR(__xludf.DUMMYFUNCTION("""COMPUTED_VALUE"""),36.0)</f>
        <v>36</v>
      </c>
      <c r="AP66" s="2">
        <f t="shared" si="2"/>
        <v>1024</v>
      </c>
      <c r="AQ66" s="2">
        <f>IFERROR(__xludf.DUMMYFUNCTION("COUNTA( iferror( filter( flatten(F66:O66), match( flatten(F66:O66), flatten(Q66:AO66), 0 ) ) ) )"),10.0)</f>
        <v>10</v>
      </c>
      <c r="AR66" s="2">
        <f t="shared" si="1"/>
        <v>512</v>
      </c>
    </row>
    <row r="67">
      <c r="A67" s="4" t="s">
        <v>71</v>
      </c>
      <c r="B67" s="2" t="str">
        <f>IFERROR(__xludf.DUMMYFUNCTION(" SPLIT(A67,"":"")"),"Card  66")</f>
        <v>Card  66</v>
      </c>
      <c r="C67" s="2" t="str">
        <f>IFERROR(__xludf.DUMMYFUNCTION("""COMPUTED_VALUE""")," 64 45 78 34 32 29 62 84 90 28 | 42  6 80 66 10 13 41 55 50 40 72 90 25 24 93 98 46 73 52 14 61 86 49 89 71")</f>
        <v> 64 45 78 34 32 29 62 84 90 28 | 42  6 80 66 10 13 41 55 50 40 72 90 25 24 93 98 46 73 52 14 61 86 49 89 71</v>
      </c>
      <c r="D67" s="2" t="str">
        <f>IFERROR(__xludf.DUMMYFUNCTION("SPLIT(C67,""|"")")," 64 45 78 34 32 29 62 84 90 28 ")</f>
        <v> 64 45 78 34 32 29 62 84 90 28 </v>
      </c>
      <c r="E67" s="2" t="str">
        <f>IFERROR(__xludf.DUMMYFUNCTION("""COMPUTED_VALUE""")," 42  6 80 66 10 13 41 55 50 40 72 90 25 24 93 98 46 73 52 14 61 86 49 89 71")</f>
        <v> 42  6 80 66 10 13 41 55 50 40 72 90 25 24 93 98 46 73 52 14 61 86 49 89 71</v>
      </c>
      <c r="F67" s="2">
        <f>IFERROR(__xludf.DUMMYFUNCTION("SPLIT(D67,"" "")"),64.0)</f>
        <v>64</v>
      </c>
      <c r="G67" s="2">
        <f>IFERROR(__xludf.DUMMYFUNCTION("""COMPUTED_VALUE"""),45.0)</f>
        <v>45</v>
      </c>
      <c r="H67" s="2">
        <f>IFERROR(__xludf.DUMMYFUNCTION("""COMPUTED_VALUE"""),78.0)</f>
        <v>78</v>
      </c>
      <c r="I67" s="2">
        <f>IFERROR(__xludf.DUMMYFUNCTION("""COMPUTED_VALUE"""),34.0)</f>
        <v>34</v>
      </c>
      <c r="J67" s="2">
        <f>IFERROR(__xludf.DUMMYFUNCTION("""COMPUTED_VALUE"""),32.0)</f>
        <v>32</v>
      </c>
      <c r="K67" s="2">
        <f>IFERROR(__xludf.DUMMYFUNCTION("""COMPUTED_VALUE"""),29.0)</f>
        <v>29</v>
      </c>
      <c r="L67" s="2">
        <f>IFERROR(__xludf.DUMMYFUNCTION("""COMPUTED_VALUE"""),62.0)</f>
        <v>62</v>
      </c>
      <c r="M67" s="2">
        <f>IFERROR(__xludf.DUMMYFUNCTION("""COMPUTED_VALUE"""),84.0)</f>
        <v>84</v>
      </c>
      <c r="N67" s="2">
        <f>IFERROR(__xludf.DUMMYFUNCTION("""COMPUTED_VALUE"""),90.0)</f>
        <v>90</v>
      </c>
      <c r="O67" s="2">
        <f>IFERROR(__xludf.DUMMYFUNCTION("""COMPUTED_VALUE"""),28.0)</f>
        <v>28</v>
      </c>
      <c r="Q67" s="2">
        <f>IFERROR(__xludf.DUMMYFUNCTION("SPLIT(E67,"" "")"),42.0)</f>
        <v>42</v>
      </c>
      <c r="R67" s="2">
        <f>IFERROR(__xludf.DUMMYFUNCTION("""COMPUTED_VALUE"""),6.0)</f>
        <v>6</v>
      </c>
      <c r="S67" s="2">
        <f>IFERROR(__xludf.DUMMYFUNCTION("""COMPUTED_VALUE"""),80.0)</f>
        <v>80</v>
      </c>
      <c r="T67" s="2">
        <f>IFERROR(__xludf.DUMMYFUNCTION("""COMPUTED_VALUE"""),66.0)</f>
        <v>66</v>
      </c>
      <c r="U67" s="2">
        <f>IFERROR(__xludf.DUMMYFUNCTION("""COMPUTED_VALUE"""),10.0)</f>
        <v>10</v>
      </c>
      <c r="V67" s="2">
        <f>IFERROR(__xludf.DUMMYFUNCTION("""COMPUTED_VALUE"""),13.0)</f>
        <v>13</v>
      </c>
      <c r="W67" s="2">
        <f>IFERROR(__xludf.DUMMYFUNCTION("""COMPUTED_VALUE"""),41.0)</f>
        <v>41</v>
      </c>
      <c r="X67" s="2">
        <f>IFERROR(__xludf.DUMMYFUNCTION("""COMPUTED_VALUE"""),55.0)</f>
        <v>55</v>
      </c>
      <c r="Y67" s="2">
        <f>IFERROR(__xludf.DUMMYFUNCTION("""COMPUTED_VALUE"""),50.0)</f>
        <v>50</v>
      </c>
      <c r="Z67" s="2">
        <f>IFERROR(__xludf.DUMMYFUNCTION("""COMPUTED_VALUE"""),40.0)</f>
        <v>40</v>
      </c>
      <c r="AA67" s="2">
        <f>IFERROR(__xludf.DUMMYFUNCTION("""COMPUTED_VALUE"""),72.0)</f>
        <v>72</v>
      </c>
      <c r="AB67" s="2">
        <f>IFERROR(__xludf.DUMMYFUNCTION("""COMPUTED_VALUE"""),90.0)</f>
        <v>90</v>
      </c>
      <c r="AC67" s="2">
        <f>IFERROR(__xludf.DUMMYFUNCTION("""COMPUTED_VALUE"""),25.0)</f>
        <v>25</v>
      </c>
      <c r="AD67" s="2">
        <f>IFERROR(__xludf.DUMMYFUNCTION("""COMPUTED_VALUE"""),24.0)</f>
        <v>24</v>
      </c>
      <c r="AE67" s="2">
        <f>IFERROR(__xludf.DUMMYFUNCTION("""COMPUTED_VALUE"""),93.0)</f>
        <v>93</v>
      </c>
      <c r="AF67" s="2">
        <f>IFERROR(__xludf.DUMMYFUNCTION("""COMPUTED_VALUE"""),98.0)</f>
        <v>98</v>
      </c>
      <c r="AG67" s="2">
        <f>IFERROR(__xludf.DUMMYFUNCTION("""COMPUTED_VALUE"""),46.0)</f>
        <v>46</v>
      </c>
      <c r="AH67" s="2">
        <f>IFERROR(__xludf.DUMMYFUNCTION("""COMPUTED_VALUE"""),73.0)</f>
        <v>73</v>
      </c>
      <c r="AI67" s="2">
        <f>IFERROR(__xludf.DUMMYFUNCTION("""COMPUTED_VALUE"""),52.0)</f>
        <v>52</v>
      </c>
      <c r="AJ67" s="2">
        <f>IFERROR(__xludf.DUMMYFUNCTION("""COMPUTED_VALUE"""),14.0)</f>
        <v>14</v>
      </c>
      <c r="AK67" s="2">
        <f>IFERROR(__xludf.DUMMYFUNCTION("""COMPUTED_VALUE"""),61.0)</f>
        <v>61</v>
      </c>
      <c r="AL67" s="2">
        <f>IFERROR(__xludf.DUMMYFUNCTION("""COMPUTED_VALUE"""),86.0)</f>
        <v>86</v>
      </c>
      <c r="AM67" s="2">
        <f>IFERROR(__xludf.DUMMYFUNCTION("""COMPUTED_VALUE"""),49.0)</f>
        <v>49</v>
      </c>
      <c r="AN67" s="2">
        <f>IFERROR(__xludf.DUMMYFUNCTION("""COMPUTED_VALUE"""),89.0)</f>
        <v>89</v>
      </c>
      <c r="AO67" s="2">
        <f>IFERROR(__xludf.DUMMYFUNCTION("""COMPUTED_VALUE"""),71.0)</f>
        <v>71</v>
      </c>
      <c r="AP67" s="2">
        <f t="shared" si="2"/>
        <v>10</v>
      </c>
      <c r="AQ67" s="2">
        <f>IFERROR(__xludf.DUMMYFUNCTION("COUNTA( iferror( filter( flatten(F67:O67), match( flatten(F67:O67), flatten(Q67:AO67), 0 ) ) ) )"),1.0)</f>
        <v>1</v>
      </c>
      <c r="AR67" s="2">
        <f t="shared" si="1"/>
        <v>1</v>
      </c>
    </row>
    <row r="68">
      <c r="A68" s="4" t="s">
        <v>72</v>
      </c>
      <c r="B68" s="2" t="str">
        <f>IFERROR(__xludf.DUMMYFUNCTION(" SPLIT(A68,"":"")"),"Card  67")</f>
        <v>Card  67</v>
      </c>
      <c r="C68" s="2" t="str">
        <f>IFERROR(__xludf.DUMMYFUNCTION("""COMPUTED_VALUE"""),"  9 89  2 82 42  8 78 90 59  7 | 69 55 58  2 95 78 43 26 11 75 50 22 44  4  9 59 82 68 19 32 63 49 35 42 45")</f>
        <v>  9 89  2 82 42  8 78 90 59  7 | 69 55 58  2 95 78 43 26 11 75 50 22 44  4  9 59 82 68 19 32 63 49 35 42 45</v>
      </c>
      <c r="D68" s="2" t="str">
        <f>IFERROR(__xludf.DUMMYFUNCTION("SPLIT(C68,""|"")"),"  9 89  2 82 42  8 78 90 59  7 ")</f>
        <v>  9 89  2 82 42  8 78 90 59  7 </v>
      </c>
      <c r="E68" s="2" t="str">
        <f>IFERROR(__xludf.DUMMYFUNCTION("""COMPUTED_VALUE""")," 69 55 58  2 95 78 43 26 11 75 50 22 44  4  9 59 82 68 19 32 63 49 35 42 45")</f>
        <v> 69 55 58  2 95 78 43 26 11 75 50 22 44  4  9 59 82 68 19 32 63 49 35 42 45</v>
      </c>
      <c r="F68" s="2">
        <f>IFERROR(__xludf.DUMMYFUNCTION("SPLIT(D68,"" "")"),9.0)</f>
        <v>9</v>
      </c>
      <c r="G68" s="2">
        <f>IFERROR(__xludf.DUMMYFUNCTION("""COMPUTED_VALUE"""),89.0)</f>
        <v>89</v>
      </c>
      <c r="H68" s="2">
        <f>IFERROR(__xludf.DUMMYFUNCTION("""COMPUTED_VALUE"""),2.0)</f>
        <v>2</v>
      </c>
      <c r="I68" s="2">
        <f>IFERROR(__xludf.DUMMYFUNCTION("""COMPUTED_VALUE"""),82.0)</f>
        <v>82</v>
      </c>
      <c r="J68" s="2">
        <f>IFERROR(__xludf.DUMMYFUNCTION("""COMPUTED_VALUE"""),42.0)</f>
        <v>42</v>
      </c>
      <c r="K68" s="2">
        <f>IFERROR(__xludf.DUMMYFUNCTION("""COMPUTED_VALUE"""),8.0)</f>
        <v>8</v>
      </c>
      <c r="L68" s="2">
        <f>IFERROR(__xludf.DUMMYFUNCTION("""COMPUTED_VALUE"""),78.0)</f>
        <v>78</v>
      </c>
      <c r="M68" s="2">
        <f>IFERROR(__xludf.DUMMYFUNCTION("""COMPUTED_VALUE"""),90.0)</f>
        <v>90</v>
      </c>
      <c r="N68" s="2">
        <f>IFERROR(__xludf.DUMMYFUNCTION("""COMPUTED_VALUE"""),59.0)</f>
        <v>59</v>
      </c>
      <c r="O68" s="2">
        <f>IFERROR(__xludf.DUMMYFUNCTION("""COMPUTED_VALUE"""),7.0)</f>
        <v>7</v>
      </c>
      <c r="Q68" s="2">
        <f>IFERROR(__xludf.DUMMYFUNCTION("SPLIT(E68,"" "")"),69.0)</f>
        <v>69</v>
      </c>
      <c r="R68" s="2">
        <f>IFERROR(__xludf.DUMMYFUNCTION("""COMPUTED_VALUE"""),55.0)</f>
        <v>55</v>
      </c>
      <c r="S68" s="2">
        <f>IFERROR(__xludf.DUMMYFUNCTION("""COMPUTED_VALUE"""),58.0)</f>
        <v>58</v>
      </c>
      <c r="T68" s="2">
        <f>IFERROR(__xludf.DUMMYFUNCTION("""COMPUTED_VALUE"""),2.0)</f>
        <v>2</v>
      </c>
      <c r="U68" s="2">
        <f>IFERROR(__xludf.DUMMYFUNCTION("""COMPUTED_VALUE"""),95.0)</f>
        <v>95</v>
      </c>
      <c r="V68" s="2">
        <f>IFERROR(__xludf.DUMMYFUNCTION("""COMPUTED_VALUE"""),78.0)</f>
        <v>78</v>
      </c>
      <c r="W68" s="2">
        <f>IFERROR(__xludf.DUMMYFUNCTION("""COMPUTED_VALUE"""),43.0)</f>
        <v>43</v>
      </c>
      <c r="X68" s="2">
        <f>IFERROR(__xludf.DUMMYFUNCTION("""COMPUTED_VALUE"""),26.0)</f>
        <v>26</v>
      </c>
      <c r="Y68" s="2">
        <f>IFERROR(__xludf.DUMMYFUNCTION("""COMPUTED_VALUE"""),11.0)</f>
        <v>11</v>
      </c>
      <c r="Z68" s="2">
        <f>IFERROR(__xludf.DUMMYFUNCTION("""COMPUTED_VALUE"""),75.0)</f>
        <v>75</v>
      </c>
      <c r="AA68" s="2">
        <f>IFERROR(__xludf.DUMMYFUNCTION("""COMPUTED_VALUE"""),50.0)</f>
        <v>50</v>
      </c>
      <c r="AB68" s="2">
        <f>IFERROR(__xludf.DUMMYFUNCTION("""COMPUTED_VALUE"""),22.0)</f>
        <v>22</v>
      </c>
      <c r="AC68" s="2">
        <f>IFERROR(__xludf.DUMMYFUNCTION("""COMPUTED_VALUE"""),44.0)</f>
        <v>44</v>
      </c>
      <c r="AD68" s="2">
        <f>IFERROR(__xludf.DUMMYFUNCTION("""COMPUTED_VALUE"""),4.0)</f>
        <v>4</v>
      </c>
      <c r="AE68" s="2">
        <f>IFERROR(__xludf.DUMMYFUNCTION("""COMPUTED_VALUE"""),9.0)</f>
        <v>9</v>
      </c>
      <c r="AF68" s="2">
        <f>IFERROR(__xludf.DUMMYFUNCTION("""COMPUTED_VALUE"""),59.0)</f>
        <v>59</v>
      </c>
      <c r="AG68" s="2">
        <f>IFERROR(__xludf.DUMMYFUNCTION("""COMPUTED_VALUE"""),82.0)</f>
        <v>82</v>
      </c>
      <c r="AH68" s="2">
        <f>IFERROR(__xludf.DUMMYFUNCTION("""COMPUTED_VALUE"""),68.0)</f>
        <v>68</v>
      </c>
      <c r="AI68" s="2">
        <f>IFERROR(__xludf.DUMMYFUNCTION("""COMPUTED_VALUE"""),19.0)</f>
        <v>19</v>
      </c>
      <c r="AJ68" s="2">
        <f>IFERROR(__xludf.DUMMYFUNCTION("""COMPUTED_VALUE"""),32.0)</f>
        <v>32</v>
      </c>
      <c r="AK68" s="2">
        <f>IFERROR(__xludf.DUMMYFUNCTION("""COMPUTED_VALUE"""),63.0)</f>
        <v>63</v>
      </c>
      <c r="AL68" s="2">
        <f>IFERROR(__xludf.DUMMYFUNCTION("""COMPUTED_VALUE"""),49.0)</f>
        <v>49</v>
      </c>
      <c r="AM68" s="2">
        <f>IFERROR(__xludf.DUMMYFUNCTION("""COMPUTED_VALUE"""),35.0)</f>
        <v>35</v>
      </c>
      <c r="AN68" s="2">
        <f>IFERROR(__xludf.DUMMYFUNCTION("""COMPUTED_VALUE"""),42.0)</f>
        <v>42</v>
      </c>
      <c r="AO68" s="2">
        <f>IFERROR(__xludf.DUMMYFUNCTION("""COMPUTED_VALUE"""),45.0)</f>
        <v>45</v>
      </c>
      <c r="AP68" s="2">
        <f t="shared" si="2"/>
        <v>1</v>
      </c>
      <c r="AQ68" s="2">
        <f>IFERROR(__xludf.DUMMYFUNCTION("COUNTA( iferror( filter( flatten(F68:O68), match( flatten(F68:O68), flatten(Q68:AO68), 0 ) ) ) )"),6.0)</f>
        <v>6</v>
      </c>
      <c r="AR68" s="2">
        <f t="shared" si="1"/>
        <v>32</v>
      </c>
    </row>
    <row r="69">
      <c r="A69" s="4" t="s">
        <v>73</v>
      </c>
      <c r="B69" s="2" t="str">
        <f>IFERROR(__xludf.DUMMYFUNCTION(" SPLIT(A69,"":"")"),"Card  68")</f>
        <v>Card  68</v>
      </c>
      <c r="C69" s="2" t="str">
        <f>IFERROR(__xludf.DUMMYFUNCTION("""COMPUTED_VALUE""")," 72  9 87 26 17 43 58  8 45 74 |  8 85  9  7 73 21 92 74 28  5 33 25 50 60 26  1 65 78 24 69 87 19 46 58 67")</f>
        <v> 72  9 87 26 17 43 58  8 45 74 |  8 85  9  7 73 21 92 74 28  5 33 25 50 60 26  1 65 78 24 69 87 19 46 58 67</v>
      </c>
      <c r="D69" s="2" t="str">
        <f>IFERROR(__xludf.DUMMYFUNCTION("SPLIT(C69,""|"")")," 72  9 87 26 17 43 58  8 45 74 ")</f>
        <v> 72  9 87 26 17 43 58  8 45 74 </v>
      </c>
      <c r="E69" s="2" t="str">
        <f>IFERROR(__xludf.DUMMYFUNCTION("""COMPUTED_VALUE"""),"  8 85  9  7 73 21 92 74 28  5 33 25 50 60 26  1 65 78 24 69 87 19 46 58 67")</f>
        <v>  8 85  9  7 73 21 92 74 28  5 33 25 50 60 26  1 65 78 24 69 87 19 46 58 67</v>
      </c>
      <c r="F69" s="2">
        <f>IFERROR(__xludf.DUMMYFUNCTION("SPLIT(D69,"" "")"),72.0)</f>
        <v>72</v>
      </c>
      <c r="G69" s="2">
        <f>IFERROR(__xludf.DUMMYFUNCTION("""COMPUTED_VALUE"""),9.0)</f>
        <v>9</v>
      </c>
      <c r="H69" s="2">
        <f>IFERROR(__xludf.DUMMYFUNCTION("""COMPUTED_VALUE"""),87.0)</f>
        <v>87</v>
      </c>
      <c r="I69" s="2">
        <f>IFERROR(__xludf.DUMMYFUNCTION("""COMPUTED_VALUE"""),26.0)</f>
        <v>26</v>
      </c>
      <c r="J69" s="2">
        <f>IFERROR(__xludf.DUMMYFUNCTION("""COMPUTED_VALUE"""),17.0)</f>
        <v>17</v>
      </c>
      <c r="K69" s="2">
        <f>IFERROR(__xludf.DUMMYFUNCTION("""COMPUTED_VALUE"""),43.0)</f>
        <v>43</v>
      </c>
      <c r="L69" s="2">
        <f>IFERROR(__xludf.DUMMYFUNCTION("""COMPUTED_VALUE"""),58.0)</f>
        <v>58</v>
      </c>
      <c r="M69" s="2">
        <f>IFERROR(__xludf.DUMMYFUNCTION("""COMPUTED_VALUE"""),8.0)</f>
        <v>8</v>
      </c>
      <c r="N69" s="2">
        <f>IFERROR(__xludf.DUMMYFUNCTION("""COMPUTED_VALUE"""),45.0)</f>
        <v>45</v>
      </c>
      <c r="O69" s="2">
        <f>IFERROR(__xludf.DUMMYFUNCTION("""COMPUTED_VALUE"""),74.0)</f>
        <v>74</v>
      </c>
      <c r="Q69" s="2">
        <f>IFERROR(__xludf.DUMMYFUNCTION("SPLIT(E69,"" "")"),8.0)</f>
        <v>8</v>
      </c>
      <c r="R69" s="2">
        <f>IFERROR(__xludf.DUMMYFUNCTION("""COMPUTED_VALUE"""),85.0)</f>
        <v>85</v>
      </c>
      <c r="S69" s="2">
        <f>IFERROR(__xludf.DUMMYFUNCTION("""COMPUTED_VALUE"""),9.0)</f>
        <v>9</v>
      </c>
      <c r="T69" s="2">
        <f>IFERROR(__xludf.DUMMYFUNCTION("""COMPUTED_VALUE"""),7.0)</f>
        <v>7</v>
      </c>
      <c r="U69" s="2">
        <f>IFERROR(__xludf.DUMMYFUNCTION("""COMPUTED_VALUE"""),73.0)</f>
        <v>73</v>
      </c>
      <c r="V69" s="2">
        <f>IFERROR(__xludf.DUMMYFUNCTION("""COMPUTED_VALUE"""),21.0)</f>
        <v>21</v>
      </c>
      <c r="W69" s="2">
        <f>IFERROR(__xludf.DUMMYFUNCTION("""COMPUTED_VALUE"""),92.0)</f>
        <v>92</v>
      </c>
      <c r="X69" s="2">
        <f>IFERROR(__xludf.DUMMYFUNCTION("""COMPUTED_VALUE"""),74.0)</f>
        <v>74</v>
      </c>
      <c r="Y69" s="2">
        <f>IFERROR(__xludf.DUMMYFUNCTION("""COMPUTED_VALUE"""),28.0)</f>
        <v>28</v>
      </c>
      <c r="Z69" s="2">
        <f>IFERROR(__xludf.DUMMYFUNCTION("""COMPUTED_VALUE"""),5.0)</f>
        <v>5</v>
      </c>
      <c r="AA69" s="2">
        <f>IFERROR(__xludf.DUMMYFUNCTION("""COMPUTED_VALUE"""),33.0)</f>
        <v>33</v>
      </c>
      <c r="AB69" s="2">
        <f>IFERROR(__xludf.DUMMYFUNCTION("""COMPUTED_VALUE"""),25.0)</f>
        <v>25</v>
      </c>
      <c r="AC69" s="2">
        <f>IFERROR(__xludf.DUMMYFUNCTION("""COMPUTED_VALUE"""),50.0)</f>
        <v>50</v>
      </c>
      <c r="AD69" s="2">
        <f>IFERROR(__xludf.DUMMYFUNCTION("""COMPUTED_VALUE"""),60.0)</f>
        <v>60</v>
      </c>
      <c r="AE69" s="2">
        <f>IFERROR(__xludf.DUMMYFUNCTION("""COMPUTED_VALUE"""),26.0)</f>
        <v>26</v>
      </c>
      <c r="AF69" s="2">
        <f>IFERROR(__xludf.DUMMYFUNCTION("""COMPUTED_VALUE"""),1.0)</f>
        <v>1</v>
      </c>
      <c r="AG69" s="2">
        <f>IFERROR(__xludf.DUMMYFUNCTION("""COMPUTED_VALUE"""),65.0)</f>
        <v>65</v>
      </c>
      <c r="AH69" s="2">
        <f>IFERROR(__xludf.DUMMYFUNCTION("""COMPUTED_VALUE"""),78.0)</f>
        <v>78</v>
      </c>
      <c r="AI69" s="2">
        <f>IFERROR(__xludf.DUMMYFUNCTION("""COMPUTED_VALUE"""),24.0)</f>
        <v>24</v>
      </c>
      <c r="AJ69" s="2">
        <f>IFERROR(__xludf.DUMMYFUNCTION("""COMPUTED_VALUE"""),69.0)</f>
        <v>69</v>
      </c>
      <c r="AK69" s="2">
        <f>IFERROR(__xludf.DUMMYFUNCTION("""COMPUTED_VALUE"""),87.0)</f>
        <v>87</v>
      </c>
      <c r="AL69" s="2">
        <f>IFERROR(__xludf.DUMMYFUNCTION("""COMPUTED_VALUE"""),19.0)</f>
        <v>19</v>
      </c>
      <c r="AM69" s="2">
        <f>IFERROR(__xludf.DUMMYFUNCTION("""COMPUTED_VALUE"""),46.0)</f>
        <v>46</v>
      </c>
      <c r="AN69" s="2">
        <f>IFERROR(__xludf.DUMMYFUNCTION("""COMPUTED_VALUE"""),58.0)</f>
        <v>58</v>
      </c>
      <c r="AO69" s="2">
        <f>IFERROR(__xludf.DUMMYFUNCTION("""COMPUTED_VALUE"""),67.0)</f>
        <v>67</v>
      </c>
      <c r="AP69" s="2">
        <f t="shared" si="2"/>
        <v>46656</v>
      </c>
      <c r="AQ69" s="2">
        <f>IFERROR(__xludf.DUMMYFUNCTION("COUNTA( iferror( filter( flatten(F69:O69), match( flatten(F69:O69), flatten(Q69:AO69), 0 ) ) ) )"),6.0)</f>
        <v>6</v>
      </c>
      <c r="AR69" s="2">
        <f t="shared" si="1"/>
        <v>32</v>
      </c>
    </row>
    <row r="70">
      <c r="A70" s="4" t="s">
        <v>74</v>
      </c>
      <c r="B70" s="2" t="str">
        <f>IFERROR(__xludf.DUMMYFUNCTION(" SPLIT(A70,"":"")"),"Card  69")</f>
        <v>Card  69</v>
      </c>
      <c r="C70" s="2" t="str">
        <f>IFERROR(__xludf.DUMMYFUNCTION("""COMPUTED_VALUE""")," 51 69 81 71 32 59 85 29 39  5 | 68 16 31 47 29 86 50 62 98 14 22 80 56 91 35 49 51 21 36 67 52  6 15 48 58")</f>
        <v> 51 69 81 71 32 59 85 29 39  5 | 68 16 31 47 29 86 50 62 98 14 22 80 56 91 35 49 51 21 36 67 52  6 15 48 58</v>
      </c>
      <c r="D70" s="2" t="str">
        <f>IFERROR(__xludf.DUMMYFUNCTION("SPLIT(C70,""|"")")," 51 69 81 71 32 59 85 29 39  5 ")</f>
        <v> 51 69 81 71 32 59 85 29 39  5 </v>
      </c>
      <c r="E70" s="2" t="str">
        <f>IFERROR(__xludf.DUMMYFUNCTION("""COMPUTED_VALUE""")," 68 16 31 47 29 86 50 62 98 14 22 80 56 91 35 49 51 21 36 67 52  6 15 48 58")</f>
        <v> 68 16 31 47 29 86 50 62 98 14 22 80 56 91 35 49 51 21 36 67 52  6 15 48 58</v>
      </c>
      <c r="F70" s="2">
        <f>IFERROR(__xludf.DUMMYFUNCTION("SPLIT(D70,"" "")"),51.0)</f>
        <v>51</v>
      </c>
      <c r="G70" s="2">
        <f>IFERROR(__xludf.DUMMYFUNCTION("""COMPUTED_VALUE"""),69.0)</f>
        <v>69</v>
      </c>
      <c r="H70" s="2">
        <f>IFERROR(__xludf.DUMMYFUNCTION("""COMPUTED_VALUE"""),81.0)</f>
        <v>81</v>
      </c>
      <c r="I70" s="2">
        <f>IFERROR(__xludf.DUMMYFUNCTION("""COMPUTED_VALUE"""),71.0)</f>
        <v>71</v>
      </c>
      <c r="J70" s="2">
        <f>IFERROR(__xludf.DUMMYFUNCTION("""COMPUTED_VALUE"""),32.0)</f>
        <v>32</v>
      </c>
      <c r="K70" s="2">
        <f>IFERROR(__xludf.DUMMYFUNCTION("""COMPUTED_VALUE"""),59.0)</f>
        <v>59</v>
      </c>
      <c r="L70" s="2">
        <f>IFERROR(__xludf.DUMMYFUNCTION("""COMPUTED_VALUE"""),85.0)</f>
        <v>85</v>
      </c>
      <c r="M70" s="2">
        <f>IFERROR(__xludf.DUMMYFUNCTION("""COMPUTED_VALUE"""),29.0)</f>
        <v>29</v>
      </c>
      <c r="N70" s="2">
        <f>IFERROR(__xludf.DUMMYFUNCTION("""COMPUTED_VALUE"""),39.0)</f>
        <v>39</v>
      </c>
      <c r="O70" s="2">
        <f>IFERROR(__xludf.DUMMYFUNCTION("""COMPUTED_VALUE"""),5.0)</f>
        <v>5</v>
      </c>
      <c r="Q70" s="2">
        <f>IFERROR(__xludf.DUMMYFUNCTION("SPLIT(E70,"" "")"),68.0)</f>
        <v>68</v>
      </c>
      <c r="R70" s="2">
        <f>IFERROR(__xludf.DUMMYFUNCTION("""COMPUTED_VALUE"""),16.0)</f>
        <v>16</v>
      </c>
      <c r="S70" s="2">
        <f>IFERROR(__xludf.DUMMYFUNCTION("""COMPUTED_VALUE"""),31.0)</f>
        <v>31</v>
      </c>
      <c r="T70" s="2">
        <f>IFERROR(__xludf.DUMMYFUNCTION("""COMPUTED_VALUE"""),47.0)</f>
        <v>47</v>
      </c>
      <c r="U70" s="2">
        <f>IFERROR(__xludf.DUMMYFUNCTION("""COMPUTED_VALUE"""),29.0)</f>
        <v>29</v>
      </c>
      <c r="V70" s="2">
        <f>IFERROR(__xludf.DUMMYFUNCTION("""COMPUTED_VALUE"""),86.0)</f>
        <v>86</v>
      </c>
      <c r="W70" s="2">
        <f>IFERROR(__xludf.DUMMYFUNCTION("""COMPUTED_VALUE"""),50.0)</f>
        <v>50</v>
      </c>
      <c r="X70" s="2">
        <f>IFERROR(__xludf.DUMMYFUNCTION("""COMPUTED_VALUE"""),62.0)</f>
        <v>62</v>
      </c>
      <c r="Y70" s="2">
        <f>IFERROR(__xludf.DUMMYFUNCTION("""COMPUTED_VALUE"""),98.0)</f>
        <v>98</v>
      </c>
      <c r="Z70" s="2">
        <f>IFERROR(__xludf.DUMMYFUNCTION("""COMPUTED_VALUE"""),14.0)</f>
        <v>14</v>
      </c>
      <c r="AA70" s="2">
        <f>IFERROR(__xludf.DUMMYFUNCTION("""COMPUTED_VALUE"""),22.0)</f>
        <v>22</v>
      </c>
      <c r="AB70" s="2">
        <f>IFERROR(__xludf.DUMMYFUNCTION("""COMPUTED_VALUE"""),80.0)</f>
        <v>80</v>
      </c>
      <c r="AC70" s="2">
        <f>IFERROR(__xludf.DUMMYFUNCTION("""COMPUTED_VALUE"""),56.0)</f>
        <v>56</v>
      </c>
      <c r="AD70" s="2">
        <f>IFERROR(__xludf.DUMMYFUNCTION("""COMPUTED_VALUE"""),91.0)</f>
        <v>91</v>
      </c>
      <c r="AE70" s="2">
        <f>IFERROR(__xludf.DUMMYFUNCTION("""COMPUTED_VALUE"""),35.0)</f>
        <v>35</v>
      </c>
      <c r="AF70" s="2">
        <f>IFERROR(__xludf.DUMMYFUNCTION("""COMPUTED_VALUE"""),49.0)</f>
        <v>49</v>
      </c>
      <c r="AG70" s="2">
        <f>IFERROR(__xludf.DUMMYFUNCTION("""COMPUTED_VALUE"""),51.0)</f>
        <v>51</v>
      </c>
      <c r="AH70" s="2">
        <f>IFERROR(__xludf.DUMMYFUNCTION("""COMPUTED_VALUE"""),21.0)</f>
        <v>21</v>
      </c>
      <c r="AI70" s="2">
        <f>IFERROR(__xludf.DUMMYFUNCTION("""COMPUTED_VALUE"""),36.0)</f>
        <v>36</v>
      </c>
      <c r="AJ70" s="2">
        <f>IFERROR(__xludf.DUMMYFUNCTION("""COMPUTED_VALUE"""),67.0)</f>
        <v>67</v>
      </c>
      <c r="AK70" s="2">
        <f>IFERROR(__xludf.DUMMYFUNCTION("""COMPUTED_VALUE"""),52.0)</f>
        <v>52</v>
      </c>
      <c r="AL70" s="2">
        <f>IFERROR(__xludf.DUMMYFUNCTION("""COMPUTED_VALUE"""),6.0)</f>
        <v>6</v>
      </c>
      <c r="AM70" s="2">
        <f>IFERROR(__xludf.DUMMYFUNCTION("""COMPUTED_VALUE"""),15.0)</f>
        <v>15</v>
      </c>
      <c r="AN70" s="2">
        <f>IFERROR(__xludf.DUMMYFUNCTION("""COMPUTED_VALUE"""),48.0)</f>
        <v>48</v>
      </c>
      <c r="AO70" s="2">
        <f>IFERROR(__xludf.DUMMYFUNCTION("""COMPUTED_VALUE"""),58.0)</f>
        <v>58</v>
      </c>
      <c r="AP70" s="2">
        <f t="shared" si="2"/>
        <v>36</v>
      </c>
      <c r="AQ70" s="2">
        <f>IFERROR(__xludf.DUMMYFUNCTION("COUNTA( iferror( filter( flatten(F70:O70), match( flatten(F70:O70), flatten(Q70:AO70), 0 ) ) ) )"),2.0)</f>
        <v>2</v>
      </c>
      <c r="AR70" s="2">
        <f t="shared" si="1"/>
        <v>2</v>
      </c>
    </row>
    <row r="71">
      <c r="A71" s="4" t="s">
        <v>75</v>
      </c>
      <c r="B71" s="2" t="str">
        <f>IFERROR(__xludf.DUMMYFUNCTION(" SPLIT(A71,"":"")"),"Card  70")</f>
        <v>Card  70</v>
      </c>
      <c r="C71" s="2" t="str">
        <f>IFERROR(__xludf.DUMMYFUNCTION("""COMPUTED_VALUE""")," 67  1 31 29 16 71 69 54 15 11 | 91 49 76 87 14 13 58 23 19 20 82 48 98 79 66 35 38 22 67 96 43 55 52 92 12")</f>
        <v> 67  1 31 29 16 71 69 54 15 11 | 91 49 76 87 14 13 58 23 19 20 82 48 98 79 66 35 38 22 67 96 43 55 52 92 12</v>
      </c>
      <c r="D71" s="2" t="str">
        <f>IFERROR(__xludf.DUMMYFUNCTION("SPLIT(C71,""|"")")," 67  1 31 29 16 71 69 54 15 11 ")</f>
        <v> 67  1 31 29 16 71 69 54 15 11 </v>
      </c>
      <c r="E71" s="2" t="str">
        <f>IFERROR(__xludf.DUMMYFUNCTION("""COMPUTED_VALUE""")," 91 49 76 87 14 13 58 23 19 20 82 48 98 79 66 35 38 22 67 96 43 55 52 92 12")</f>
        <v> 91 49 76 87 14 13 58 23 19 20 82 48 98 79 66 35 38 22 67 96 43 55 52 92 12</v>
      </c>
      <c r="F71" s="2">
        <f>IFERROR(__xludf.DUMMYFUNCTION("SPLIT(D71,"" "")"),67.0)</f>
        <v>67</v>
      </c>
      <c r="G71" s="2">
        <f>IFERROR(__xludf.DUMMYFUNCTION("""COMPUTED_VALUE"""),1.0)</f>
        <v>1</v>
      </c>
      <c r="H71" s="2">
        <f>IFERROR(__xludf.DUMMYFUNCTION("""COMPUTED_VALUE"""),31.0)</f>
        <v>31</v>
      </c>
      <c r="I71" s="2">
        <f>IFERROR(__xludf.DUMMYFUNCTION("""COMPUTED_VALUE"""),29.0)</f>
        <v>29</v>
      </c>
      <c r="J71" s="2">
        <f>IFERROR(__xludf.DUMMYFUNCTION("""COMPUTED_VALUE"""),16.0)</f>
        <v>16</v>
      </c>
      <c r="K71" s="2">
        <f>IFERROR(__xludf.DUMMYFUNCTION("""COMPUTED_VALUE"""),71.0)</f>
        <v>71</v>
      </c>
      <c r="L71" s="2">
        <f>IFERROR(__xludf.DUMMYFUNCTION("""COMPUTED_VALUE"""),69.0)</f>
        <v>69</v>
      </c>
      <c r="M71" s="2">
        <f>IFERROR(__xludf.DUMMYFUNCTION("""COMPUTED_VALUE"""),54.0)</f>
        <v>54</v>
      </c>
      <c r="N71" s="2">
        <f>IFERROR(__xludf.DUMMYFUNCTION("""COMPUTED_VALUE"""),15.0)</f>
        <v>15</v>
      </c>
      <c r="O71" s="2">
        <f>IFERROR(__xludf.DUMMYFUNCTION("""COMPUTED_VALUE"""),11.0)</f>
        <v>11</v>
      </c>
      <c r="Q71" s="2">
        <f>IFERROR(__xludf.DUMMYFUNCTION("SPLIT(E71,"" "")"),91.0)</f>
        <v>91</v>
      </c>
      <c r="R71" s="2">
        <f>IFERROR(__xludf.DUMMYFUNCTION("""COMPUTED_VALUE"""),49.0)</f>
        <v>49</v>
      </c>
      <c r="S71" s="2">
        <f>IFERROR(__xludf.DUMMYFUNCTION("""COMPUTED_VALUE"""),76.0)</f>
        <v>76</v>
      </c>
      <c r="T71" s="2">
        <f>IFERROR(__xludf.DUMMYFUNCTION("""COMPUTED_VALUE"""),87.0)</f>
        <v>87</v>
      </c>
      <c r="U71" s="2">
        <f>IFERROR(__xludf.DUMMYFUNCTION("""COMPUTED_VALUE"""),14.0)</f>
        <v>14</v>
      </c>
      <c r="V71" s="2">
        <f>IFERROR(__xludf.DUMMYFUNCTION("""COMPUTED_VALUE"""),13.0)</f>
        <v>13</v>
      </c>
      <c r="W71" s="2">
        <f>IFERROR(__xludf.DUMMYFUNCTION("""COMPUTED_VALUE"""),58.0)</f>
        <v>58</v>
      </c>
      <c r="X71" s="2">
        <f>IFERROR(__xludf.DUMMYFUNCTION("""COMPUTED_VALUE"""),23.0)</f>
        <v>23</v>
      </c>
      <c r="Y71" s="2">
        <f>IFERROR(__xludf.DUMMYFUNCTION("""COMPUTED_VALUE"""),19.0)</f>
        <v>19</v>
      </c>
      <c r="Z71" s="2">
        <f>IFERROR(__xludf.DUMMYFUNCTION("""COMPUTED_VALUE"""),20.0)</f>
        <v>20</v>
      </c>
      <c r="AA71" s="2">
        <f>IFERROR(__xludf.DUMMYFUNCTION("""COMPUTED_VALUE"""),82.0)</f>
        <v>82</v>
      </c>
      <c r="AB71" s="2">
        <f>IFERROR(__xludf.DUMMYFUNCTION("""COMPUTED_VALUE"""),48.0)</f>
        <v>48</v>
      </c>
      <c r="AC71" s="2">
        <f>IFERROR(__xludf.DUMMYFUNCTION("""COMPUTED_VALUE"""),98.0)</f>
        <v>98</v>
      </c>
      <c r="AD71" s="2">
        <f>IFERROR(__xludf.DUMMYFUNCTION("""COMPUTED_VALUE"""),79.0)</f>
        <v>79</v>
      </c>
      <c r="AE71" s="2">
        <f>IFERROR(__xludf.DUMMYFUNCTION("""COMPUTED_VALUE"""),66.0)</f>
        <v>66</v>
      </c>
      <c r="AF71" s="2">
        <f>IFERROR(__xludf.DUMMYFUNCTION("""COMPUTED_VALUE"""),35.0)</f>
        <v>35</v>
      </c>
      <c r="AG71" s="2">
        <f>IFERROR(__xludf.DUMMYFUNCTION("""COMPUTED_VALUE"""),38.0)</f>
        <v>38</v>
      </c>
      <c r="AH71" s="2">
        <f>IFERROR(__xludf.DUMMYFUNCTION("""COMPUTED_VALUE"""),22.0)</f>
        <v>22</v>
      </c>
      <c r="AI71" s="2">
        <f>IFERROR(__xludf.DUMMYFUNCTION("""COMPUTED_VALUE"""),67.0)</f>
        <v>67</v>
      </c>
      <c r="AJ71" s="2">
        <f>IFERROR(__xludf.DUMMYFUNCTION("""COMPUTED_VALUE"""),96.0)</f>
        <v>96</v>
      </c>
      <c r="AK71" s="2">
        <f>IFERROR(__xludf.DUMMYFUNCTION("""COMPUTED_VALUE"""),43.0)</f>
        <v>43</v>
      </c>
      <c r="AL71" s="2">
        <f>IFERROR(__xludf.DUMMYFUNCTION("""COMPUTED_VALUE"""),55.0)</f>
        <v>55</v>
      </c>
      <c r="AM71" s="2">
        <f>IFERROR(__xludf.DUMMYFUNCTION("""COMPUTED_VALUE"""),52.0)</f>
        <v>52</v>
      </c>
      <c r="AN71" s="2">
        <f>IFERROR(__xludf.DUMMYFUNCTION("""COMPUTED_VALUE"""),92.0)</f>
        <v>92</v>
      </c>
      <c r="AO71" s="2">
        <f>IFERROR(__xludf.DUMMYFUNCTION("""COMPUTED_VALUE"""),12.0)</f>
        <v>12</v>
      </c>
      <c r="AP71" s="2">
        <f t="shared" si="2"/>
        <v>2</v>
      </c>
      <c r="AQ71" s="2">
        <f>IFERROR(__xludf.DUMMYFUNCTION("COUNTA( iferror( filter( flatten(F71:O71), match( flatten(F71:O71), flatten(Q71:AO71), 0 ) ) ) )"),1.0)</f>
        <v>1</v>
      </c>
      <c r="AR71" s="2">
        <f t="shared" si="1"/>
        <v>1</v>
      </c>
    </row>
    <row r="72">
      <c r="A72" s="4" t="s">
        <v>76</v>
      </c>
      <c r="B72" s="2" t="str">
        <f>IFERROR(__xludf.DUMMYFUNCTION(" SPLIT(A72,"":"")"),"Card  71")</f>
        <v>Card  71</v>
      </c>
      <c r="C72" s="2" t="str">
        <f>IFERROR(__xludf.DUMMYFUNCTION("""COMPUTED_VALUE""")," 73 20 52 53 61 17 87 78 82 37 | 28 21 95 74 77 58 25 84 68 75 47 49  9 18 65 51 63 12 56 50 98 23 57 69 90")</f>
        <v> 73 20 52 53 61 17 87 78 82 37 | 28 21 95 74 77 58 25 84 68 75 47 49  9 18 65 51 63 12 56 50 98 23 57 69 90</v>
      </c>
      <c r="D72" s="2" t="str">
        <f>IFERROR(__xludf.DUMMYFUNCTION("SPLIT(C72,""|"")")," 73 20 52 53 61 17 87 78 82 37 ")</f>
        <v> 73 20 52 53 61 17 87 78 82 37 </v>
      </c>
      <c r="E72" s="2" t="str">
        <f>IFERROR(__xludf.DUMMYFUNCTION("""COMPUTED_VALUE""")," 28 21 95 74 77 58 25 84 68 75 47 49  9 18 65 51 63 12 56 50 98 23 57 69 90")</f>
        <v> 28 21 95 74 77 58 25 84 68 75 47 49  9 18 65 51 63 12 56 50 98 23 57 69 90</v>
      </c>
      <c r="F72" s="2">
        <f>IFERROR(__xludf.DUMMYFUNCTION("SPLIT(D72,"" "")"),73.0)</f>
        <v>73</v>
      </c>
      <c r="G72" s="2">
        <f>IFERROR(__xludf.DUMMYFUNCTION("""COMPUTED_VALUE"""),20.0)</f>
        <v>20</v>
      </c>
      <c r="H72" s="2">
        <f>IFERROR(__xludf.DUMMYFUNCTION("""COMPUTED_VALUE"""),52.0)</f>
        <v>52</v>
      </c>
      <c r="I72" s="2">
        <f>IFERROR(__xludf.DUMMYFUNCTION("""COMPUTED_VALUE"""),53.0)</f>
        <v>53</v>
      </c>
      <c r="J72" s="2">
        <f>IFERROR(__xludf.DUMMYFUNCTION("""COMPUTED_VALUE"""),61.0)</f>
        <v>61</v>
      </c>
      <c r="K72" s="2">
        <f>IFERROR(__xludf.DUMMYFUNCTION("""COMPUTED_VALUE"""),17.0)</f>
        <v>17</v>
      </c>
      <c r="L72" s="2">
        <f>IFERROR(__xludf.DUMMYFUNCTION("""COMPUTED_VALUE"""),87.0)</f>
        <v>87</v>
      </c>
      <c r="M72" s="2">
        <f>IFERROR(__xludf.DUMMYFUNCTION("""COMPUTED_VALUE"""),78.0)</f>
        <v>78</v>
      </c>
      <c r="N72" s="2">
        <f>IFERROR(__xludf.DUMMYFUNCTION("""COMPUTED_VALUE"""),82.0)</f>
        <v>82</v>
      </c>
      <c r="O72" s="2">
        <f>IFERROR(__xludf.DUMMYFUNCTION("""COMPUTED_VALUE"""),37.0)</f>
        <v>37</v>
      </c>
      <c r="Q72" s="2">
        <f>IFERROR(__xludf.DUMMYFUNCTION("SPLIT(E72,"" "")"),28.0)</f>
        <v>28</v>
      </c>
      <c r="R72" s="2">
        <f>IFERROR(__xludf.DUMMYFUNCTION("""COMPUTED_VALUE"""),21.0)</f>
        <v>21</v>
      </c>
      <c r="S72" s="2">
        <f>IFERROR(__xludf.DUMMYFUNCTION("""COMPUTED_VALUE"""),95.0)</f>
        <v>95</v>
      </c>
      <c r="T72" s="2">
        <f>IFERROR(__xludf.DUMMYFUNCTION("""COMPUTED_VALUE"""),74.0)</f>
        <v>74</v>
      </c>
      <c r="U72" s="2">
        <f>IFERROR(__xludf.DUMMYFUNCTION("""COMPUTED_VALUE"""),77.0)</f>
        <v>77</v>
      </c>
      <c r="V72" s="2">
        <f>IFERROR(__xludf.DUMMYFUNCTION("""COMPUTED_VALUE"""),58.0)</f>
        <v>58</v>
      </c>
      <c r="W72" s="2">
        <f>IFERROR(__xludf.DUMMYFUNCTION("""COMPUTED_VALUE"""),25.0)</f>
        <v>25</v>
      </c>
      <c r="X72" s="2">
        <f>IFERROR(__xludf.DUMMYFUNCTION("""COMPUTED_VALUE"""),84.0)</f>
        <v>84</v>
      </c>
      <c r="Y72" s="2">
        <f>IFERROR(__xludf.DUMMYFUNCTION("""COMPUTED_VALUE"""),68.0)</f>
        <v>68</v>
      </c>
      <c r="Z72" s="2">
        <f>IFERROR(__xludf.DUMMYFUNCTION("""COMPUTED_VALUE"""),75.0)</f>
        <v>75</v>
      </c>
      <c r="AA72" s="2">
        <f>IFERROR(__xludf.DUMMYFUNCTION("""COMPUTED_VALUE"""),47.0)</f>
        <v>47</v>
      </c>
      <c r="AB72" s="2">
        <f>IFERROR(__xludf.DUMMYFUNCTION("""COMPUTED_VALUE"""),49.0)</f>
        <v>49</v>
      </c>
      <c r="AC72" s="2">
        <f>IFERROR(__xludf.DUMMYFUNCTION("""COMPUTED_VALUE"""),9.0)</f>
        <v>9</v>
      </c>
      <c r="AD72" s="2">
        <f>IFERROR(__xludf.DUMMYFUNCTION("""COMPUTED_VALUE"""),18.0)</f>
        <v>18</v>
      </c>
      <c r="AE72" s="2">
        <f>IFERROR(__xludf.DUMMYFUNCTION("""COMPUTED_VALUE"""),65.0)</f>
        <v>65</v>
      </c>
      <c r="AF72" s="2">
        <f>IFERROR(__xludf.DUMMYFUNCTION("""COMPUTED_VALUE"""),51.0)</f>
        <v>51</v>
      </c>
      <c r="AG72" s="2">
        <f>IFERROR(__xludf.DUMMYFUNCTION("""COMPUTED_VALUE"""),63.0)</f>
        <v>63</v>
      </c>
      <c r="AH72" s="2">
        <f>IFERROR(__xludf.DUMMYFUNCTION("""COMPUTED_VALUE"""),12.0)</f>
        <v>12</v>
      </c>
      <c r="AI72" s="2">
        <f>IFERROR(__xludf.DUMMYFUNCTION("""COMPUTED_VALUE"""),56.0)</f>
        <v>56</v>
      </c>
      <c r="AJ72" s="2">
        <f>IFERROR(__xludf.DUMMYFUNCTION("""COMPUTED_VALUE"""),50.0)</f>
        <v>50</v>
      </c>
      <c r="AK72" s="2">
        <f>IFERROR(__xludf.DUMMYFUNCTION("""COMPUTED_VALUE"""),98.0)</f>
        <v>98</v>
      </c>
      <c r="AL72" s="2">
        <f>IFERROR(__xludf.DUMMYFUNCTION("""COMPUTED_VALUE"""),23.0)</f>
        <v>23</v>
      </c>
      <c r="AM72" s="2">
        <f>IFERROR(__xludf.DUMMYFUNCTION("""COMPUTED_VALUE"""),57.0)</f>
        <v>57</v>
      </c>
      <c r="AN72" s="2">
        <f>IFERROR(__xludf.DUMMYFUNCTION("""COMPUTED_VALUE"""),69.0)</f>
        <v>69</v>
      </c>
      <c r="AO72" s="2">
        <f>IFERROR(__xludf.DUMMYFUNCTION("""COMPUTED_VALUE"""),90.0)</f>
        <v>90</v>
      </c>
      <c r="AP72" s="2">
        <f t="shared" si="2"/>
        <v>1</v>
      </c>
      <c r="AQ72" s="2">
        <f>IFERROR(__xludf.DUMMYFUNCTION("COUNTA( iferror( filter( flatten(F72:O72), match( flatten(F72:O72), flatten(Q72:AO72), 0 ) ) ) )"),0.0)</f>
        <v>0</v>
      </c>
      <c r="AR72" s="2">
        <f t="shared" si="1"/>
        <v>0</v>
      </c>
    </row>
    <row r="73">
      <c r="A73" s="4" t="s">
        <v>77</v>
      </c>
      <c r="B73" s="2" t="str">
        <f>IFERROR(__xludf.DUMMYFUNCTION(" SPLIT(A73,"":"")"),"Card  72")</f>
        <v>Card  72</v>
      </c>
      <c r="C73" s="2" t="str">
        <f>IFERROR(__xludf.DUMMYFUNCTION("""COMPUTED_VALUE""")," 39 66 35 93 62 28  9 13 56 30 | 29  1 39 54 10 33 40 99 91 65 16 28 37 23 77 43 61 64 11 55 69 85 63 47 78")</f>
        <v> 39 66 35 93 62 28  9 13 56 30 | 29  1 39 54 10 33 40 99 91 65 16 28 37 23 77 43 61 64 11 55 69 85 63 47 78</v>
      </c>
      <c r="D73" s="2" t="str">
        <f>IFERROR(__xludf.DUMMYFUNCTION("SPLIT(C73,""|"")")," 39 66 35 93 62 28  9 13 56 30 ")</f>
        <v> 39 66 35 93 62 28  9 13 56 30 </v>
      </c>
      <c r="E73" s="2" t="str">
        <f>IFERROR(__xludf.DUMMYFUNCTION("""COMPUTED_VALUE""")," 29  1 39 54 10 33 40 99 91 65 16 28 37 23 77 43 61 64 11 55 69 85 63 47 78")</f>
        <v> 29  1 39 54 10 33 40 99 91 65 16 28 37 23 77 43 61 64 11 55 69 85 63 47 78</v>
      </c>
      <c r="F73" s="2">
        <f>IFERROR(__xludf.DUMMYFUNCTION("SPLIT(D73,"" "")"),39.0)</f>
        <v>39</v>
      </c>
      <c r="G73" s="2">
        <f>IFERROR(__xludf.DUMMYFUNCTION("""COMPUTED_VALUE"""),66.0)</f>
        <v>66</v>
      </c>
      <c r="H73" s="2">
        <f>IFERROR(__xludf.DUMMYFUNCTION("""COMPUTED_VALUE"""),35.0)</f>
        <v>35</v>
      </c>
      <c r="I73" s="2">
        <f>IFERROR(__xludf.DUMMYFUNCTION("""COMPUTED_VALUE"""),93.0)</f>
        <v>93</v>
      </c>
      <c r="J73" s="2">
        <f>IFERROR(__xludf.DUMMYFUNCTION("""COMPUTED_VALUE"""),62.0)</f>
        <v>62</v>
      </c>
      <c r="K73" s="2">
        <f>IFERROR(__xludf.DUMMYFUNCTION("""COMPUTED_VALUE"""),28.0)</f>
        <v>28</v>
      </c>
      <c r="L73" s="2">
        <f>IFERROR(__xludf.DUMMYFUNCTION("""COMPUTED_VALUE"""),9.0)</f>
        <v>9</v>
      </c>
      <c r="M73" s="2">
        <f>IFERROR(__xludf.DUMMYFUNCTION("""COMPUTED_VALUE"""),13.0)</f>
        <v>13</v>
      </c>
      <c r="N73" s="2">
        <f>IFERROR(__xludf.DUMMYFUNCTION("""COMPUTED_VALUE"""),56.0)</f>
        <v>56</v>
      </c>
      <c r="O73" s="2">
        <f>IFERROR(__xludf.DUMMYFUNCTION("""COMPUTED_VALUE"""),30.0)</f>
        <v>30</v>
      </c>
      <c r="Q73" s="2">
        <f>IFERROR(__xludf.DUMMYFUNCTION("SPLIT(E73,"" "")"),29.0)</f>
        <v>29</v>
      </c>
      <c r="R73" s="2">
        <f>IFERROR(__xludf.DUMMYFUNCTION("""COMPUTED_VALUE"""),1.0)</f>
        <v>1</v>
      </c>
      <c r="S73" s="2">
        <f>IFERROR(__xludf.DUMMYFUNCTION("""COMPUTED_VALUE"""),39.0)</f>
        <v>39</v>
      </c>
      <c r="T73" s="2">
        <f>IFERROR(__xludf.DUMMYFUNCTION("""COMPUTED_VALUE"""),54.0)</f>
        <v>54</v>
      </c>
      <c r="U73" s="2">
        <f>IFERROR(__xludf.DUMMYFUNCTION("""COMPUTED_VALUE"""),10.0)</f>
        <v>10</v>
      </c>
      <c r="V73" s="2">
        <f>IFERROR(__xludf.DUMMYFUNCTION("""COMPUTED_VALUE"""),33.0)</f>
        <v>33</v>
      </c>
      <c r="W73" s="2">
        <f>IFERROR(__xludf.DUMMYFUNCTION("""COMPUTED_VALUE"""),40.0)</f>
        <v>40</v>
      </c>
      <c r="X73" s="2">
        <f>IFERROR(__xludf.DUMMYFUNCTION("""COMPUTED_VALUE"""),99.0)</f>
        <v>99</v>
      </c>
      <c r="Y73" s="2">
        <f>IFERROR(__xludf.DUMMYFUNCTION("""COMPUTED_VALUE"""),91.0)</f>
        <v>91</v>
      </c>
      <c r="Z73" s="2">
        <f>IFERROR(__xludf.DUMMYFUNCTION("""COMPUTED_VALUE"""),65.0)</f>
        <v>65</v>
      </c>
      <c r="AA73" s="2">
        <f>IFERROR(__xludf.DUMMYFUNCTION("""COMPUTED_VALUE"""),16.0)</f>
        <v>16</v>
      </c>
      <c r="AB73" s="2">
        <f>IFERROR(__xludf.DUMMYFUNCTION("""COMPUTED_VALUE"""),28.0)</f>
        <v>28</v>
      </c>
      <c r="AC73" s="2">
        <f>IFERROR(__xludf.DUMMYFUNCTION("""COMPUTED_VALUE"""),37.0)</f>
        <v>37</v>
      </c>
      <c r="AD73" s="2">
        <f>IFERROR(__xludf.DUMMYFUNCTION("""COMPUTED_VALUE"""),23.0)</f>
        <v>23</v>
      </c>
      <c r="AE73" s="2">
        <f>IFERROR(__xludf.DUMMYFUNCTION("""COMPUTED_VALUE"""),77.0)</f>
        <v>77</v>
      </c>
      <c r="AF73" s="2">
        <f>IFERROR(__xludf.DUMMYFUNCTION("""COMPUTED_VALUE"""),43.0)</f>
        <v>43</v>
      </c>
      <c r="AG73" s="2">
        <f>IFERROR(__xludf.DUMMYFUNCTION("""COMPUTED_VALUE"""),61.0)</f>
        <v>61</v>
      </c>
      <c r="AH73" s="2">
        <f>IFERROR(__xludf.DUMMYFUNCTION("""COMPUTED_VALUE"""),64.0)</f>
        <v>64</v>
      </c>
      <c r="AI73" s="2">
        <f>IFERROR(__xludf.DUMMYFUNCTION("""COMPUTED_VALUE"""),11.0)</f>
        <v>11</v>
      </c>
      <c r="AJ73" s="2">
        <f>IFERROR(__xludf.DUMMYFUNCTION("""COMPUTED_VALUE"""),55.0)</f>
        <v>55</v>
      </c>
      <c r="AK73" s="2">
        <f>IFERROR(__xludf.DUMMYFUNCTION("""COMPUTED_VALUE"""),69.0)</f>
        <v>69</v>
      </c>
      <c r="AL73" s="2">
        <f>IFERROR(__xludf.DUMMYFUNCTION("""COMPUTED_VALUE"""),85.0)</f>
        <v>85</v>
      </c>
      <c r="AM73" s="2">
        <f>IFERROR(__xludf.DUMMYFUNCTION("""COMPUTED_VALUE"""),63.0)</f>
        <v>63</v>
      </c>
      <c r="AN73" s="2">
        <f>IFERROR(__xludf.DUMMYFUNCTION("""COMPUTED_VALUE"""),47.0)</f>
        <v>47</v>
      </c>
      <c r="AO73" s="2">
        <f>IFERROR(__xludf.DUMMYFUNCTION("""COMPUTED_VALUE"""),78.0)</f>
        <v>78</v>
      </c>
      <c r="AP73" s="2">
        <f t="shared" si="2"/>
        <v>0</v>
      </c>
      <c r="AQ73" s="2">
        <f>IFERROR(__xludf.DUMMYFUNCTION("COUNTA( iferror( filter( flatten(F73:O73), match( flatten(F73:O73), flatten(Q73:AO73), 0 ) ) ) )"),2.0)</f>
        <v>2</v>
      </c>
      <c r="AR73" s="2">
        <f t="shared" si="1"/>
        <v>2</v>
      </c>
    </row>
    <row r="74">
      <c r="A74" s="4" t="s">
        <v>78</v>
      </c>
      <c r="B74" s="2" t="str">
        <f>IFERROR(__xludf.DUMMYFUNCTION(" SPLIT(A74,"":"")"),"Card  73")</f>
        <v>Card  73</v>
      </c>
      <c r="C74" s="2" t="str">
        <f>IFERROR(__xludf.DUMMYFUNCTION("""COMPUTED_VALUE"""),"  9 10 84 56  6 14 54 36 94 61 | 89 33 88 23 87 46 47 31 55 29 69 90 11 65 19 84 35  2 32 95 80 12  3  7 50")</f>
        <v>  9 10 84 56  6 14 54 36 94 61 | 89 33 88 23 87 46 47 31 55 29 69 90 11 65 19 84 35  2 32 95 80 12  3  7 50</v>
      </c>
      <c r="D74" s="2" t="str">
        <f>IFERROR(__xludf.DUMMYFUNCTION("SPLIT(C74,""|"")"),"  9 10 84 56  6 14 54 36 94 61 ")</f>
        <v>  9 10 84 56  6 14 54 36 94 61 </v>
      </c>
      <c r="E74" s="2" t="str">
        <f>IFERROR(__xludf.DUMMYFUNCTION("""COMPUTED_VALUE""")," 89 33 88 23 87 46 47 31 55 29 69 90 11 65 19 84 35  2 32 95 80 12  3  7 50")</f>
        <v> 89 33 88 23 87 46 47 31 55 29 69 90 11 65 19 84 35  2 32 95 80 12  3  7 50</v>
      </c>
      <c r="F74" s="2">
        <f>IFERROR(__xludf.DUMMYFUNCTION("SPLIT(D74,"" "")"),9.0)</f>
        <v>9</v>
      </c>
      <c r="G74" s="2">
        <f>IFERROR(__xludf.DUMMYFUNCTION("""COMPUTED_VALUE"""),10.0)</f>
        <v>10</v>
      </c>
      <c r="H74" s="2">
        <f>IFERROR(__xludf.DUMMYFUNCTION("""COMPUTED_VALUE"""),84.0)</f>
        <v>84</v>
      </c>
      <c r="I74" s="2">
        <f>IFERROR(__xludf.DUMMYFUNCTION("""COMPUTED_VALUE"""),56.0)</f>
        <v>56</v>
      </c>
      <c r="J74" s="2">
        <f>IFERROR(__xludf.DUMMYFUNCTION("""COMPUTED_VALUE"""),6.0)</f>
        <v>6</v>
      </c>
      <c r="K74" s="2">
        <f>IFERROR(__xludf.DUMMYFUNCTION("""COMPUTED_VALUE"""),14.0)</f>
        <v>14</v>
      </c>
      <c r="L74" s="2">
        <f>IFERROR(__xludf.DUMMYFUNCTION("""COMPUTED_VALUE"""),54.0)</f>
        <v>54</v>
      </c>
      <c r="M74" s="2">
        <f>IFERROR(__xludf.DUMMYFUNCTION("""COMPUTED_VALUE"""),36.0)</f>
        <v>36</v>
      </c>
      <c r="N74" s="2">
        <f>IFERROR(__xludf.DUMMYFUNCTION("""COMPUTED_VALUE"""),94.0)</f>
        <v>94</v>
      </c>
      <c r="O74" s="2">
        <f>IFERROR(__xludf.DUMMYFUNCTION("""COMPUTED_VALUE"""),61.0)</f>
        <v>61</v>
      </c>
      <c r="Q74" s="2">
        <f>IFERROR(__xludf.DUMMYFUNCTION("SPLIT(E74,"" "")"),89.0)</f>
        <v>89</v>
      </c>
      <c r="R74" s="2">
        <f>IFERROR(__xludf.DUMMYFUNCTION("""COMPUTED_VALUE"""),33.0)</f>
        <v>33</v>
      </c>
      <c r="S74" s="2">
        <f>IFERROR(__xludf.DUMMYFUNCTION("""COMPUTED_VALUE"""),88.0)</f>
        <v>88</v>
      </c>
      <c r="T74" s="2">
        <f>IFERROR(__xludf.DUMMYFUNCTION("""COMPUTED_VALUE"""),23.0)</f>
        <v>23</v>
      </c>
      <c r="U74" s="2">
        <f>IFERROR(__xludf.DUMMYFUNCTION("""COMPUTED_VALUE"""),87.0)</f>
        <v>87</v>
      </c>
      <c r="V74" s="2">
        <f>IFERROR(__xludf.DUMMYFUNCTION("""COMPUTED_VALUE"""),46.0)</f>
        <v>46</v>
      </c>
      <c r="W74" s="2">
        <f>IFERROR(__xludf.DUMMYFUNCTION("""COMPUTED_VALUE"""),47.0)</f>
        <v>47</v>
      </c>
      <c r="X74" s="2">
        <f>IFERROR(__xludf.DUMMYFUNCTION("""COMPUTED_VALUE"""),31.0)</f>
        <v>31</v>
      </c>
      <c r="Y74" s="2">
        <f>IFERROR(__xludf.DUMMYFUNCTION("""COMPUTED_VALUE"""),55.0)</f>
        <v>55</v>
      </c>
      <c r="Z74" s="2">
        <f>IFERROR(__xludf.DUMMYFUNCTION("""COMPUTED_VALUE"""),29.0)</f>
        <v>29</v>
      </c>
      <c r="AA74" s="2">
        <f>IFERROR(__xludf.DUMMYFUNCTION("""COMPUTED_VALUE"""),69.0)</f>
        <v>69</v>
      </c>
      <c r="AB74" s="2">
        <f>IFERROR(__xludf.DUMMYFUNCTION("""COMPUTED_VALUE"""),90.0)</f>
        <v>90</v>
      </c>
      <c r="AC74" s="2">
        <f>IFERROR(__xludf.DUMMYFUNCTION("""COMPUTED_VALUE"""),11.0)</f>
        <v>11</v>
      </c>
      <c r="AD74" s="2">
        <f>IFERROR(__xludf.DUMMYFUNCTION("""COMPUTED_VALUE"""),65.0)</f>
        <v>65</v>
      </c>
      <c r="AE74" s="2">
        <f>IFERROR(__xludf.DUMMYFUNCTION("""COMPUTED_VALUE"""),19.0)</f>
        <v>19</v>
      </c>
      <c r="AF74" s="2">
        <f>IFERROR(__xludf.DUMMYFUNCTION("""COMPUTED_VALUE"""),84.0)</f>
        <v>84</v>
      </c>
      <c r="AG74" s="2">
        <f>IFERROR(__xludf.DUMMYFUNCTION("""COMPUTED_VALUE"""),35.0)</f>
        <v>35</v>
      </c>
      <c r="AH74" s="2">
        <f>IFERROR(__xludf.DUMMYFUNCTION("""COMPUTED_VALUE"""),2.0)</f>
        <v>2</v>
      </c>
      <c r="AI74" s="2">
        <f>IFERROR(__xludf.DUMMYFUNCTION("""COMPUTED_VALUE"""),32.0)</f>
        <v>32</v>
      </c>
      <c r="AJ74" s="2">
        <f>IFERROR(__xludf.DUMMYFUNCTION("""COMPUTED_VALUE"""),95.0)</f>
        <v>95</v>
      </c>
      <c r="AK74" s="2">
        <f>IFERROR(__xludf.DUMMYFUNCTION("""COMPUTED_VALUE"""),80.0)</f>
        <v>80</v>
      </c>
      <c r="AL74" s="2">
        <f>IFERROR(__xludf.DUMMYFUNCTION("""COMPUTED_VALUE"""),12.0)</f>
        <v>12</v>
      </c>
      <c r="AM74" s="2">
        <f>IFERROR(__xludf.DUMMYFUNCTION("""COMPUTED_VALUE"""),3.0)</f>
        <v>3</v>
      </c>
      <c r="AN74" s="2">
        <f>IFERROR(__xludf.DUMMYFUNCTION("""COMPUTED_VALUE"""),7.0)</f>
        <v>7</v>
      </c>
      <c r="AO74" s="2">
        <f>IFERROR(__xludf.DUMMYFUNCTION("""COMPUTED_VALUE"""),50.0)</f>
        <v>50</v>
      </c>
      <c r="AP74" s="2">
        <f t="shared" si="2"/>
        <v>2</v>
      </c>
      <c r="AQ74" s="2">
        <f>IFERROR(__xludf.DUMMYFUNCTION("COUNTA( iferror( filter( flatten(F74:O74), match( flatten(F74:O74), flatten(Q74:AO74), 0 ) ) ) )"),1.0)</f>
        <v>1</v>
      </c>
      <c r="AR74" s="2">
        <f t="shared" si="1"/>
        <v>1</v>
      </c>
    </row>
    <row r="75">
      <c r="A75" s="4" t="s">
        <v>79</v>
      </c>
      <c r="B75" s="2" t="str">
        <f>IFERROR(__xludf.DUMMYFUNCTION(" SPLIT(A75,"":"")"),"Card  74")</f>
        <v>Card  74</v>
      </c>
      <c r="C75" s="2" t="str">
        <f>IFERROR(__xludf.DUMMYFUNCTION("""COMPUTED_VALUE""")," 59 27 84  1 11 63 39 57 62 65 | 41 75 83 51 13 91 93 79 66 23 70 86 16 52 26 50 72  5 48 80 74 47 38 97  8")</f>
        <v> 59 27 84  1 11 63 39 57 62 65 | 41 75 83 51 13 91 93 79 66 23 70 86 16 52 26 50 72  5 48 80 74 47 38 97  8</v>
      </c>
      <c r="D75" s="2" t="str">
        <f>IFERROR(__xludf.DUMMYFUNCTION("SPLIT(C75,""|"")")," 59 27 84  1 11 63 39 57 62 65 ")</f>
        <v> 59 27 84  1 11 63 39 57 62 65 </v>
      </c>
      <c r="E75" s="2" t="str">
        <f>IFERROR(__xludf.DUMMYFUNCTION("""COMPUTED_VALUE""")," 41 75 83 51 13 91 93 79 66 23 70 86 16 52 26 50 72  5 48 80 74 47 38 97  8")</f>
        <v> 41 75 83 51 13 91 93 79 66 23 70 86 16 52 26 50 72  5 48 80 74 47 38 97  8</v>
      </c>
      <c r="F75" s="2">
        <f>IFERROR(__xludf.DUMMYFUNCTION("SPLIT(D75,"" "")"),59.0)</f>
        <v>59</v>
      </c>
      <c r="G75" s="2">
        <f>IFERROR(__xludf.DUMMYFUNCTION("""COMPUTED_VALUE"""),27.0)</f>
        <v>27</v>
      </c>
      <c r="H75" s="2">
        <f>IFERROR(__xludf.DUMMYFUNCTION("""COMPUTED_VALUE"""),84.0)</f>
        <v>84</v>
      </c>
      <c r="I75" s="2">
        <f>IFERROR(__xludf.DUMMYFUNCTION("""COMPUTED_VALUE"""),1.0)</f>
        <v>1</v>
      </c>
      <c r="J75" s="2">
        <f>IFERROR(__xludf.DUMMYFUNCTION("""COMPUTED_VALUE"""),11.0)</f>
        <v>11</v>
      </c>
      <c r="K75" s="2">
        <f>IFERROR(__xludf.DUMMYFUNCTION("""COMPUTED_VALUE"""),63.0)</f>
        <v>63</v>
      </c>
      <c r="L75" s="2">
        <f>IFERROR(__xludf.DUMMYFUNCTION("""COMPUTED_VALUE"""),39.0)</f>
        <v>39</v>
      </c>
      <c r="M75" s="2">
        <f>IFERROR(__xludf.DUMMYFUNCTION("""COMPUTED_VALUE"""),57.0)</f>
        <v>57</v>
      </c>
      <c r="N75" s="2">
        <f>IFERROR(__xludf.DUMMYFUNCTION("""COMPUTED_VALUE"""),62.0)</f>
        <v>62</v>
      </c>
      <c r="O75" s="2">
        <f>IFERROR(__xludf.DUMMYFUNCTION("""COMPUTED_VALUE"""),65.0)</f>
        <v>65</v>
      </c>
      <c r="Q75" s="2">
        <f>IFERROR(__xludf.DUMMYFUNCTION("SPLIT(E75,"" "")"),41.0)</f>
        <v>41</v>
      </c>
      <c r="R75" s="2">
        <f>IFERROR(__xludf.DUMMYFUNCTION("""COMPUTED_VALUE"""),75.0)</f>
        <v>75</v>
      </c>
      <c r="S75" s="2">
        <f>IFERROR(__xludf.DUMMYFUNCTION("""COMPUTED_VALUE"""),83.0)</f>
        <v>83</v>
      </c>
      <c r="T75" s="2">
        <f>IFERROR(__xludf.DUMMYFUNCTION("""COMPUTED_VALUE"""),51.0)</f>
        <v>51</v>
      </c>
      <c r="U75" s="2">
        <f>IFERROR(__xludf.DUMMYFUNCTION("""COMPUTED_VALUE"""),13.0)</f>
        <v>13</v>
      </c>
      <c r="V75" s="2">
        <f>IFERROR(__xludf.DUMMYFUNCTION("""COMPUTED_VALUE"""),91.0)</f>
        <v>91</v>
      </c>
      <c r="W75" s="2">
        <f>IFERROR(__xludf.DUMMYFUNCTION("""COMPUTED_VALUE"""),93.0)</f>
        <v>93</v>
      </c>
      <c r="X75" s="2">
        <f>IFERROR(__xludf.DUMMYFUNCTION("""COMPUTED_VALUE"""),79.0)</f>
        <v>79</v>
      </c>
      <c r="Y75" s="2">
        <f>IFERROR(__xludf.DUMMYFUNCTION("""COMPUTED_VALUE"""),66.0)</f>
        <v>66</v>
      </c>
      <c r="Z75" s="2">
        <f>IFERROR(__xludf.DUMMYFUNCTION("""COMPUTED_VALUE"""),23.0)</f>
        <v>23</v>
      </c>
      <c r="AA75" s="2">
        <f>IFERROR(__xludf.DUMMYFUNCTION("""COMPUTED_VALUE"""),70.0)</f>
        <v>70</v>
      </c>
      <c r="AB75" s="2">
        <f>IFERROR(__xludf.DUMMYFUNCTION("""COMPUTED_VALUE"""),86.0)</f>
        <v>86</v>
      </c>
      <c r="AC75" s="2">
        <f>IFERROR(__xludf.DUMMYFUNCTION("""COMPUTED_VALUE"""),16.0)</f>
        <v>16</v>
      </c>
      <c r="AD75" s="2">
        <f>IFERROR(__xludf.DUMMYFUNCTION("""COMPUTED_VALUE"""),52.0)</f>
        <v>52</v>
      </c>
      <c r="AE75" s="2">
        <f>IFERROR(__xludf.DUMMYFUNCTION("""COMPUTED_VALUE"""),26.0)</f>
        <v>26</v>
      </c>
      <c r="AF75" s="2">
        <f>IFERROR(__xludf.DUMMYFUNCTION("""COMPUTED_VALUE"""),50.0)</f>
        <v>50</v>
      </c>
      <c r="AG75" s="2">
        <f>IFERROR(__xludf.DUMMYFUNCTION("""COMPUTED_VALUE"""),72.0)</f>
        <v>72</v>
      </c>
      <c r="AH75" s="2">
        <f>IFERROR(__xludf.DUMMYFUNCTION("""COMPUTED_VALUE"""),5.0)</f>
        <v>5</v>
      </c>
      <c r="AI75" s="2">
        <f>IFERROR(__xludf.DUMMYFUNCTION("""COMPUTED_VALUE"""),48.0)</f>
        <v>48</v>
      </c>
      <c r="AJ75" s="2">
        <f>IFERROR(__xludf.DUMMYFUNCTION("""COMPUTED_VALUE"""),80.0)</f>
        <v>80</v>
      </c>
      <c r="AK75" s="2">
        <f>IFERROR(__xludf.DUMMYFUNCTION("""COMPUTED_VALUE"""),74.0)</f>
        <v>74</v>
      </c>
      <c r="AL75" s="2">
        <f>IFERROR(__xludf.DUMMYFUNCTION("""COMPUTED_VALUE"""),47.0)</f>
        <v>47</v>
      </c>
      <c r="AM75" s="2">
        <f>IFERROR(__xludf.DUMMYFUNCTION("""COMPUTED_VALUE"""),38.0)</f>
        <v>38</v>
      </c>
      <c r="AN75" s="2">
        <f>IFERROR(__xludf.DUMMYFUNCTION("""COMPUTED_VALUE"""),97.0)</f>
        <v>97</v>
      </c>
      <c r="AO75" s="2">
        <f>IFERROR(__xludf.DUMMYFUNCTION("""COMPUTED_VALUE"""),8.0)</f>
        <v>8</v>
      </c>
      <c r="AP75" s="2">
        <f t="shared" si="2"/>
        <v>1</v>
      </c>
      <c r="AQ75" s="2">
        <f>IFERROR(__xludf.DUMMYFUNCTION("COUNTA( iferror( filter( flatten(F75:O75), match( flatten(F75:O75), flatten(Q75:AO75), 0 ) ) ) )"),0.0)</f>
        <v>0</v>
      </c>
      <c r="AR75" s="2">
        <f t="shared" si="1"/>
        <v>0</v>
      </c>
    </row>
    <row r="76">
      <c r="A76" s="4" t="s">
        <v>80</v>
      </c>
      <c r="B76" s="2" t="str">
        <f>IFERROR(__xludf.DUMMYFUNCTION(" SPLIT(A76,"":"")"),"Card  75")</f>
        <v>Card  75</v>
      </c>
      <c r="C76" s="2" t="str">
        <f>IFERROR(__xludf.DUMMYFUNCTION("""COMPUTED_VALUE""")," 38 65 93 30 12 64 31 10 37 81 |  8 76 72  3 52 89 32 60 73 40 85 55 49 43 45 42 83 58 61 47 86 67 82 94 50")</f>
        <v> 38 65 93 30 12 64 31 10 37 81 |  8 76 72  3 52 89 32 60 73 40 85 55 49 43 45 42 83 58 61 47 86 67 82 94 50</v>
      </c>
      <c r="D76" s="2" t="str">
        <f>IFERROR(__xludf.DUMMYFUNCTION("SPLIT(C76,""|"")")," 38 65 93 30 12 64 31 10 37 81 ")</f>
        <v> 38 65 93 30 12 64 31 10 37 81 </v>
      </c>
      <c r="E76" s="2" t="str">
        <f>IFERROR(__xludf.DUMMYFUNCTION("""COMPUTED_VALUE"""),"  8 76 72  3 52 89 32 60 73 40 85 55 49 43 45 42 83 58 61 47 86 67 82 94 50")</f>
        <v>  8 76 72  3 52 89 32 60 73 40 85 55 49 43 45 42 83 58 61 47 86 67 82 94 50</v>
      </c>
      <c r="F76" s="2">
        <f>IFERROR(__xludf.DUMMYFUNCTION("SPLIT(D76,"" "")"),38.0)</f>
        <v>38</v>
      </c>
      <c r="G76" s="2">
        <f>IFERROR(__xludf.DUMMYFUNCTION("""COMPUTED_VALUE"""),65.0)</f>
        <v>65</v>
      </c>
      <c r="H76" s="2">
        <f>IFERROR(__xludf.DUMMYFUNCTION("""COMPUTED_VALUE"""),93.0)</f>
        <v>93</v>
      </c>
      <c r="I76" s="2">
        <f>IFERROR(__xludf.DUMMYFUNCTION("""COMPUTED_VALUE"""),30.0)</f>
        <v>30</v>
      </c>
      <c r="J76" s="2">
        <f>IFERROR(__xludf.DUMMYFUNCTION("""COMPUTED_VALUE"""),12.0)</f>
        <v>12</v>
      </c>
      <c r="K76" s="2">
        <f>IFERROR(__xludf.DUMMYFUNCTION("""COMPUTED_VALUE"""),64.0)</f>
        <v>64</v>
      </c>
      <c r="L76" s="2">
        <f>IFERROR(__xludf.DUMMYFUNCTION("""COMPUTED_VALUE"""),31.0)</f>
        <v>31</v>
      </c>
      <c r="M76" s="2">
        <f>IFERROR(__xludf.DUMMYFUNCTION("""COMPUTED_VALUE"""),10.0)</f>
        <v>10</v>
      </c>
      <c r="N76" s="2">
        <f>IFERROR(__xludf.DUMMYFUNCTION("""COMPUTED_VALUE"""),37.0)</f>
        <v>37</v>
      </c>
      <c r="O76" s="2">
        <f>IFERROR(__xludf.DUMMYFUNCTION("""COMPUTED_VALUE"""),81.0)</f>
        <v>81</v>
      </c>
      <c r="Q76" s="2">
        <f>IFERROR(__xludf.DUMMYFUNCTION("SPLIT(E76,"" "")"),8.0)</f>
        <v>8</v>
      </c>
      <c r="R76" s="2">
        <f>IFERROR(__xludf.DUMMYFUNCTION("""COMPUTED_VALUE"""),76.0)</f>
        <v>76</v>
      </c>
      <c r="S76" s="2">
        <f>IFERROR(__xludf.DUMMYFUNCTION("""COMPUTED_VALUE"""),72.0)</f>
        <v>72</v>
      </c>
      <c r="T76" s="2">
        <f>IFERROR(__xludf.DUMMYFUNCTION("""COMPUTED_VALUE"""),3.0)</f>
        <v>3</v>
      </c>
      <c r="U76" s="2">
        <f>IFERROR(__xludf.DUMMYFUNCTION("""COMPUTED_VALUE"""),52.0)</f>
        <v>52</v>
      </c>
      <c r="V76" s="2">
        <f>IFERROR(__xludf.DUMMYFUNCTION("""COMPUTED_VALUE"""),89.0)</f>
        <v>89</v>
      </c>
      <c r="W76" s="2">
        <f>IFERROR(__xludf.DUMMYFUNCTION("""COMPUTED_VALUE"""),32.0)</f>
        <v>32</v>
      </c>
      <c r="X76" s="2">
        <f>IFERROR(__xludf.DUMMYFUNCTION("""COMPUTED_VALUE"""),60.0)</f>
        <v>60</v>
      </c>
      <c r="Y76" s="2">
        <f>IFERROR(__xludf.DUMMYFUNCTION("""COMPUTED_VALUE"""),73.0)</f>
        <v>73</v>
      </c>
      <c r="Z76" s="2">
        <f>IFERROR(__xludf.DUMMYFUNCTION("""COMPUTED_VALUE"""),40.0)</f>
        <v>40</v>
      </c>
      <c r="AA76" s="2">
        <f>IFERROR(__xludf.DUMMYFUNCTION("""COMPUTED_VALUE"""),85.0)</f>
        <v>85</v>
      </c>
      <c r="AB76" s="2">
        <f>IFERROR(__xludf.DUMMYFUNCTION("""COMPUTED_VALUE"""),55.0)</f>
        <v>55</v>
      </c>
      <c r="AC76" s="2">
        <f>IFERROR(__xludf.DUMMYFUNCTION("""COMPUTED_VALUE"""),49.0)</f>
        <v>49</v>
      </c>
      <c r="AD76" s="2">
        <f>IFERROR(__xludf.DUMMYFUNCTION("""COMPUTED_VALUE"""),43.0)</f>
        <v>43</v>
      </c>
      <c r="AE76" s="2">
        <f>IFERROR(__xludf.DUMMYFUNCTION("""COMPUTED_VALUE"""),45.0)</f>
        <v>45</v>
      </c>
      <c r="AF76" s="2">
        <f>IFERROR(__xludf.DUMMYFUNCTION("""COMPUTED_VALUE"""),42.0)</f>
        <v>42</v>
      </c>
      <c r="AG76" s="2">
        <f>IFERROR(__xludf.DUMMYFUNCTION("""COMPUTED_VALUE"""),83.0)</f>
        <v>83</v>
      </c>
      <c r="AH76" s="2">
        <f>IFERROR(__xludf.DUMMYFUNCTION("""COMPUTED_VALUE"""),58.0)</f>
        <v>58</v>
      </c>
      <c r="AI76" s="2">
        <f>IFERROR(__xludf.DUMMYFUNCTION("""COMPUTED_VALUE"""),61.0)</f>
        <v>61</v>
      </c>
      <c r="AJ76" s="2">
        <f>IFERROR(__xludf.DUMMYFUNCTION("""COMPUTED_VALUE"""),47.0)</f>
        <v>47</v>
      </c>
      <c r="AK76" s="2">
        <f>IFERROR(__xludf.DUMMYFUNCTION("""COMPUTED_VALUE"""),86.0)</f>
        <v>86</v>
      </c>
      <c r="AL76" s="2">
        <f>IFERROR(__xludf.DUMMYFUNCTION("""COMPUTED_VALUE"""),67.0)</f>
        <v>67</v>
      </c>
      <c r="AM76" s="2">
        <f>IFERROR(__xludf.DUMMYFUNCTION("""COMPUTED_VALUE"""),82.0)</f>
        <v>82</v>
      </c>
      <c r="AN76" s="2">
        <f>IFERROR(__xludf.DUMMYFUNCTION("""COMPUTED_VALUE"""),94.0)</f>
        <v>94</v>
      </c>
      <c r="AO76" s="2">
        <f>IFERROR(__xludf.DUMMYFUNCTION("""COMPUTED_VALUE"""),50.0)</f>
        <v>50</v>
      </c>
      <c r="AP76" s="2">
        <f t="shared" si="2"/>
        <v>1</v>
      </c>
      <c r="AQ76" s="2">
        <f>IFERROR(__xludf.DUMMYFUNCTION("COUNTA( iferror( filter( flatten(F76:O76), match( flatten(F76:O76), flatten(Q76:AO76), 0 ) ) ) )"),0.0)</f>
        <v>0</v>
      </c>
      <c r="AR76" s="2">
        <f t="shared" si="1"/>
        <v>0</v>
      </c>
    </row>
    <row r="77">
      <c r="A77" s="4" t="s">
        <v>81</v>
      </c>
      <c r="B77" s="2" t="str">
        <f>IFERROR(__xludf.DUMMYFUNCTION(" SPLIT(A77,"":"")"),"Card  76")</f>
        <v>Card  76</v>
      </c>
      <c r="C77" s="2" t="str">
        <f>IFERROR(__xludf.DUMMYFUNCTION("""COMPUTED_VALUE""")," 26 83  4 70 88  7 50 34 36 76 | 64 49  4 77 83 39 34 50 79 24 22  6 70 85  7 75 80 26 38 36 68 63 29 17 88")</f>
        <v> 26 83  4 70 88  7 50 34 36 76 | 64 49  4 77 83 39 34 50 79 24 22  6 70 85  7 75 80 26 38 36 68 63 29 17 88</v>
      </c>
      <c r="D77" s="2" t="str">
        <f>IFERROR(__xludf.DUMMYFUNCTION("SPLIT(C77,""|"")")," 26 83  4 70 88  7 50 34 36 76 ")</f>
        <v> 26 83  4 70 88  7 50 34 36 76 </v>
      </c>
      <c r="E77" s="2" t="str">
        <f>IFERROR(__xludf.DUMMYFUNCTION("""COMPUTED_VALUE""")," 64 49  4 77 83 39 34 50 79 24 22  6 70 85  7 75 80 26 38 36 68 63 29 17 88")</f>
        <v> 64 49  4 77 83 39 34 50 79 24 22  6 70 85  7 75 80 26 38 36 68 63 29 17 88</v>
      </c>
      <c r="F77" s="2">
        <f>IFERROR(__xludf.DUMMYFUNCTION("SPLIT(D77,"" "")"),26.0)</f>
        <v>26</v>
      </c>
      <c r="G77" s="2">
        <f>IFERROR(__xludf.DUMMYFUNCTION("""COMPUTED_VALUE"""),83.0)</f>
        <v>83</v>
      </c>
      <c r="H77" s="2">
        <f>IFERROR(__xludf.DUMMYFUNCTION("""COMPUTED_VALUE"""),4.0)</f>
        <v>4</v>
      </c>
      <c r="I77" s="2">
        <f>IFERROR(__xludf.DUMMYFUNCTION("""COMPUTED_VALUE"""),70.0)</f>
        <v>70</v>
      </c>
      <c r="J77" s="2">
        <f>IFERROR(__xludf.DUMMYFUNCTION("""COMPUTED_VALUE"""),88.0)</f>
        <v>88</v>
      </c>
      <c r="K77" s="2">
        <f>IFERROR(__xludf.DUMMYFUNCTION("""COMPUTED_VALUE"""),7.0)</f>
        <v>7</v>
      </c>
      <c r="L77" s="2">
        <f>IFERROR(__xludf.DUMMYFUNCTION("""COMPUTED_VALUE"""),50.0)</f>
        <v>50</v>
      </c>
      <c r="M77" s="2">
        <f>IFERROR(__xludf.DUMMYFUNCTION("""COMPUTED_VALUE"""),34.0)</f>
        <v>34</v>
      </c>
      <c r="N77" s="2">
        <f>IFERROR(__xludf.DUMMYFUNCTION("""COMPUTED_VALUE"""),36.0)</f>
        <v>36</v>
      </c>
      <c r="O77" s="2">
        <f>IFERROR(__xludf.DUMMYFUNCTION("""COMPUTED_VALUE"""),76.0)</f>
        <v>76</v>
      </c>
      <c r="Q77" s="2">
        <f>IFERROR(__xludf.DUMMYFUNCTION("SPLIT(E77,"" "")"),64.0)</f>
        <v>64</v>
      </c>
      <c r="R77" s="2">
        <f>IFERROR(__xludf.DUMMYFUNCTION("""COMPUTED_VALUE"""),49.0)</f>
        <v>49</v>
      </c>
      <c r="S77" s="2">
        <f>IFERROR(__xludf.DUMMYFUNCTION("""COMPUTED_VALUE"""),4.0)</f>
        <v>4</v>
      </c>
      <c r="T77" s="2">
        <f>IFERROR(__xludf.DUMMYFUNCTION("""COMPUTED_VALUE"""),77.0)</f>
        <v>77</v>
      </c>
      <c r="U77" s="2">
        <f>IFERROR(__xludf.DUMMYFUNCTION("""COMPUTED_VALUE"""),83.0)</f>
        <v>83</v>
      </c>
      <c r="V77" s="2">
        <f>IFERROR(__xludf.DUMMYFUNCTION("""COMPUTED_VALUE"""),39.0)</f>
        <v>39</v>
      </c>
      <c r="W77" s="2">
        <f>IFERROR(__xludf.DUMMYFUNCTION("""COMPUTED_VALUE"""),34.0)</f>
        <v>34</v>
      </c>
      <c r="X77" s="2">
        <f>IFERROR(__xludf.DUMMYFUNCTION("""COMPUTED_VALUE"""),50.0)</f>
        <v>50</v>
      </c>
      <c r="Y77" s="2">
        <f>IFERROR(__xludf.DUMMYFUNCTION("""COMPUTED_VALUE"""),79.0)</f>
        <v>79</v>
      </c>
      <c r="Z77" s="2">
        <f>IFERROR(__xludf.DUMMYFUNCTION("""COMPUTED_VALUE"""),24.0)</f>
        <v>24</v>
      </c>
      <c r="AA77" s="2">
        <f>IFERROR(__xludf.DUMMYFUNCTION("""COMPUTED_VALUE"""),22.0)</f>
        <v>22</v>
      </c>
      <c r="AB77" s="2">
        <f>IFERROR(__xludf.DUMMYFUNCTION("""COMPUTED_VALUE"""),6.0)</f>
        <v>6</v>
      </c>
      <c r="AC77" s="2">
        <f>IFERROR(__xludf.DUMMYFUNCTION("""COMPUTED_VALUE"""),70.0)</f>
        <v>70</v>
      </c>
      <c r="AD77" s="2">
        <f>IFERROR(__xludf.DUMMYFUNCTION("""COMPUTED_VALUE"""),85.0)</f>
        <v>85</v>
      </c>
      <c r="AE77" s="2">
        <f>IFERROR(__xludf.DUMMYFUNCTION("""COMPUTED_VALUE"""),7.0)</f>
        <v>7</v>
      </c>
      <c r="AF77" s="2">
        <f>IFERROR(__xludf.DUMMYFUNCTION("""COMPUTED_VALUE"""),75.0)</f>
        <v>75</v>
      </c>
      <c r="AG77" s="2">
        <f>IFERROR(__xludf.DUMMYFUNCTION("""COMPUTED_VALUE"""),80.0)</f>
        <v>80</v>
      </c>
      <c r="AH77" s="2">
        <f>IFERROR(__xludf.DUMMYFUNCTION("""COMPUTED_VALUE"""),26.0)</f>
        <v>26</v>
      </c>
      <c r="AI77" s="2">
        <f>IFERROR(__xludf.DUMMYFUNCTION("""COMPUTED_VALUE"""),38.0)</f>
        <v>38</v>
      </c>
      <c r="AJ77" s="2">
        <f>IFERROR(__xludf.DUMMYFUNCTION("""COMPUTED_VALUE"""),36.0)</f>
        <v>36</v>
      </c>
      <c r="AK77" s="2">
        <f>IFERROR(__xludf.DUMMYFUNCTION("""COMPUTED_VALUE"""),68.0)</f>
        <v>68</v>
      </c>
      <c r="AL77" s="2">
        <f>IFERROR(__xludf.DUMMYFUNCTION("""COMPUTED_VALUE"""),63.0)</f>
        <v>63</v>
      </c>
      <c r="AM77" s="2">
        <f>IFERROR(__xludf.DUMMYFUNCTION("""COMPUTED_VALUE"""),29.0)</f>
        <v>29</v>
      </c>
      <c r="AN77" s="2">
        <f>IFERROR(__xludf.DUMMYFUNCTION("""COMPUTED_VALUE"""),17.0)</f>
        <v>17</v>
      </c>
      <c r="AO77" s="2">
        <f>IFERROR(__xludf.DUMMYFUNCTION("""COMPUTED_VALUE"""),88.0)</f>
        <v>88</v>
      </c>
      <c r="AP77" s="2">
        <f t="shared" si="2"/>
        <v>0</v>
      </c>
      <c r="AQ77" s="2">
        <f>IFERROR(__xludf.DUMMYFUNCTION("COUNTA( iferror( filter( flatten(F77:O77), match( flatten(F77:O77), flatten(Q77:AO77), 0 ) ) ) )"),9.0)</f>
        <v>9</v>
      </c>
      <c r="AR77" s="2">
        <f t="shared" si="1"/>
        <v>256</v>
      </c>
    </row>
    <row r="78">
      <c r="A78" s="4" t="s">
        <v>82</v>
      </c>
      <c r="B78" s="2" t="str">
        <f>IFERROR(__xludf.DUMMYFUNCTION(" SPLIT(A78,"":"")"),"Card  77")</f>
        <v>Card  77</v>
      </c>
      <c r="C78" s="2" t="str">
        <f>IFERROR(__xludf.DUMMYFUNCTION("""COMPUTED_VALUE""")," 31 97 45 39 24  5 87 26 75 15 | 38 36 10 57 39  8 45 74 24 94 31 17 25 27 92 75 60 87 12 26 69 15 70 63  7")</f>
        <v> 31 97 45 39 24  5 87 26 75 15 | 38 36 10 57 39  8 45 74 24 94 31 17 25 27 92 75 60 87 12 26 69 15 70 63  7</v>
      </c>
      <c r="D78" s="2" t="str">
        <f>IFERROR(__xludf.DUMMYFUNCTION("SPLIT(C78,""|"")")," 31 97 45 39 24  5 87 26 75 15 ")</f>
        <v> 31 97 45 39 24  5 87 26 75 15 </v>
      </c>
      <c r="E78" s="2" t="str">
        <f>IFERROR(__xludf.DUMMYFUNCTION("""COMPUTED_VALUE""")," 38 36 10 57 39  8 45 74 24 94 31 17 25 27 92 75 60 87 12 26 69 15 70 63  7")</f>
        <v> 38 36 10 57 39  8 45 74 24 94 31 17 25 27 92 75 60 87 12 26 69 15 70 63  7</v>
      </c>
      <c r="F78" s="2">
        <f>IFERROR(__xludf.DUMMYFUNCTION("SPLIT(D78,"" "")"),31.0)</f>
        <v>31</v>
      </c>
      <c r="G78" s="2">
        <f>IFERROR(__xludf.DUMMYFUNCTION("""COMPUTED_VALUE"""),97.0)</f>
        <v>97</v>
      </c>
      <c r="H78" s="2">
        <f>IFERROR(__xludf.DUMMYFUNCTION("""COMPUTED_VALUE"""),45.0)</f>
        <v>45</v>
      </c>
      <c r="I78" s="2">
        <f>IFERROR(__xludf.DUMMYFUNCTION("""COMPUTED_VALUE"""),39.0)</f>
        <v>39</v>
      </c>
      <c r="J78" s="2">
        <f>IFERROR(__xludf.DUMMYFUNCTION("""COMPUTED_VALUE"""),24.0)</f>
        <v>24</v>
      </c>
      <c r="K78" s="2">
        <f>IFERROR(__xludf.DUMMYFUNCTION("""COMPUTED_VALUE"""),5.0)</f>
        <v>5</v>
      </c>
      <c r="L78" s="2">
        <f>IFERROR(__xludf.DUMMYFUNCTION("""COMPUTED_VALUE"""),87.0)</f>
        <v>87</v>
      </c>
      <c r="M78" s="2">
        <f>IFERROR(__xludf.DUMMYFUNCTION("""COMPUTED_VALUE"""),26.0)</f>
        <v>26</v>
      </c>
      <c r="N78" s="2">
        <f>IFERROR(__xludf.DUMMYFUNCTION("""COMPUTED_VALUE"""),75.0)</f>
        <v>75</v>
      </c>
      <c r="O78" s="2">
        <f>IFERROR(__xludf.DUMMYFUNCTION("""COMPUTED_VALUE"""),15.0)</f>
        <v>15</v>
      </c>
      <c r="Q78" s="2">
        <f>IFERROR(__xludf.DUMMYFUNCTION("SPLIT(E78,"" "")"),38.0)</f>
        <v>38</v>
      </c>
      <c r="R78" s="2">
        <f>IFERROR(__xludf.DUMMYFUNCTION("""COMPUTED_VALUE"""),36.0)</f>
        <v>36</v>
      </c>
      <c r="S78" s="2">
        <f>IFERROR(__xludf.DUMMYFUNCTION("""COMPUTED_VALUE"""),10.0)</f>
        <v>10</v>
      </c>
      <c r="T78" s="2">
        <f>IFERROR(__xludf.DUMMYFUNCTION("""COMPUTED_VALUE"""),57.0)</f>
        <v>57</v>
      </c>
      <c r="U78" s="2">
        <f>IFERROR(__xludf.DUMMYFUNCTION("""COMPUTED_VALUE"""),39.0)</f>
        <v>39</v>
      </c>
      <c r="V78" s="2">
        <f>IFERROR(__xludf.DUMMYFUNCTION("""COMPUTED_VALUE"""),8.0)</f>
        <v>8</v>
      </c>
      <c r="W78" s="2">
        <f>IFERROR(__xludf.DUMMYFUNCTION("""COMPUTED_VALUE"""),45.0)</f>
        <v>45</v>
      </c>
      <c r="X78" s="2">
        <f>IFERROR(__xludf.DUMMYFUNCTION("""COMPUTED_VALUE"""),74.0)</f>
        <v>74</v>
      </c>
      <c r="Y78" s="2">
        <f>IFERROR(__xludf.DUMMYFUNCTION("""COMPUTED_VALUE"""),24.0)</f>
        <v>24</v>
      </c>
      <c r="Z78" s="2">
        <f>IFERROR(__xludf.DUMMYFUNCTION("""COMPUTED_VALUE"""),94.0)</f>
        <v>94</v>
      </c>
      <c r="AA78" s="2">
        <f>IFERROR(__xludf.DUMMYFUNCTION("""COMPUTED_VALUE"""),31.0)</f>
        <v>31</v>
      </c>
      <c r="AB78" s="2">
        <f>IFERROR(__xludf.DUMMYFUNCTION("""COMPUTED_VALUE"""),17.0)</f>
        <v>17</v>
      </c>
      <c r="AC78" s="2">
        <f>IFERROR(__xludf.DUMMYFUNCTION("""COMPUTED_VALUE"""),25.0)</f>
        <v>25</v>
      </c>
      <c r="AD78" s="2">
        <f>IFERROR(__xludf.DUMMYFUNCTION("""COMPUTED_VALUE"""),27.0)</f>
        <v>27</v>
      </c>
      <c r="AE78" s="2">
        <f>IFERROR(__xludf.DUMMYFUNCTION("""COMPUTED_VALUE"""),92.0)</f>
        <v>92</v>
      </c>
      <c r="AF78" s="2">
        <f>IFERROR(__xludf.DUMMYFUNCTION("""COMPUTED_VALUE"""),75.0)</f>
        <v>75</v>
      </c>
      <c r="AG78" s="2">
        <f>IFERROR(__xludf.DUMMYFUNCTION("""COMPUTED_VALUE"""),60.0)</f>
        <v>60</v>
      </c>
      <c r="AH78" s="2">
        <f>IFERROR(__xludf.DUMMYFUNCTION("""COMPUTED_VALUE"""),87.0)</f>
        <v>87</v>
      </c>
      <c r="AI78" s="2">
        <f>IFERROR(__xludf.DUMMYFUNCTION("""COMPUTED_VALUE"""),12.0)</f>
        <v>12</v>
      </c>
      <c r="AJ78" s="2">
        <f>IFERROR(__xludf.DUMMYFUNCTION("""COMPUTED_VALUE"""),26.0)</f>
        <v>26</v>
      </c>
      <c r="AK78" s="2">
        <f>IFERROR(__xludf.DUMMYFUNCTION("""COMPUTED_VALUE"""),69.0)</f>
        <v>69</v>
      </c>
      <c r="AL78" s="2">
        <f>IFERROR(__xludf.DUMMYFUNCTION("""COMPUTED_VALUE"""),15.0)</f>
        <v>15</v>
      </c>
      <c r="AM78" s="2">
        <f>IFERROR(__xludf.DUMMYFUNCTION("""COMPUTED_VALUE"""),70.0)</f>
        <v>70</v>
      </c>
      <c r="AN78" s="2">
        <f>IFERROR(__xludf.DUMMYFUNCTION("""COMPUTED_VALUE"""),63.0)</f>
        <v>63</v>
      </c>
      <c r="AO78" s="2">
        <f>IFERROR(__xludf.DUMMYFUNCTION("""COMPUTED_VALUE"""),7.0)</f>
        <v>7</v>
      </c>
      <c r="AP78" s="2">
        <f t="shared" si="2"/>
        <v>43046721</v>
      </c>
      <c r="AQ78" s="2">
        <f>IFERROR(__xludf.DUMMYFUNCTION("COUNTA( iferror( filter( flatten(F78:O78), match( flatten(F78:O78), flatten(Q78:AO78), 0 ) ) ) )"),8.0)</f>
        <v>8</v>
      </c>
      <c r="AR78" s="2">
        <f t="shared" si="1"/>
        <v>128</v>
      </c>
    </row>
    <row r="79">
      <c r="A79" s="4" t="s">
        <v>83</v>
      </c>
      <c r="B79" s="2" t="str">
        <f>IFERROR(__xludf.DUMMYFUNCTION(" SPLIT(A79,"":"")"),"Card  78")</f>
        <v>Card  78</v>
      </c>
      <c r="C79" s="2" t="str">
        <f>IFERROR(__xludf.DUMMYFUNCTION("""COMPUTED_VALUE""")," 44 21 15 91 62 67 47 24 95 90 | 26  1 62 42 71 43 91 95 59 37 16  3 56 14 21 15 17 87 86 51 39 19 46 36  4")</f>
        <v> 44 21 15 91 62 67 47 24 95 90 | 26  1 62 42 71 43 91 95 59 37 16  3 56 14 21 15 17 87 86 51 39 19 46 36  4</v>
      </c>
      <c r="D79" s="2" t="str">
        <f>IFERROR(__xludf.DUMMYFUNCTION("SPLIT(C79,""|"")")," 44 21 15 91 62 67 47 24 95 90 ")</f>
        <v> 44 21 15 91 62 67 47 24 95 90 </v>
      </c>
      <c r="E79" s="2" t="str">
        <f>IFERROR(__xludf.DUMMYFUNCTION("""COMPUTED_VALUE""")," 26  1 62 42 71 43 91 95 59 37 16  3 56 14 21 15 17 87 86 51 39 19 46 36  4")</f>
        <v> 26  1 62 42 71 43 91 95 59 37 16  3 56 14 21 15 17 87 86 51 39 19 46 36  4</v>
      </c>
      <c r="F79" s="2">
        <f>IFERROR(__xludf.DUMMYFUNCTION("SPLIT(D79,"" "")"),44.0)</f>
        <v>44</v>
      </c>
      <c r="G79" s="2">
        <f>IFERROR(__xludf.DUMMYFUNCTION("""COMPUTED_VALUE"""),21.0)</f>
        <v>21</v>
      </c>
      <c r="H79" s="2">
        <f>IFERROR(__xludf.DUMMYFUNCTION("""COMPUTED_VALUE"""),15.0)</f>
        <v>15</v>
      </c>
      <c r="I79" s="2">
        <f>IFERROR(__xludf.DUMMYFUNCTION("""COMPUTED_VALUE"""),91.0)</f>
        <v>91</v>
      </c>
      <c r="J79" s="2">
        <f>IFERROR(__xludf.DUMMYFUNCTION("""COMPUTED_VALUE"""),62.0)</f>
        <v>62</v>
      </c>
      <c r="K79" s="2">
        <f>IFERROR(__xludf.DUMMYFUNCTION("""COMPUTED_VALUE"""),67.0)</f>
        <v>67</v>
      </c>
      <c r="L79" s="2">
        <f>IFERROR(__xludf.DUMMYFUNCTION("""COMPUTED_VALUE"""),47.0)</f>
        <v>47</v>
      </c>
      <c r="M79" s="2">
        <f>IFERROR(__xludf.DUMMYFUNCTION("""COMPUTED_VALUE"""),24.0)</f>
        <v>24</v>
      </c>
      <c r="N79" s="2">
        <f>IFERROR(__xludf.DUMMYFUNCTION("""COMPUTED_VALUE"""),95.0)</f>
        <v>95</v>
      </c>
      <c r="O79" s="2">
        <f>IFERROR(__xludf.DUMMYFUNCTION("""COMPUTED_VALUE"""),90.0)</f>
        <v>90</v>
      </c>
      <c r="Q79" s="2">
        <f>IFERROR(__xludf.DUMMYFUNCTION("SPLIT(E79,"" "")"),26.0)</f>
        <v>26</v>
      </c>
      <c r="R79" s="2">
        <f>IFERROR(__xludf.DUMMYFUNCTION("""COMPUTED_VALUE"""),1.0)</f>
        <v>1</v>
      </c>
      <c r="S79" s="2">
        <f>IFERROR(__xludf.DUMMYFUNCTION("""COMPUTED_VALUE"""),62.0)</f>
        <v>62</v>
      </c>
      <c r="T79" s="2">
        <f>IFERROR(__xludf.DUMMYFUNCTION("""COMPUTED_VALUE"""),42.0)</f>
        <v>42</v>
      </c>
      <c r="U79" s="2">
        <f>IFERROR(__xludf.DUMMYFUNCTION("""COMPUTED_VALUE"""),71.0)</f>
        <v>71</v>
      </c>
      <c r="V79" s="2">
        <f>IFERROR(__xludf.DUMMYFUNCTION("""COMPUTED_VALUE"""),43.0)</f>
        <v>43</v>
      </c>
      <c r="W79" s="2">
        <f>IFERROR(__xludf.DUMMYFUNCTION("""COMPUTED_VALUE"""),91.0)</f>
        <v>91</v>
      </c>
      <c r="X79" s="2">
        <f>IFERROR(__xludf.DUMMYFUNCTION("""COMPUTED_VALUE"""),95.0)</f>
        <v>95</v>
      </c>
      <c r="Y79" s="2">
        <f>IFERROR(__xludf.DUMMYFUNCTION("""COMPUTED_VALUE"""),59.0)</f>
        <v>59</v>
      </c>
      <c r="Z79" s="2">
        <f>IFERROR(__xludf.DUMMYFUNCTION("""COMPUTED_VALUE"""),37.0)</f>
        <v>37</v>
      </c>
      <c r="AA79" s="2">
        <f>IFERROR(__xludf.DUMMYFUNCTION("""COMPUTED_VALUE"""),16.0)</f>
        <v>16</v>
      </c>
      <c r="AB79" s="2">
        <f>IFERROR(__xludf.DUMMYFUNCTION("""COMPUTED_VALUE"""),3.0)</f>
        <v>3</v>
      </c>
      <c r="AC79" s="2">
        <f>IFERROR(__xludf.DUMMYFUNCTION("""COMPUTED_VALUE"""),56.0)</f>
        <v>56</v>
      </c>
      <c r="AD79" s="2">
        <f>IFERROR(__xludf.DUMMYFUNCTION("""COMPUTED_VALUE"""),14.0)</f>
        <v>14</v>
      </c>
      <c r="AE79" s="2">
        <f>IFERROR(__xludf.DUMMYFUNCTION("""COMPUTED_VALUE"""),21.0)</f>
        <v>21</v>
      </c>
      <c r="AF79" s="2">
        <f>IFERROR(__xludf.DUMMYFUNCTION("""COMPUTED_VALUE"""),15.0)</f>
        <v>15</v>
      </c>
      <c r="AG79" s="2">
        <f>IFERROR(__xludf.DUMMYFUNCTION("""COMPUTED_VALUE"""),17.0)</f>
        <v>17</v>
      </c>
      <c r="AH79" s="2">
        <f>IFERROR(__xludf.DUMMYFUNCTION("""COMPUTED_VALUE"""),87.0)</f>
        <v>87</v>
      </c>
      <c r="AI79" s="2">
        <f>IFERROR(__xludf.DUMMYFUNCTION("""COMPUTED_VALUE"""),86.0)</f>
        <v>86</v>
      </c>
      <c r="AJ79" s="2">
        <f>IFERROR(__xludf.DUMMYFUNCTION("""COMPUTED_VALUE"""),51.0)</f>
        <v>51</v>
      </c>
      <c r="AK79" s="2">
        <f>IFERROR(__xludf.DUMMYFUNCTION("""COMPUTED_VALUE"""),39.0)</f>
        <v>39</v>
      </c>
      <c r="AL79" s="2">
        <f>IFERROR(__xludf.DUMMYFUNCTION("""COMPUTED_VALUE"""),19.0)</f>
        <v>19</v>
      </c>
      <c r="AM79" s="2">
        <f>IFERROR(__xludf.DUMMYFUNCTION("""COMPUTED_VALUE"""),46.0)</f>
        <v>46</v>
      </c>
      <c r="AN79" s="2">
        <f>IFERROR(__xludf.DUMMYFUNCTION("""COMPUTED_VALUE"""),36.0)</f>
        <v>36</v>
      </c>
      <c r="AO79" s="2">
        <f>IFERROR(__xludf.DUMMYFUNCTION("""COMPUTED_VALUE"""),4.0)</f>
        <v>4</v>
      </c>
      <c r="AP79" s="2">
        <f t="shared" si="2"/>
        <v>32768</v>
      </c>
      <c r="AQ79" s="2">
        <f>IFERROR(__xludf.DUMMYFUNCTION("COUNTA( iferror( filter( flatten(F79:O79), match( flatten(F79:O79), flatten(Q79:AO79), 0 ) ) ) )"),5.0)</f>
        <v>5</v>
      </c>
      <c r="AR79" s="2">
        <f t="shared" si="1"/>
        <v>16</v>
      </c>
    </row>
    <row r="80">
      <c r="A80" s="4" t="s">
        <v>84</v>
      </c>
      <c r="B80" s="2" t="str">
        <f>IFERROR(__xludf.DUMMYFUNCTION(" SPLIT(A80,"":"")"),"Card  79")</f>
        <v>Card  79</v>
      </c>
      <c r="C80" s="2" t="str">
        <f>IFERROR(__xludf.DUMMYFUNCTION("""COMPUTED_VALUE""")," 67 84 14 87 21 22 91 17 88 72 | 92 82 94 31 85 54 55 93 46 35 77 67 74 96 36 50 68 19  3 40 15 69 72  6 49")</f>
        <v> 67 84 14 87 21 22 91 17 88 72 | 92 82 94 31 85 54 55 93 46 35 77 67 74 96 36 50 68 19  3 40 15 69 72  6 49</v>
      </c>
      <c r="D80" s="2" t="str">
        <f>IFERROR(__xludf.DUMMYFUNCTION("SPLIT(C80,""|"")")," 67 84 14 87 21 22 91 17 88 72 ")</f>
        <v> 67 84 14 87 21 22 91 17 88 72 </v>
      </c>
      <c r="E80" s="2" t="str">
        <f>IFERROR(__xludf.DUMMYFUNCTION("""COMPUTED_VALUE""")," 92 82 94 31 85 54 55 93 46 35 77 67 74 96 36 50 68 19  3 40 15 69 72  6 49")</f>
        <v> 92 82 94 31 85 54 55 93 46 35 77 67 74 96 36 50 68 19  3 40 15 69 72  6 49</v>
      </c>
      <c r="F80" s="2">
        <f>IFERROR(__xludf.DUMMYFUNCTION("SPLIT(D80,"" "")"),67.0)</f>
        <v>67</v>
      </c>
      <c r="G80" s="2">
        <f>IFERROR(__xludf.DUMMYFUNCTION("""COMPUTED_VALUE"""),84.0)</f>
        <v>84</v>
      </c>
      <c r="H80" s="2">
        <f>IFERROR(__xludf.DUMMYFUNCTION("""COMPUTED_VALUE"""),14.0)</f>
        <v>14</v>
      </c>
      <c r="I80" s="2">
        <f>IFERROR(__xludf.DUMMYFUNCTION("""COMPUTED_VALUE"""),87.0)</f>
        <v>87</v>
      </c>
      <c r="J80" s="2">
        <f>IFERROR(__xludf.DUMMYFUNCTION("""COMPUTED_VALUE"""),21.0)</f>
        <v>21</v>
      </c>
      <c r="K80" s="2">
        <f>IFERROR(__xludf.DUMMYFUNCTION("""COMPUTED_VALUE"""),22.0)</f>
        <v>22</v>
      </c>
      <c r="L80" s="2">
        <f>IFERROR(__xludf.DUMMYFUNCTION("""COMPUTED_VALUE"""),91.0)</f>
        <v>91</v>
      </c>
      <c r="M80" s="2">
        <f>IFERROR(__xludf.DUMMYFUNCTION("""COMPUTED_VALUE"""),17.0)</f>
        <v>17</v>
      </c>
      <c r="N80" s="2">
        <f>IFERROR(__xludf.DUMMYFUNCTION("""COMPUTED_VALUE"""),88.0)</f>
        <v>88</v>
      </c>
      <c r="O80" s="2">
        <f>IFERROR(__xludf.DUMMYFUNCTION("""COMPUTED_VALUE"""),72.0)</f>
        <v>72</v>
      </c>
      <c r="Q80" s="2">
        <f>IFERROR(__xludf.DUMMYFUNCTION("SPLIT(E80,"" "")"),92.0)</f>
        <v>92</v>
      </c>
      <c r="R80" s="2">
        <f>IFERROR(__xludf.DUMMYFUNCTION("""COMPUTED_VALUE"""),82.0)</f>
        <v>82</v>
      </c>
      <c r="S80" s="2">
        <f>IFERROR(__xludf.DUMMYFUNCTION("""COMPUTED_VALUE"""),94.0)</f>
        <v>94</v>
      </c>
      <c r="T80" s="2">
        <f>IFERROR(__xludf.DUMMYFUNCTION("""COMPUTED_VALUE"""),31.0)</f>
        <v>31</v>
      </c>
      <c r="U80" s="2">
        <f>IFERROR(__xludf.DUMMYFUNCTION("""COMPUTED_VALUE"""),85.0)</f>
        <v>85</v>
      </c>
      <c r="V80" s="2">
        <f>IFERROR(__xludf.DUMMYFUNCTION("""COMPUTED_VALUE"""),54.0)</f>
        <v>54</v>
      </c>
      <c r="W80" s="2">
        <f>IFERROR(__xludf.DUMMYFUNCTION("""COMPUTED_VALUE"""),55.0)</f>
        <v>55</v>
      </c>
      <c r="X80" s="2">
        <f>IFERROR(__xludf.DUMMYFUNCTION("""COMPUTED_VALUE"""),93.0)</f>
        <v>93</v>
      </c>
      <c r="Y80" s="2">
        <f>IFERROR(__xludf.DUMMYFUNCTION("""COMPUTED_VALUE"""),46.0)</f>
        <v>46</v>
      </c>
      <c r="Z80" s="2">
        <f>IFERROR(__xludf.DUMMYFUNCTION("""COMPUTED_VALUE"""),35.0)</f>
        <v>35</v>
      </c>
      <c r="AA80" s="2">
        <f>IFERROR(__xludf.DUMMYFUNCTION("""COMPUTED_VALUE"""),77.0)</f>
        <v>77</v>
      </c>
      <c r="AB80" s="2">
        <f>IFERROR(__xludf.DUMMYFUNCTION("""COMPUTED_VALUE"""),67.0)</f>
        <v>67</v>
      </c>
      <c r="AC80" s="2">
        <f>IFERROR(__xludf.DUMMYFUNCTION("""COMPUTED_VALUE"""),74.0)</f>
        <v>74</v>
      </c>
      <c r="AD80" s="2">
        <f>IFERROR(__xludf.DUMMYFUNCTION("""COMPUTED_VALUE"""),96.0)</f>
        <v>96</v>
      </c>
      <c r="AE80" s="2">
        <f>IFERROR(__xludf.DUMMYFUNCTION("""COMPUTED_VALUE"""),36.0)</f>
        <v>36</v>
      </c>
      <c r="AF80" s="2">
        <f>IFERROR(__xludf.DUMMYFUNCTION("""COMPUTED_VALUE"""),50.0)</f>
        <v>50</v>
      </c>
      <c r="AG80" s="2">
        <f>IFERROR(__xludf.DUMMYFUNCTION("""COMPUTED_VALUE"""),68.0)</f>
        <v>68</v>
      </c>
      <c r="AH80" s="2">
        <f>IFERROR(__xludf.DUMMYFUNCTION("""COMPUTED_VALUE"""),19.0)</f>
        <v>19</v>
      </c>
      <c r="AI80" s="2">
        <f>IFERROR(__xludf.DUMMYFUNCTION("""COMPUTED_VALUE"""),3.0)</f>
        <v>3</v>
      </c>
      <c r="AJ80" s="2">
        <f>IFERROR(__xludf.DUMMYFUNCTION("""COMPUTED_VALUE"""),40.0)</f>
        <v>40</v>
      </c>
      <c r="AK80" s="2">
        <f>IFERROR(__xludf.DUMMYFUNCTION("""COMPUTED_VALUE"""),15.0)</f>
        <v>15</v>
      </c>
      <c r="AL80" s="2">
        <f>IFERROR(__xludf.DUMMYFUNCTION("""COMPUTED_VALUE"""),69.0)</f>
        <v>69</v>
      </c>
      <c r="AM80" s="2">
        <f>IFERROR(__xludf.DUMMYFUNCTION("""COMPUTED_VALUE"""),72.0)</f>
        <v>72</v>
      </c>
      <c r="AN80" s="2">
        <f>IFERROR(__xludf.DUMMYFUNCTION("""COMPUTED_VALUE"""),6.0)</f>
        <v>6</v>
      </c>
      <c r="AO80" s="2">
        <f>IFERROR(__xludf.DUMMYFUNCTION("""COMPUTED_VALUE"""),49.0)</f>
        <v>49</v>
      </c>
      <c r="AP80" s="2">
        <f t="shared" si="2"/>
        <v>25</v>
      </c>
      <c r="AQ80" s="2">
        <f>IFERROR(__xludf.DUMMYFUNCTION("COUNTA( iferror( filter( flatten(F80:O80), match( flatten(F80:O80), flatten(Q80:AO80), 0 ) ) ) )"),2.0)</f>
        <v>2</v>
      </c>
      <c r="AR80" s="2">
        <f t="shared" si="1"/>
        <v>2</v>
      </c>
    </row>
    <row r="81">
      <c r="A81" s="4" t="s">
        <v>85</v>
      </c>
      <c r="B81" s="2" t="str">
        <f>IFERROR(__xludf.DUMMYFUNCTION(" SPLIT(A81,"":"")"),"Card  80")</f>
        <v>Card  80</v>
      </c>
      <c r="C81" s="2" t="str">
        <f>IFERROR(__xludf.DUMMYFUNCTION("""COMPUTED_VALUE""")," 11 36 90 64 51 31 83 30 18 69 | 36 86 90 43  8  3 65 49 31 78 30 18 79 52 51 88 80 63 24 77 16  1 13 83 55")</f>
        <v> 11 36 90 64 51 31 83 30 18 69 | 36 86 90 43  8  3 65 49 31 78 30 18 79 52 51 88 80 63 24 77 16  1 13 83 55</v>
      </c>
      <c r="D81" s="2" t="str">
        <f>IFERROR(__xludf.DUMMYFUNCTION("SPLIT(C81,""|"")")," 11 36 90 64 51 31 83 30 18 69 ")</f>
        <v> 11 36 90 64 51 31 83 30 18 69 </v>
      </c>
      <c r="E81" s="2" t="str">
        <f>IFERROR(__xludf.DUMMYFUNCTION("""COMPUTED_VALUE""")," 36 86 90 43  8  3 65 49 31 78 30 18 79 52 51 88 80 63 24 77 16  1 13 83 55")</f>
        <v> 36 86 90 43  8  3 65 49 31 78 30 18 79 52 51 88 80 63 24 77 16  1 13 83 55</v>
      </c>
      <c r="F81" s="2">
        <f>IFERROR(__xludf.DUMMYFUNCTION("SPLIT(D81,"" "")"),11.0)</f>
        <v>11</v>
      </c>
      <c r="G81" s="2">
        <f>IFERROR(__xludf.DUMMYFUNCTION("""COMPUTED_VALUE"""),36.0)</f>
        <v>36</v>
      </c>
      <c r="H81" s="2">
        <f>IFERROR(__xludf.DUMMYFUNCTION("""COMPUTED_VALUE"""),90.0)</f>
        <v>90</v>
      </c>
      <c r="I81" s="2">
        <f>IFERROR(__xludf.DUMMYFUNCTION("""COMPUTED_VALUE"""),64.0)</f>
        <v>64</v>
      </c>
      <c r="J81" s="2">
        <f>IFERROR(__xludf.DUMMYFUNCTION("""COMPUTED_VALUE"""),51.0)</f>
        <v>51</v>
      </c>
      <c r="K81" s="2">
        <f>IFERROR(__xludf.DUMMYFUNCTION("""COMPUTED_VALUE"""),31.0)</f>
        <v>31</v>
      </c>
      <c r="L81" s="2">
        <f>IFERROR(__xludf.DUMMYFUNCTION("""COMPUTED_VALUE"""),83.0)</f>
        <v>83</v>
      </c>
      <c r="M81" s="2">
        <f>IFERROR(__xludf.DUMMYFUNCTION("""COMPUTED_VALUE"""),30.0)</f>
        <v>30</v>
      </c>
      <c r="N81" s="2">
        <f>IFERROR(__xludf.DUMMYFUNCTION("""COMPUTED_VALUE"""),18.0)</f>
        <v>18</v>
      </c>
      <c r="O81" s="2">
        <f>IFERROR(__xludf.DUMMYFUNCTION("""COMPUTED_VALUE"""),69.0)</f>
        <v>69</v>
      </c>
      <c r="Q81" s="2">
        <f>IFERROR(__xludf.DUMMYFUNCTION("SPLIT(E81,"" "")"),36.0)</f>
        <v>36</v>
      </c>
      <c r="R81" s="2">
        <f>IFERROR(__xludf.DUMMYFUNCTION("""COMPUTED_VALUE"""),86.0)</f>
        <v>86</v>
      </c>
      <c r="S81" s="2">
        <f>IFERROR(__xludf.DUMMYFUNCTION("""COMPUTED_VALUE"""),90.0)</f>
        <v>90</v>
      </c>
      <c r="T81" s="2">
        <f>IFERROR(__xludf.DUMMYFUNCTION("""COMPUTED_VALUE"""),43.0)</f>
        <v>43</v>
      </c>
      <c r="U81" s="2">
        <f>IFERROR(__xludf.DUMMYFUNCTION("""COMPUTED_VALUE"""),8.0)</f>
        <v>8</v>
      </c>
      <c r="V81" s="2">
        <f>IFERROR(__xludf.DUMMYFUNCTION("""COMPUTED_VALUE"""),3.0)</f>
        <v>3</v>
      </c>
      <c r="W81" s="2">
        <f>IFERROR(__xludf.DUMMYFUNCTION("""COMPUTED_VALUE"""),65.0)</f>
        <v>65</v>
      </c>
      <c r="X81" s="2">
        <f>IFERROR(__xludf.DUMMYFUNCTION("""COMPUTED_VALUE"""),49.0)</f>
        <v>49</v>
      </c>
      <c r="Y81" s="2">
        <f>IFERROR(__xludf.DUMMYFUNCTION("""COMPUTED_VALUE"""),31.0)</f>
        <v>31</v>
      </c>
      <c r="Z81" s="2">
        <f>IFERROR(__xludf.DUMMYFUNCTION("""COMPUTED_VALUE"""),78.0)</f>
        <v>78</v>
      </c>
      <c r="AA81" s="2">
        <f>IFERROR(__xludf.DUMMYFUNCTION("""COMPUTED_VALUE"""),30.0)</f>
        <v>30</v>
      </c>
      <c r="AB81" s="2">
        <f>IFERROR(__xludf.DUMMYFUNCTION("""COMPUTED_VALUE"""),18.0)</f>
        <v>18</v>
      </c>
      <c r="AC81" s="2">
        <f>IFERROR(__xludf.DUMMYFUNCTION("""COMPUTED_VALUE"""),79.0)</f>
        <v>79</v>
      </c>
      <c r="AD81" s="2">
        <f>IFERROR(__xludf.DUMMYFUNCTION("""COMPUTED_VALUE"""),52.0)</f>
        <v>52</v>
      </c>
      <c r="AE81" s="2">
        <f>IFERROR(__xludf.DUMMYFUNCTION("""COMPUTED_VALUE"""),51.0)</f>
        <v>51</v>
      </c>
      <c r="AF81" s="2">
        <f>IFERROR(__xludf.DUMMYFUNCTION("""COMPUTED_VALUE"""),88.0)</f>
        <v>88</v>
      </c>
      <c r="AG81" s="2">
        <f>IFERROR(__xludf.DUMMYFUNCTION("""COMPUTED_VALUE"""),80.0)</f>
        <v>80</v>
      </c>
      <c r="AH81" s="2">
        <f>IFERROR(__xludf.DUMMYFUNCTION("""COMPUTED_VALUE"""),63.0)</f>
        <v>63</v>
      </c>
      <c r="AI81" s="2">
        <f>IFERROR(__xludf.DUMMYFUNCTION("""COMPUTED_VALUE"""),24.0)</f>
        <v>24</v>
      </c>
      <c r="AJ81" s="2">
        <f>IFERROR(__xludf.DUMMYFUNCTION("""COMPUTED_VALUE"""),77.0)</f>
        <v>77</v>
      </c>
      <c r="AK81" s="2">
        <f>IFERROR(__xludf.DUMMYFUNCTION("""COMPUTED_VALUE"""),16.0)</f>
        <v>16</v>
      </c>
      <c r="AL81" s="2">
        <f>IFERROR(__xludf.DUMMYFUNCTION("""COMPUTED_VALUE"""),1.0)</f>
        <v>1</v>
      </c>
      <c r="AM81" s="2">
        <f>IFERROR(__xludf.DUMMYFUNCTION("""COMPUTED_VALUE"""),13.0)</f>
        <v>13</v>
      </c>
      <c r="AN81" s="2">
        <f>IFERROR(__xludf.DUMMYFUNCTION("""COMPUTED_VALUE"""),83.0)</f>
        <v>83</v>
      </c>
      <c r="AO81" s="2">
        <f>IFERROR(__xludf.DUMMYFUNCTION("""COMPUTED_VALUE"""),55.0)</f>
        <v>55</v>
      </c>
      <c r="AP81" s="2">
        <f t="shared" si="2"/>
        <v>128</v>
      </c>
      <c r="AQ81" s="2">
        <f>IFERROR(__xludf.DUMMYFUNCTION("COUNTA( iferror( filter( flatten(F81:O81), match( flatten(F81:O81), flatten(Q81:AO81), 0 ) ) ) )"),7.0)</f>
        <v>7</v>
      </c>
      <c r="AR81" s="2">
        <f t="shared" si="1"/>
        <v>64</v>
      </c>
    </row>
    <row r="82">
      <c r="A82" s="4" t="s">
        <v>86</v>
      </c>
      <c r="B82" s="2" t="str">
        <f>IFERROR(__xludf.DUMMYFUNCTION(" SPLIT(A82,"":"")"),"Card  81")</f>
        <v>Card  81</v>
      </c>
      <c r="C82" s="2" t="str">
        <f>IFERROR(__xludf.DUMMYFUNCTION("""COMPUTED_VALUE""")," 47  2 72 59 87 30 58 68 63 61 | 55 49 42 39 99 94 50 72 90 54 29 37 21 41 48  8 82  7 63 30 62 70 87 26 14")</f>
        <v> 47  2 72 59 87 30 58 68 63 61 | 55 49 42 39 99 94 50 72 90 54 29 37 21 41 48  8 82  7 63 30 62 70 87 26 14</v>
      </c>
      <c r="D82" s="2" t="str">
        <f>IFERROR(__xludf.DUMMYFUNCTION("SPLIT(C82,""|"")")," 47  2 72 59 87 30 58 68 63 61 ")</f>
        <v> 47  2 72 59 87 30 58 68 63 61 </v>
      </c>
      <c r="E82" s="2" t="str">
        <f>IFERROR(__xludf.DUMMYFUNCTION("""COMPUTED_VALUE""")," 55 49 42 39 99 94 50 72 90 54 29 37 21 41 48  8 82  7 63 30 62 70 87 26 14")</f>
        <v> 55 49 42 39 99 94 50 72 90 54 29 37 21 41 48  8 82  7 63 30 62 70 87 26 14</v>
      </c>
      <c r="F82" s="2">
        <f>IFERROR(__xludf.DUMMYFUNCTION("SPLIT(D82,"" "")"),47.0)</f>
        <v>47</v>
      </c>
      <c r="G82" s="2">
        <f>IFERROR(__xludf.DUMMYFUNCTION("""COMPUTED_VALUE"""),2.0)</f>
        <v>2</v>
      </c>
      <c r="H82" s="2">
        <f>IFERROR(__xludf.DUMMYFUNCTION("""COMPUTED_VALUE"""),72.0)</f>
        <v>72</v>
      </c>
      <c r="I82" s="2">
        <f>IFERROR(__xludf.DUMMYFUNCTION("""COMPUTED_VALUE"""),59.0)</f>
        <v>59</v>
      </c>
      <c r="J82" s="2">
        <f>IFERROR(__xludf.DUMMYFUNCTION("""COMPUTED_VALUE"""),87.0)</f>
        <v>87</v>
      </c>
      <c r="K82" s="2">
        <f>IFERROR(__xludf.DUMMYFUNCTION("""COMPUTED_VALUE"""),30.0)</f>
        <v>30</v>
      </c>
      <c r="L82" s="2">
        <f>IFERROR(__xludf.DUMMYFUNCTION("""COMPUTED_VALUE"""),58.0)</f>
        <v>58</v>
      </c>
      <c r="M82" s="2">
        <f>IFERROR(__xludf.DUMMYFUNCTION("""COMPUTED_VALUE"""),68.0)</f>
        <v>68</v>
      </c>
      <c r="N82" s="2">
        <f>IFERROR(__xludf.DUMMYFUNCTION("""COMPUTED_VALUE"""),63.0)</f>
        <v>63</v>
      </c>
      <c r="O82" s="2">
        <f>IFERROR(__xludf.DUMMYFUNCTION("""COMPUTED_VALUE"""),61.0)</f>
        <v>61</v>
      </c>
      <c r="Q82" s="2">
        <f>IFERROR(__xludf.DUMMYFUNCTION("SPLIT(E82,"" "")"),55.0)</f>
        <v>55</v>
      </c>
      <c r="R82" s="2">
        <f>IFERROR(__xludf.DUMMYFUNCTION("""COMPUTED_VALUE"""),49.0)</f>
        <v>49</v>
      </c>
      <c r="S82" s="2">
        <f>IFERROR(__xludf.DUMMYFUNCTION("""COMPUTED_VALUE"""),42.0)</f>
        <v>42</v>
      </c>
      <c r="T82" s="2">
        <f>IFERROR(__xludf.DUMMYFUNCTION("""COMPUTED_VALUE"""),39.0)</f>
        <v>39</v>
      </c>
      <c r="U82" s="2">
        <f>IFERROR(__xludf.DUMMYFUNCTION("""COMPUTED_VALUE"""),99.0)</f>
        <v>99</v>
      </c>
      <c r="V82" s="2">
        <f>IFERROR(__xludf.DUMMYFUNCTION("""COMPUTED_VALUE"""),94.0)</f>
        <v>94</v>
      </c>
      <c r="W82" s="2">
        <f>IFERROR(__xludf.DUMMYFUNCTION("""COMPUTED_VALUE"""),50.0)</f>
        <v>50</v>
      </c>
      <c r="X82" s="2">
        <f>IFERROR(__xludf.DUMMYFUNCTION("""COMPUTED_VALUE"""),72.0)</f>
        <v>72</v>
      </c>
      <c r="Y82" s="2">
        <f>IFERROR(__xludf.DUMMYFUNCTION("""COMPUTED_VALUE"""),90.0)</f>
        <v>90</v>
      </c>
      <c r="Z82" s="2">
        <f>IFERROR(__xludf.DUMMYFUNCTION("""COMPUTED_VALUE"""),54.0)</f>
        <v>54</v>
      </c>
      <c r="AA82" s="2">
        <f>IFERROR(__xludf.DUMMYFUNCTION("""COMPUTED_VALUE"""),29.0)</f>
        <v>29</v>
      </c>
      <c r="AB82" s="2">
        <f>IFERROR(__xludf.DUMMYFUNCTION("""COMPUTED_VALUE"""),37.0)</f>
        <v>37</v>
      </c>
      <c r="AC82" s="2">
        <f>IFERROR(__xludf.DUMMYFUNCTION("""COMPUTED_VALUE"""),21.0)</f>
        <v>21</v>
      </c>
      <c r="AD82" s="2">
        <f>IFERROR(__xludf.DUMMYFUNCTION("""COMPUTED_VALUE"""),41.0)</f>
        <v>41</v>
      </c>
      <c r="AE82" s="2">
        <f>IFERROR(__xludf.DUMMYFUNCTION("""COMPUTED_VALUE"""),48.0)</f>
        <v>48</v>
      </c>
      <c r="AF82" s="2">
        <f>IFERROR(__xludf.DUMMYFUNCTION("""COMPUTED_VALUE"""),8.0)</f>
        <v>8</v>
      </c>
      <c r="AG82" s="2">
        <f>IFERROR(__xludf.DUMMYFUNCTION("""COMPUTED_VALUE"""),82.0)</f>
        <v>82</v>
      </c>
      <c r="AH82" s="2">
        <f>IFERROR(__xludf.DUMMYFUNCTION("""COMPUTED_VALUE"""),7.0)</f>
        <v>7</v>
      </c>
      <c r="AI82" s="2">
        <f>IFERROR(__xludf.DUMMYFUNCTION("""COMPUTED_VALUE"""),63.0)</f>
        <v>63</v>
      </c>
      <c r="AJ82" s="2">
        <f>IFERROR(__xludf.DUMMYFUNCTION("""COMPUTED_VALUE"""),30.0)</f>
        <v>30</v>
      </c>
      <c r="AK82" s="2">
        <f>IFERROR(__xludf.DUMMYFUNCTION("""COMPUTED_VALUE"""),62.0)</f>
        <v>62</v>
      </c>
      <c r="AL82" s="2">
        <f>IFERROR(__xludf.DUMMYFUNCTION("""COMPUTED_VALUE"""),70.0)</f>
        <v>70</v>
      </c>
      <c r="AM82" s="2">
        <f>IFERROR(__xludf.DUMMYFUNCTION("""COMPUTED_VALUE"""),87.0)</f>
        <v>87</v>
      </c>
      <c r="AN82" s="2">
        <f>IFERROR(__xludf.DUMMYFUNCTION("""COMPUTED_VALUE"""),26.0)</f>
        <v>26</v>
      </c>
      <c r="AO82" s="2">
        <f>IFERROR(__xludf.DUMMYFUNCTION("""COMPUTED_VALUE"""),14.0)</f>
        <v>14</v>
      </c>
      <c r="AP82" s="2">
        <f t="shared" si="2"/>
        <v>2401</v>
      </c>
      <c r="AQ82" s="2">
        <f>IFERROR(__xludf.DUMMYFUNCTION("COUNTA( iferror( filter( flatten(F82:O82), match( flatten(F82:O82), flatten(Q82:AO82), 0 ) ) ) )"),4.0)</f>
        <v>4</v>
      </c>
      <c r="AR82" s="2">
        <f t="shared" si="1"/>
        <v>8</v>
      </c>
    </row>
    <row r="83">
      <c r="A83" s="4" t="s">
        <v>87</v>
      </c>
      <c r="B83" s="2" t="str">
        <f>IFERROR(__xludf.DUMMYFUNCTION(" SPLIT(A83,"":"")"),"Card  82")</f>
        <v>Card  82</v>
      </c>
      <c r="C83" s="2" t="str">
        <f>IFERROR(__xludf.DUMMYFUNCTION("""COMPUTED_VALUE""")," 22 17 64 40 89 67 83 71 43 50 | 89 12 52 32 42 78 38  3 51 26  2 67 96 81 77 13 48  7 73 28 62  1 82 22 24")</f>
        <v> 22 17 64 40 89 67 83 71 43 50 | 89 12 52 32 42 78 38  3 51 26  2 67 96 81 77 13 48  7 73 28 62  1 82 22 24</v>
      </c>
      <c r="D83" s="2" t="str">
        <f>IFERROR(__xludf.DUMMYFUNCTION("SPLIT(C83,""|"")")," 22 17 64 40 89 67 83 71 43 50 ")</f>
        <v> 22 17 64 40 89 67 83 71 43 50 </v>
      </c>
      <c r="E83" s="2" t="str">
        <f>IFERROR(__xludf.DUMMYFUNCTION("""COMPUTED_VALUE""")," 89 12 52 32 42 78 38  3 51 26  2 67 96 81 77 13 48  7 73 28 62  1 82 22 24")</f>
        <v> 89 12 52 32 42 78 38  3 51 26  2 67 96 81 77 13 48  7 73 28 62  1 82 22 24</v>
      </c>
      <c r="F83" s="2">
        <f>IFERROR(__xludf.DUMMYFUNCTION("SPLIT(D83,"" "")"),22.0)</f>
        <v>22</v>
      </c>
      <c r="G83" s="2">
        <f>IFERROR(__xludf.DUMMYFUNCTION("""COMPUTED_VALUE"""),17.0)</f>
        <v>17</v>
      </c>
      <c r="H83" s="2">
        <f>IFERROR(__xludf.DUMMYFUNCTION("""COMPUTED_VALUE"""),64.0)</f>
        <v>64</v>
      </c>
      <c r="I83" s="2">
        <f>IFERROR(__xludf.DUMMYFUNCTION("""COMPUTED_VALUE"""),40.0)</f>
        <v>40</v>
      </c>
      <c r="J83" s="2">
        <f>IFERROR(__xludf.DUMMYFUNCTION("""COMPUTED_VALUE"""),89.0)</f>
        <v>89</v>
      </c>
      <c r="K83" s="2">
        <f>IFERROR(__xludf.DUMMYFUNCTION("""COMPUTED_VALUE"""),67.0)</f>
        <v>67</v>
      </c>
      <c r="L83" s="2">
        <f>IFERROR(__xludf.DUMMYFUNCTION("""COMPUTED_VALUE"""),83.0)</f>
        <v>83</v>
      </c>
      <c r="M83" s="2">
        <f>IFERROR(__xludf.DUMMYFUNCTION("""COMPUTED_VALUE"""),71.0)</f>
        <v>71</v>
      </c>
      <c r="N83" s="2">
        <f>IFERROR(__xludf.DUMMYFUNCTION("""COMPUTED_VALUE"""),43.0)</f>
        <v>43</v>
      </c>
      <c r="O83" s="2">
        <f>IFERROR(__xludf.DUMMYFUNCTION("""COMPUTED_VALUE"""),50.0)</f>
        <v>50</v>
      </c>
      <c r="Q83" s="2">
        <f>IFERROR(__xludf.DUMMYFUNCTION("SPLIT(E83,"" "")"),89.0)</f>
        <v>89</v>
      </c>
      <c r="R83" s="2">
        <f>IFERROR(__xludf.DUMMYFUNCTION("""COMPUTED_VALUE"""),12.0)</f>
        <v>12</v>
      </c>
      <c r="S83" s="2">
        <f>IFERROR(__xludf.DUMMYFUNCTION("""COMPUTED_VALUE"""),52.0)</f>
        <v>52</v>
      </c>
      <c r="T83" s="2">
        <f>IFERROR(__xludf.DUMMYFUNCTION("""COMPUTED_VALUE"""),32.0)</f>
        <v>32</v>
      </c>
      <c r="U83" s="2">
        <f>IFERROR(__xludf.DUMMYFUNCTION("""COMPUTED_VALUE"""),42.0)</f>
        <v>42</v>
      </c>
      <c r="V83" s="2">
        <f>IFERROR(__xludf.DUMMYFUNCTION("""COMPUTED_VALUE"""),78.0)</f>
        <v>78</v>
      </c>
      <c r="W83" s="2">
        <f>IFERROR(__xludf.DUMMYFUNCTION("""COMPUTED_VALUE"""),38.0)</f>
        <v>38</v>
      </c>
      <c r="X83" s="2">
        <f>IFERROR(__xludf.DUMMYFUNCTION("""COMPUTED_VALUE"""),3.0)</f>
        <v>3</v>
      </c>
      <c r="Y83" s="2">
        <f>IFERROR(__xludf.DUMMYFUNCTION("""COMPUTED_VALUE"""),51.0)</f>
        <v>51</v>
      </c>
      <c r="Z83" s="2">
        <f>IFERROR(__xludf.DUMMYFUNCTION("""COMPUTED_VALUE"""),26.0)</f>
        <v>26</v>
      </c>
      <c r="AA83" s="2">
        <f>IFERROR(__xludf.DUMMYFUNCTION("""COMPUTED_VALUE"""),2.0)</f>
        <v>2</v>
      </c>
      <c r="AB83" s="2">
        <f>IFERROR(__xludf.DUMMYFUNCTION("""COMPUTED_VALUE"""),67.0)</f>
        <v>67</v>
      </c>
      <c r="AC83" s="2">
        <f>IFERROR(__xludf.DUMMYFUNCTION("""COMPUTED_VALUE"""),96.0)</f>
        <v>96</v>
      </c>
      <c r="AD83" s="2">
        <f>IFERROR(__xludf.DUMMYFUNCTION("""COMPUTED_VALUE"""),81.0)</f>
        <v>81</v>
      </c>
      <c r="AE83" s="2">
        <f>IFERROR(__xludf.DUMMYFUNCTION("""COMPUTED_VALUE"""),77.0)</f>
        <v>77</v>
      </c>
      <c r="AF83" s="2">
        <f>IFERROR(__xludf.DUMMYFUNCTION("""COMPUTED_VALUE"""),13.0)</f>
        <v>13</v>
      </c>
      <c r="AG83" s="2">
        <f>IFERROR(__xludf.DUMMYFUNCTION("""COMPUTED_VALUE"""),48.0)</f>
        <v>48</v>
      </c>
      <c r="AH83" s="2">
        <f>IFERROR(__xludf.DUMMYFUNCTION("""COMPUTED_VALUE"""),7.0)</f>
        <v>7</v>
      </c>
      <c r="AI83" s="2">
        <f>IFERROR(__xludf.DUMMYFUNCTION("""COMPUTED_VALUE"""),73.0)</f>
        <v>73</v>
      </c>
      <c r="AJ83" s="2">
        <f>IFERROR(__xludf.DUMMYFUNCTION("""COMPUTED_VALUE"""),28.0)</f>
        <v>28</v>
      </c>
      <c r="AK83" s="2">
        <f>IFERROR(__xludf.DUMMYFUNCTION("""COMPUTED_VALUE"""),62.0)</f>
        <v>62</v>
      </c>
      <c r="AL83" s="2">
        <f>IFERROR(__xludf.DUMMYFUNCTION("""COMPUTED_VALUE"""),1.0)</f>
        <v>1</v>
      </c>
      <c r="AM83" s="2">
        <f>IFERROR(__xludf.DUMMYFUNCTION("""COMPUTED_VALUE"""),82.0)</f>
        <v>82</v>
      </c>
      <c r="AN83" s="2">
        <f>IFERROR(__xludf.DUMMYFUNCTION("""COMPUTED_VALUE"""),22.0)</f>
        <v>22</v>
      </c>
      <c r="AO83" s="2">
        <f>IFERROR(__xludf.DUMMYFUNCTION("""COMPUTED_VALUE"""),24.0)</f>
        <v>24</v>
      </c>
      <c r="AP83" s="2">
        <f t="shared" si="2"/>
        <v>64</v>
      </c>
      <c r="AQ83" s="2">
        <f>IFERROR(__xludf.DUMMYFUNCTION("COUNTA( iferror( filter( flatten(F83:O83), match( flatten(F83:O83), flatten(Q83:AO83), 0 ) ) ) )"),3.0)</f>
        <v>3</v>
      </c>
      <c r="AR83" s="2">
        <f t="shared" si="1"/>
        <v>4</v>
      </c>
    </row>
    <row r="84">
      <c r="A84" s="4" t="s">
        <v>88</v>
      </c>
      <c r="B84" s="2" t="str">
        <f>IFERROR(__xludf.DUMMYFUNCTION(" SPLIT(A84,"":"")"),"Card  83")</f>
        <v>Card  83</v>
      </c>
      <c r="C84" s="2" t="str">
        <f>IFERROR(__xludf.DUMMYFUNCTION("""COMPUTED_VALUE""")," 53  4 35 89 23 36  8 92 32 49 | 35 52 92 73 23 64 80 32 53  4 65 20 42 31  8 39 89 95 62 44 45 77 36 68 49")</f>
        <v> 53  4 35 89 23 36  8 92 32 49 | 35 52 92 73 23 64 80 32 53  4 65 20 42 31  8 39 89 95 62 44 45 77 36 68 49</v>
      </c>
      <c r="D84" s="2" t="str">
        <f>IFERROR(__xludf.DUMMYFUNCTION("SPLIT(C84,""|"")")," 53  4 35 89 23 36  8 92 32 49 ")</f>
        <v> 53  4 35 89 23 36  8 92 32 49 </v>
      </c>
      <c r="E84" s="2" t="str">
        <f>IFERROR(__xludf.DUMMYFUNCTION("""COMPUTED_VALUE""")," 35 52 92 73 23 64 80 32 53  4 65 20 42 31  8 39 89 95 62 44 45 77 36 68 49")</f>
        <v> 35 52 92 73 23 64 80 32 53  4 65 20 42 31  8 39 89 95 62 44 45 77 36 68 49</v>
      </c>
      <c r="F84" s="2">
        <f>IFERROR(__xludf.DUMMYFUNCTION("SPLIT(D84,"" "")"),53.0)</f>
        <v>53</v>
      </c>
      <c r="G84" s="2">
        <f>IFERROR(__xludf.DUMMYFUNCTION("""COMPUTED_VALUE"""),4.0)</f>
        <v>4</v>
      </c>
      <c r="H84" s="2">
        <f>IFERROR(__xludf.DUMMYFUNCTION("""COMPUTED_VALUE"""),35.0)</f>
        <v>35</v>
      </c>
      <c r="I84" s="2">
        <f>IFERROR(__xludf.DUMMYFUNCTION("""COMPUTED_VALUE"""),89.0)</f>
        <v>89</v>
      </c>
      <c r="J84" s="2">
        <f>IFERROR(__xludf.DUMMYFUNCTION("""COMPUTED_VALUE"""),23.0)</f>
        <v>23</v>
      </c>
      <c r="K84" s="2">
        <f>IFERROR(__xludf.DUMMYFUNCTION("""COMPUTED_VALUE"""),36.0)</f>
        <v>36</v>
      </c>
      <c r="L84" s="2">
        <f>IFERROR(__xludf.DUMMYFUNCTION("""COMPUTED_VALUE"""),8.0)</f>
        <v>8</v>
      </c>
      <c r="M84" s="2">
        <f>IFERROR(__xludf.DUMMYFUNCTION("""COMPUTED_VALUE"""),92.0)</f>
        <v>92</v>
      </c>
      <c r="N84" s="2">
        <f>IFERROR(__xludf.DUMMYFUNCTION("""COMPUTED_VALUE"""),32.0)</f>
        <v>32</v>
      </c>
      <c r="O84" s="2">
        <f>IFERROR(__xludf.DUMMYFUNCTION("""COMPUTED_VALUE"""),49.0)</f>
        <v>49</v>
      </c>
      <c r="Q84" s="2">
        <f>IFERROR(__xludf.DUMMYFUNCTION("SPLIT(E84,"" "")"),35.0)</f>
        <v>35</v>
      </c>
      <c r="R84" s="2">
        <f>IFERROR(__xludf.DUMMYFUNCTION("""COMPUTED_VALUE"""),52.0)</f>
        <v>52</v>
      </c>
      <c r="S84" s="2">
        <f>IFERROR(__xludf.DUMMYFUNCTION("""COMPUTED_VALUE"""),92.0)</f>
        <v>92</v>
      </c>
      <c r="T84" s="2">
        <f>IFERROR(__xludf.DUMMYFUNCTION("""COMPUTED_VALUE"""),73.0)</f>
        <v>73</v>
      </c>
      <c r="U84" s="2">
        <f>IFERROR(__xludf.DUMMYFUNCTION("""COMPUTED_VALUE"""),23.0)</f>
        <v>23</v>
      </c>
      <c r="V84" s="2">
        <f>IFERROR(__xludf.DUMMYFUNCTION("""COMPUTED_VALUE"""),64.0)</f>
        <v>64</v>
      </c>
      <c r="W84" s="2">
        <f>IFERROR(__xludf.DUMMYFUNCTION("""COMPUTED_VALUE"""),80.0)</f>
        <v>80</v>
      </c>
      <c r="X84" s="2">
        <f>IFERROR(__xludf.DUMMYFUNCTION("""COMPUTED_VALUE"""),32.0)</f>
        <v>32</v>
      </c>
      <c r="Y84" s="2">
        <f>IFERROR(__xludf.DUMMYFUNCTION("""COMPUTED_VALUE"""),53.0)</f>
        <v>53</v>
      </c>
      <c r="Z84" s="2">
        <f>IFERROR(__xludf.DUMMYFUNCTION("""COMPUTED_VALUE"""),4.0)</f>
        <v>4</v>
      </c>
      <c r="AA84" s="2">
        <f>IFERROR(__xludf.DUMMYFUNCTION("""COMPUTED_VALUE"""),65.0)</f>
        <v>65</v>
      </c>
      <c r="AB84" s="2">
        <f>IFERROR(__xludf.DUMMYFUNCTION("""COMPUTED_VALUE"""),20.0)</f>
        <v>20</v>
      </c>
      <c r="AC84" s="2">
        <f>IFERROR(__xludf.DUMMYFUNCTION("""COMPUTED_VALUE"""),42.0)</f>
        <v>42</v>
      </c>
      <c r="AD84" s="2">
        <f>IFERROR(__xludf.DUMMYFUNCTION("""COMPUTED_VALUE"""),31.0)</f>
        <v>31</v>
      </c>
      <c r="AE84" s="2">
        <f>IFERROR(__xludf.DUMMYFUNCTION("""COMPUTED_VALUE"""),8.0)</f>
        <v>8</v>
      </c>
      <c r="AF84" s="2">
        <f>IFERROR(__xludf.DUMMYFUNCTION("""COMPUTED_VALUE"""),39.0)</f>
        <v>39</v>
      </c>
      <c r="AG84" s="2">
        <f>IFERROR(__xludf.DUMMYFUNCTION("""COMPUTED_VALUE"""),89.0)</f>
        <v>89</v>
      </c>
      <c r="AH84" s="2">
        <f>IFERROR(__xludf.DUMMYFUNCTION("""COMPUTED_VALUE"""),95.0)</f>
        <v>95</v>
      </c>
      <c r="AI84" s="2">
        <f>IFERROR(__xludf.DUMMYFUNCTION("""COMPUTED_VALUE"""),62.0)</f>
        <v>62</v>
      </c>
      <c r="AJ84" s="2">
        <f>IFERROR(__xludf.DUMMYFUNCTION("""COMPUTED_VALUE"""),44.0)</f>
        <v>44</v>
      </c>
      <c r="AK84" s="2">
        <f>IFERROR(__xludf.DUMMYFUNCTION("""COMPUTED_VALUE"""),45.0)</f>
        <v>45</v>
      </c>
      <c r="AL84" s="2">
        <f>IFERROR(__xludf.DUMMYFUNCTION("""COMPUTED_VALUE"""),77.0)</f>
        <v>77</v>
      </c>
      <c r="AM84" s="2">
        <f>IFERROR(__xludf.DUMMYFUNCTION("""COMPUTED_VALUE"""),36.0)</f>
        <v>36</v>
      </c>
      <c r="AN84" s="2">
        <f>IFERROR(__xludf.DUMMYFUNCTION("""COMPUTED_VALUE"""),68.0)</f>
        <v>68</v>
      </c>
      <c r="AO84" s="2">
        <f>IFERROR(__xludf.DUMMYFUNCTION("""COMPUTED_VALUE"""),49.0)</f>
        <v>49</v>
      </c>
      <c r="AP84" s="2">
        <f t="shared" si="2"/>
        <v>59049</v>
      </c>
      <c r="AQ84" s="2">
        <f>IFERROR(__xludf.DUMMYFUNCTION("COUNTA( iferror( filter( flatten(F84:O84), match( flatten(F84:O84), flatten(Q84:AO84), 0 ) ) ) )"),10.0)</f>
        <v>10</v>
      </c>
      <c r="AR84" s="2">
        <f t="shared" si="1"/>
        <v>512</v>
      </c>
    </row>
    <row r="85">
      <c r="A85" s="4" t="s">
        <v>89</v>
      </c>
      <c r="B85" s="2" t="str">
        <f>IFERROR(__xludf.DUMMYFUNCTION(" SPLIT(A85,"":"")"),"Card  84")</f>
        <v>Card  84</v>
      </c>
      <c r="C85" s="2" t="str">
        <f>IFERROR(__xludf.DUMMYFUNCTION("""COMPUTED_VALUE""")," 86 48 90 55 79 57 31 40  3 74 | 85 67 62  4 33 23 60 43 19 14 32 34  6 56 59  9 87 47 54 26 88 66 65 41 11")</f>
        <v> 86 48 90 55 79 57 31 40  3 74 | 85 67 62  4 33 23 60 43 19 14 32 34  6 56 59  9 87 47 54 26 88 66 65 41 11</v>
      </c>
      <c r="D85" s="2" t="str">
        <f>IFERROR(__xludf.DUMMYFUNCTION("SPLIT(C85,""|"")")," 86 48 90 55 79 57 31 40  3 74 ")</f>
        <v> 86 48 90 55 79 57 31 40  3 74 </v>
      </c>
      <c r="E85" s="2" t="str">
        <f>IFERROR(__xludf.DUMMYFUNCTION("""COMPUTED_VALUE""")," 85 67 62  4 33 23 60 43 19 14 32 34  6 56 59  9 87 47 54 26 88 66 65 41 11")</f>
        <v> 85 67 62  4 33 23 60 43 19 14 32 34  6 56 59  9 87 47 54 26 88 66 65 41 11</v>
      </c>
      <c r="F85" s="2">
        <f>IFERROR(__xludf.DUMMYFUNCTION("SPLIT(D85,"" "")"),86.0)</f>
        <v>86</v>
      </c>
      <c r="G85" s="2">
        <f>IFERROR(__xludf.DUMMYFUNCTION("""COMPUTED_VALUE"""),48.0)</f>
        <v>48</v>
      </c>
      <c r="H85" s="2">
        <f>IFERROR(__xludf.DUMMYFUNCTION("""COMPUTED_VALUE"""),90.0)</f>
        <v>90</v>
      </c>
      <c r="I85" s="2">
        <f>IFERROR(__xludf.DUMMYFUNCTION("""COMPUTED_VALUE"""),55.0)</f>
        <v>55</v>
      </c>
      <c r="J85" s="2">
        <f>IFERROR(__xludf.DUMMYFUNCTION("""COMPUTED_VALUE"""),79.0)</f>
        <v>79</v>
      </c>
      <c r="K85" s="2">
        <f>IFERROR(__xludf.DUMMYFUNCTION("""COMPUTED_VALUE"""),57.0)</f>
        <v>57</v>
      </c>
      <c r="L85" s="2">
        <f>IFERROR(__xludf.DUMMYFUNCTION("""COMPUTED_VALUE"""),31.0)</f>
        <v>31</v>
      </c>
      <c r="M85" s="2">
        <f>IFERROR(__xludf.DUMMYFUNCTION("""COMPUTED_VALUE"""),40.0)</f>
        <v>40</v>
      </c>
      <c r="N85" s="2">
        <f>IFERROR(__xludf.DUMMYFUNCTION("""COMPUTED_VALUE"""),3.0)</f>
        <v>3</v>
      </c>
      <c r="O85" s="2">
        <f>IFERROR(__xludf.DUMMYFUNCTION("""COMPUTED_VALUE"""),74.0)</f>
        <v>74</v>
      </c>
      <c r="Q85" s="2">
        <f>IFERROR(__xludf.DUMMYFUNCTION("SPLIT(E85,"" "")"),85.0)</f>
        <v>85</v>
      </c>
      <c r="R85" s="2">
        <f>IFERROR(__xludf.DUMMYFUNCTION("""COMPUTED_VALUE"""),67.0)</f>
        <v>67</v>
      </c>
      <c r="S85" s="2">
        <f>IFERROR(__xludf.DUMMYFUNCTION("""COMPUTED_VALUE"""),62.0)</f>
        <v>62</v>
      </c>
      <c r="T85" s="2">
        <f>IFERROR(__xludf.DUMMYFUNCTION("""COMPUTED_VALUE"""),4.0)</f>
        <v>4</v>
      </c>
      <c r="U85" s="2">
        <f>IFERROR(__xludf.DUMMYFUNCTION("""COMPUTED_VALUE"""),33.0)</f>
        <v>33</v>
      </c>
      <c r="V85" s="2">
        <f>IFERROR(__xludf.DUMMYFUNCTION("""COMPUTED_VALUE"""),23.0)</f>
        <v>23</v>
      </c>
      <c r="W85" s="2">
        <f>IFERROR(__xludf.DUMMYFUNCTION("""COMPUTED_VALUE"""),60.0)</f>
        <v>60</v>
      </c>
      <c r="X85" s="2">
        <f>IFERROR(__xludf.DUMMYFUNCTION("""COMPUTED_VALUE"""),43.0)</f>
        <v>43</v>
      </c>
      <c r="Y85" s="2">
        <f>IFERROR(__xludf.DUMMYFUNCTION("""COMPUTED_VALUE"""),19.0)</f>
        <v>19</v>
      </c>
      <c r="Z85" s="2">
        <f>IFERROR(__xludf.DUMMYFUNCTION("""COMPUTED_VALUE"""),14.0)</f>
        <v>14</v>
      </c>
      <c r="AA85" s="2">
        <f>IFERROR(__xludf.DUMMYFUNCTION("""COMPUTED_VALUE"""),32.0)</f>
        <v>32</v>
      </c>
      <c r="AB85" s="2">
        <f>IFERROR(__xludf.DUMMYFUNCTION("""COMPUTED_VALUE"""),34.0)</f>
        <v>34</v>
      </c>
      <c r="AC85" s="2">
        <f>IFERROR(__xludf.DUMMYFUNCTION("""COMPUTED_VALUE"""),6.0)</f>
        <v>6</v>
      </c>
      <c r="AD85" s="2">
        <f>IFERROR(__xludf.DUMMYFUNCTION("""COMPUTED_VALUE"""),56.0)</f>
        <v>56</v>
      </c>
      <c r="AE85" s="2">
        <f>IFERROR(__xludf.DUMMYFUNCTION("""COMPUTED_VALUE"""),59.0)</f>
        <v>59</v>
      </c>
      <c r="AF85" s="2">
        <f>IFERROR(__xludf.DUMMYFUNCTION("""COMPUTED_VALUE"""),9.0)</f>
        <v>9</v>
      </c>
      <c r="AG85" s="2">
        <f>IFERROR(__xludf.DUMMYFUNCTION("""COMPUTED_VALUE"""),87.0)</f>
        <v>87</v>
      </c>
      <c r="AH85" s="2">
        <f>IFERROR(__xludf.DUMMYFUNCTION("""COMPUTED_VALUE"""),47.0)</f>
        <v>47</v>
      </c>
      <c r="AI85" s="2">
        <f>IFERROR(__xludf.DUMMYFUNCTION("""COMPUTED_VALUE"""),54.0)</f>
        <v>54</v>
      </c>
      <c r="AJ85" s="2">
        <f>IFERROR(__xludf.DUMMYFUNCTION("""COMPUTED_VALUE"""),26.0)</f>
        <v>26</v>
      </c>
      <c r="AK85" s="2">
        <f>IFERROR(__xludf.DUMMYFUNCTION("""COMPUTED_VALUE"""),88.0)</f>
        <v>88</v>
      </c>
      <c r="AL85" s="2">
        <f>IFERROR(__xludf.DUMMYFUNCTION("""COMPUTED_VALUE"""),66.0)</f>
        <v>66</v>
      </c>
      <c r="AM85" s="2">
        <f>IFERROR(__xludf.DUMMYFUNCTION("""COMPUTED_VALUE"""),65.0)</f>
        <v>65</v>
      </c>
      <c r="AN85" s="2">
        <f>IFERROR(__xludf.DUMMYFUNCTION("""COMPUTED_VALUE"""),41.0)</f>
        <v>41</v>
      </c>
      <c r="AO85" s="2">
        <f>IFERROR(__xludf.DUMMYFUNCTION("""COMPUTED_VALUE"""),11.0)</f>
        <v>11</v>
      </c>
      <c r="AP85" s="2">
        <f t="shared" si="2"/>
        <v>1</v>
      </c>
      <c r="AQ85" s="2">
        <f>IFERROR(__xludf.DUMMYFUNCTION("COUNTA( iferror( filter( flatten(F85:O85), match( flatten(F85:O85), flatten(Q85:AO85), 0 ) ) ) )"),0.0)</f>
        <v>0</v>
      </c>
      <c r="AR85" s="2">
        <f t="shared" si="1"/>
        <v>0</v>
      </c>
    </row>
    <row r="86">
      <c r="A86" s="4" t="s">
        <v>90</v>
      </c>
      <c r="B86" s="2" t="str">
        <f>IFERROR(__xludf.DUMMYFUNCTION(" SPLIT(A86,"":"")"),"Card  85")</f>
        <v>Card  85</v>
      </c>
      <c r="C86" s="2" t="str">
        <f>IFERROR(__xludf.DUMMYFUNCTION("""COMPUTED_VALUE""")," 82 66 31  3 87 19 89 57 59  8 | 15  8 31 58 53 22 89 59 63 96 40 85  3 82 35 33 49 30 75 87 66 64 83 57 19")</f>
        <v> 82 66 31  3 87 19 89 57 59  8 | 15  8 31 58 53 22 89 59 63 96 40 85  3 82 35 33 49 30 75 87 66 64 83 57 19</v>
      </c>
      <c r="D86" s="2" t="str">
        <f>IFERROR(__xludf.DUMMYFUNCTION("SPLIT(C86,""|"")")," 82 66 31  3 87 19 89 57 59  8 ")</f>
        <v> 82 66 31  3 87 19 89 57 59  8 </v>
      </c>
      <c r="E86" s="2" t="str">
        <f>IFERROR(__xludf.DUMMYFUNCTION("""COMPUTED_VALUE""")," 15  8 31 58 53 22 89 59 63 96 40 85  3 82 35 33 49 30 75 87 66 64 83 57 19")</f>
        <v> 15  8 31 58 53 22 89 59 63 96 40 85  3 82 35 33 49 30 75 87 66 64 83 57 19</v>
      </c>
      <c r="F86" s="2">
        <f>IFERROR(__xludf.DUMMYFUNCTION("SPLIT(D86,"" "")"),82.0)</f>
        <v>82</v>
      </c>
      <c r="G86" s="2">
        <f>IFERROR(__xludf.DUMMYFUNCTION("""COMPUTED_VALUE"""),66.0)</f>
        <v>66</v>
      </c>
      <c r="H86" s="2">
        <f>IFERROR(__xludf.DUMMYFUNCTION("""COMPUTED_VALUE"""),31.0)</f>
        <v>31</v>
      </c>
      <c r="I86" s="2">
        <f>IFERROR(__xludf.DUMMYFUNCTION("""COMPUTED_VALUE"""),3.0)</f>
        <v>3</v>
      </c>
      <c r="J86" s="2">
        <f>IFERROR(__xludf.DUMMYFUNCTION("""COMPUTED_VALUE"""),87.0)</f>
        <v>87</v>
      </c>
      <c r="K86" s="2">
        <f>IFERROR(__xludf.DUMMYFUNCTION("""COMPUTED_VALUE"""),19.0)</f>
        <v>19</v>
      </c>
      <c r="L86" s="2">
        <f>IFERROR(__xludf.DUMMYFUNCTION("""COMPUTED_VALUE"""),89.0)</f>
        <v>89</v>
      </c>
      <c r="M86" s="2">
        <f>IFERROR(__xludf.DUMMYFUNCTION("""COMPUTED_VALUE"""),57.0)</f>
        <v>57</v>
      </c>
      <c r="N86" s="2">
        <f>IFERROR(__xludf.DUMMYFUNCTION("""COMPUTED_VALUE"""),59.0)</f>
        <v>59</v>
      </c>
      <c r="O86" s="2">
        <f>IFERROR(__xludf.DUMMYFUNCTION("""COMPUTED_VALUE"""),8.0)</f>
        <v>8</v>
      </c>
      <c r="Q86" s="2">
        <f>IFERROR(__xludf.DUMMYFUNCTION("SPLIT(E86,"" "")"),15.0)</f>
        <v>15</v>
      </c>
      <c r="R86" s="2">
        <f>IFERROR(__xludf.DUMMYFUNCTION("""COMPUTED_VALUE"""),8.0)</f>
        <v>8</v>
      </c>
      <c r="S86" s="2">
        <f>IFERROR(__xludf.DUMMYFUNCTION("""COMPUTED_VALUE"""),31.0)</f>
        <v>31</v>
      </c>
      <c r="T86" s="2">
        <f>IFERROR(__xludf.DUMMYFUNCTION("""COMPUTED_VALUE"""),58.0)</f>
        <v>58</v>
      </c>
      <c r="U86" s="2">
        <f>IFERROR(__xludf.DUMMYFUNCTION("""COMPUTED_VALUE"""),53.0)</f>
        <v>53</v>
      </c>
      <c r="V86" s="2">
        <f>IFERROR(__xludf.DUMMYFUNCTION("""COMPUTED_VALUE"""),22.0)</f>
        <v>22</v>
      </c>
      <c r="W86" s="2">
        <f>IFERROR(__xludf.DUMMYFUNCTION("""COMPUTED_VALUE"""),89.0)</f>
        <v>89</v>
      </c>
      <c r="X86" s="2">
        <f>IFERROR(__xludf.DUMMYFUNCTION("""COMPUTED_VALUE"""),59.0)</f>
        <v>59</v>
      </c>
      <c r="Y86" s="2">
        <f>IFERROR(__xludf.DUMMYFUNCTION("""COMPUTED_VALUE"""),63.0)</f>
        <v>63</v>
      </c>
      <c r="Z86" s="2">
        <f>IFERROR(__xludf.DUMMYFUNCTION("""COMPUTED_VALUE"""),96.0)</f>
        <v>96</v>
      </c>
      <c r="AA86" s="2">
        <f>IFERROR(__xludf.DUMMYFUNCTION("""COMPUTED_VALUE"""),40.0)</f>
        <v>40</v>
      </c>
      <c r="AB86" s="2">
        <f>IFERROR(__xludf.DUMMYFUNCTION("""COMPUTED_VALUE"""),85.0)</f>
        <v>85</v>
      </c>
      <c r="AC86" s="2">
        <f>IFERROR(__xludf.DUMMYFUNCTION("""COMPUTED_VALUE"""),3.0)</f>
        <v>3</v>
      </c>
      <c r="AD86" s="2">
        <f>IFERROR(__xludf.DUMMYFUNCTION("""COMPUTED_VALUE"""),82.0)</f>
        <v>82</v>
      </c>
      <c r="AE86" s="2">
        <f>IFERROR(__xludf.DUMMYFUNCTION("""COMPUTED_VALUE"""),35.0)</f>
        <v>35</v>
      </c>
      <c r="AF86" s="2">
        <f>IFERROR(__xludf.DUMMYFUNCTION("""COMPUTED_VALUE"""),33.0)</f>
        <v>33</v>
      </c>
      <c r="AG86" s="2">
        <f>IFERROR(__xludf.DUMMYFUNCTION("""COMPUTED_VALUE"""),49.0)</f>
        <v>49</v>
      </c>
      <c r="AH86" s="2">
        <f>IFERROR(__xludf.DUMMYFUNCTION("""COMPUTED_VALUE"""),30.0)</f>
        <v>30</v>
      </c>
      <c r="AI86" s="2">
        <f>IFERROR(__xludf.DUMMYFUNCTION("""COMPUTED_VALUE"""),75.0)</f>
        <v>75</v>
      </c>
      <c r="AJ86" s="2">
        <f>IFERROR(__xludf.DUMMYFUNCTION("""COMPUTED_VALUE"""),87.0)</f>
        <v>87</v>
      </c>
      <c r="AK86" s="2">
        <f>IFERROR(__xludf.DUMMYFUNCTION("""COMPUTED_VALUE"""),66.0)</f>
        <v>66</v>
      </c>
      <c r="AL86" s="2">
        <f>IFERROR(__xludf.DUMMYFUNCTION("""COMPUTED_VALUE"""),64.0)</f>
        <v>64</v>
      </c>
      <c r="AM86" s="2">
        <f>IFERROR(__xludf.DUMMYFUNCTION("""COMPUTED_VALUE"""),83.0)</f>
        <v>83</v>
      </c>
      <c r="AN86" s="2">
        <f>IFERROR(__xludf.DUMMYFUNCTION("""COMPUTED_VALUE"""),57.0)</f>
        <v>57</v>
      </c>
      <c r="AO86" s="2">
        <f>IFERROR(__xludf.DUMMYFUNCTION("""COMPUTED_VALUE"""),19.0)</f>
        <v>19</v>
      </c>
      <c r="AP86" s="2">
        <f t="shared" si="2"/>
        <v>0</v>
      </c>
      <c r="AQ86" s="2">
        <f>IFERROR(__xludf.DUMMYFUNCTION("COUNTA( iferror( filter( flatten(F86:O86), match( flatten(F86:O86), flatten(Q86:AO86), 0 ) ) ) )"),10.0)</f>
        <v>10</v>
      </c>
      <c r="AR86" s="2">
        <f t="shared" si="1"/>
        <v>512</v>
      </c>
    </row>
    <row r="87">
      <c r="A87" s="4" t="s">
        <v>91</v>
      </c>
      <c r="B87" s="2" t="str">
        <f>IFERROR(__xludf.DUMMYFUNCTION(" SPLIT(A87,"":"")"),"Card  86")</f>
        <v>Card  86</v>
      </c>
      <c r="C87" s="2" t="str">
        <f>IFERROR(__xludf.DUMMYFUNCTION("""COMPUTED_VALUE""")," 22  4 55 97 13 54 65 51 86  9 | 11 73  5 63 36 23 27 13 15 75 22 85 38 99 54 44 32 41 12 47 82 51  8 77 17")</f>
        <v> 22  4 55 97 13 54 65 51 86  9 | 11 73  5 63 36 23 27 13 15 75 22 85 38 99 54 44 32 41 12 47 82 51  8 77 17</v>
      </c>
      <c r="D87" s="2" t="str">
        <f>IFERROR(__xludf.DUMMYFUNCTION("SPLIT(C87,""|"")")," 22  4 55 97 13 54 65 51 86  9 ")</f>
        <v> 22  4 55 97 13 54 65 51 86  9 </v>
      </c>
      <c r="E87" s="2" t="str">
        <f>IFERROR(__xludf.DUMMYFUNCTION("""COMPUTED_VALUE""")," 11 73  5 63 36 23 27 13 15 75 22 85 38 99 54 44 32 41 12 47 82 51  8 77 17")</f>
        <v> 11 73  5 63 36 23 27 13 15 75 22 85 38 99 54 44 32 41 12 47 82 51  8 77 17</v>
      </c>
      <c r="F87" s="2">
        <f>IFERROR(__xludf.DUMMYFUNCTION("SPLIT(D87,"" "")"),22.0)</f>
        <v>22</v>
      </c>
      <c r="G87" s="2">
        <f>IFERROR(__xludf.DUMMYFUNCTION("""COMPUTED_VALUE"""),4.0)</f>
        <v>4</v>
      </c>
      <c r="H87" s="2">
        <f>IFERROR(__xludf.DUMMYFUNCTION("""COMPUTED_VALUE"""),55.0)</f>
        <v>55</v>
      </c>
      <c r="I87" s="2">
        <f>IFERROR(__xludf.DUMMYFUNCTION("""COMPUTED_VALUE"""),97.0)</f>
        <v>97</v>
      </c>
      <c r="J87" s="2">
        <f>IFERROR(__xludf.DUMMYFUNCTION("""COMPUTED_VALUE"""),13.0)</f>
        <v>13</v>
      </c>
      <c r="K87" s="2">
        <f>IFERROR(__xludf.DUMMYFUNCTION("""COMPUTED_VALUE"""),54.0)</f>
        <v>54</v>
      </c>
      <c r="L87" s="2">
        <f>IFERROR(__xludf.DUMMYFUNCTION("""COMPUTED_VALUE"""),65.0)</f>
        <v>65</v>
      </c>
      <c r="M87" s="2">
        <f>IFERROR(__xludf.DUMMYFUNCTION("""COMPUTED_VALUE"""),51.0)</f>
        <v>51</v>
      </c>
      <c r="N87" s="2">
        <f>IFERROR(__xludf.DUMMYFUNCTION("""COMPUTED_VALUE"""),86.0)</f>
        <v>86</v>
      </c>
      <c r="O87" s="2">
        <f>IFERROR(__xludf.DUMMYFUNCTION("""COMPUTED_VALUE"""),9.0)</f>
        <v>9</v>
      </c>
      <c r="Q87" s="2">
        <f>IFERROR(__xludf.DUMMYFUNCTION("SPLIT(E87,"" "")"),11.0)</f>
        <v>11</v>
      </c>
      <c r="R87" s="2">
        <f>IFERROR(__xludf.DUMMYFUNCTION("""COMPUTED_VALUE"""),73.0)</f>
        <v>73</v>
      </c>
      <c r="S87" s="2">
        <f>IFERROR(__xludf.DUMMYFUNCTION("""COMPUTED_VALUE"""),5.0)</f>
        <v>5</v>
      </c>
      <c r="T87" s="2">
        <f>IFERROR(__xludf.DUMMYFUNCTION("""COMPUTED_VALUE"""),63.0)</f>
        <v>63</v>
      </c>
      <c r="U87" s="2">
        <f>IFERROR(__xludf.DUMMYFUNCTION("""COMPUTED_VALUE"""),36.0)</f>
        <v>36</v>
      </c>
      <c r="V87" s="2">
        <f>IFERROR(__xludf.DUMMYFUNCTION("""COMPUTED_VALUE"""),23.0)</f>
        <v>23</v>
      </c>
      <c r="W87" s="2">
        <f>IFERROR(__xludf.DUMMYFUNCTION("""COMPUTED_VALUE"""),27.0)</f>
        <v>27</v>
      </c>
      <c r="X87" s="2">
        <f>IFERROR(__xludf.DUMMYFUNCTION("""COMPUTED_VALUE"""),13.0)</f>
        <v>13</v>
      </c>
      <c r="Y87" s="2">
        <f>IFERROR(__xludf.DUMMYFUNCTION("""COMPUTED_VALUE"""),15.0)</f>
        <v>15</v>
      </c>
      <c r="Z87" s="2">
        <f>IFERROR(__xludf.DUMMYFUNCTION("""COMPUTED_VALUE"""),75.0)</f>
        <v>75</v>
      </c>
      <c r="AA87" s="2">
        <f>IFERROR(__xludf.DUMMYFUNCTION("""COMPUTED_VALUE"""),22.0)</f>
        <v>22</v>
      </c>
      <c r="AB87" s="2">
        <f>IFERROR(__xludf.DUMMYFUNCTION("""COMPUTED_VALUE"""),85.0)</f>
        <v>85</v>
      </c>
      <c r="AC87" s="2">
        <f>IFERROR(__xludf.DUMMYFUNCTION("""COMPUTED_VALUE"""),38.0)</f>
        <v>38</v>
      </c>
      <c r="AD87" s="2">
        <f>IFERROR(__xludf.DUMMYFUNCTION("""COMPUTED_VALUE"""),99.0)</f>
        <v>99</v>
      </c>
      <c r="AE87" s="2">
        <f>IFERROR(__xludf.DUMMYFUNCTION("""COMPUTED_VALUE"""),54.0)</f>
        <v>54</v>
      </c>
      <c r="AF87" s="2">
        <f>IFERROR(__xludf.DUMMYFUNCTION("""COMPUTED_VALUE"""),44.0)</f>
        <v>44</v>
      </c>
      <c r="AG87" s="2">
        <f>IFERROR(__xludf.DUMMYFUNCTION("""COMPUTED_VALUE"""),32.0)</f>
        <v>32</v>
      </c>
      <c r="AH87" s="2">
        <f>IFERROR(__xludf.DUMMYFUNCTION("""COMPUTED_VALUE"""),41.0)</f>
        <v>41</v>
      </c>
      <c r="AI87" s="2">
        <f>IFERROR(__xludf.DUMMYFUNCTION("""COMPUTED_VALUE"""),12.0)</f>
        <v>12</v>
      </c>
      <c r="AJ87" s="2">
        <f>IFERROR(__xludf.DUMMYFUNCTION("""COMPUTED_VALUE"""),47.0)</f>
        <v>47</v>
      </c>
      <c r="AK87" s="2">
        <f>IFERROR(__xludf.DUMMYFUNCTION("""COMPUTED_VALUE"""),82.0)</f>
        <v>82</v>
      </c>
      <c r="AL87" s="2">
        <f>IFERROR(__xludf.DUMMYFUNCTION("""COMPUTED_VALUE"""),51.0)</f>
        <v>51</v>
      </c>
      <c r="AM87" s="2">
        <f>IFERROR(__xludf.DUMMYFUNCTION("""COMPUTED_VALUE"""),8.0)</f>
        <v>8</v>
      </c>
      <c r="AN87" s="2">
        <f>IFERROR(__xludf.DUMMYFUNCTION("""COMPUTED_VALUE"""),77.0)</f>
        <v>77</v>
      </c>
      <c r="AO87" s="2">
        <f>IFERROR(__xludf.DUMMYFUNCTION("""COMPUTED_VALUE"""),17.0)</f>
        <v>17</v>
      </c>
      <c r="AP87" s="2">
        <f t="shared" si="2"/>
        <v>10000</v>
      </c>
      <c r="AQ87" s="2">
        <f>IFERROR(__xludf.DUMMYFUNCTION("COUNTA( iferror( filter( flatten(F87:O87), match( flatten(F87:O87), flatten(Q87:AO87), 0 ) ) ) )"),4.0)</f>
        <v>4</v>
      </c>
      <c r="AR87" s="2">
        <f t="shared" si="1"/>
        <v>8</v>
      </c>
    </row>
    <row r="88">
      <c r="A88" s="4" t="s">
        <v>92</v>
      </c>
      <c r="B88" s="2" t="str">
        <f>IFERROR(__xludf.DUMMYFUNCTION(" SPLIT(A88,"":"")"),"Card  87")</f>
        <v>Card  87</v>
      </c>
      <c r="C88" s="2" t="str">
        <f>IFERROR(__xludf.DUMMYFUNCTION("""COMPUTED_VALUE""")," 27 91  1 77 75  8 76 99 88 85 | 55 46 50  2  4 27 54 10 89  3 14 91 22 75 13 77  8  6 76 69 44 19 88  1 99")</f>
        <v> 27 91  1 77 75  8 76 99 88 85 | 55 46 50  2  4 27 54 10 89  3 14 91 22 75 13 77  8  6 76 69 44 19 88  1 99</v>
      </c>
      <c r="D88" s="2" t="str">
        <f>IFERROR(__xludf.DUMMYFUNCTION("SPLIT(C88,""|"")")," 27 91  1 77 75  8 76 99 88 85 ")</f>
        <v> 27 91  1 77 75  8 76 99 88 85 </v>
      </c>
      <c r="E88" s="2" t="str">
        <f>IFERROR(__xludf.DUMMYFUNCTION("""COMPUTED_VALUE""")," 55 46 50  2  4 27 54 10 89  3 14 91 22 75 13 77  8  6 76 69 44 19 88  1 99")</f>
        <v> 55 46 50  2  4 27 54 10 89  3 14 91 22 75 13 77  8  6 76 69 44 19 88  1 99</v>
      </c>
      <c r="F88" s="2">
        <f>IFERROR(__xludf.DUMMYFUNCTION("SPLIT(D88,"" "")"),27.0)</f>
        <v>27</v>
      </c>
      <c r="G88" s="2">
        <f>IFERROR(__xludf.DUMMYFUNCTION("""COMPUTED_VALUE"""),91.0)</f>
        <v>91</v>
      </c>
      <c r="H88" s="2">
        <f>IFERROR(__xludf.DUMMYFUNCTION("""COMPUTED_VALUE"""),1.0)</f>
        <v>1</v>
      </c>
      <c r="I88" s="2">
        <f>IFERROR(__xludf.DUMMYFUNCTION("""COMPUTED_VALUE"""),77.0)</f>
        <v>77</v>
      </c>
      <c r="J88" s="2">
        <f>IFERROR(__xludf.DUMMYFUNCTION("""COMPUTED_VALUE"""),75.0)</f>
        <v>75</v>
      </c>
      <c r="K88" s="2">
        <f>IFERROR(__xludf.DUMMYFUNCTION("""COMPUTED_VALUE"""),8.0)</f>
        <v>8</v>
      </c>
      <c r="L88" s="2">
        <f>IFERROR(__xludf.DUMMYFUNCTION("""COMPUTED_VALUE"""),76.0)</f>
        <v>76</v>
      </c>
      <c r="M88" s="2">
        <f>IFERROR(__xludf.DUMMYFUNCTION("""COMPUTED_VALUE"""),99.0)</f>
        <v>99</v>
      </c>
      <c r="N88" s="2">
        <f>IFERROR(__xludf.DUMMYFUNCTION("""COMPUTED_VALUE"""),88.0)</f>
        <v>88</v>
      </c>
      <c r="O88" s="2">
        <f>IFERROR(__xludf.DUMMYFUNCTION("""COMPUTED_VALUE"""),85.0)</f>
        <v>85</v>
      </c>
      <c r="Q88" s="2">
        <f>IFERROR(__xludf.DUMMYFUNCTION("SPLIT(E88,"" "")"),55.0)</f>
        <v>55</v>
      </c>
      <c r="R88" s="2">
        <f>IFERROR(__xludf.DUMMYFUNCTION("""COMPUTED_VALUE"""),46.0)</f>
        <v>46</v>
      </c>
      <c r="S88" s="2">
        <f>IFERROR(__xludf.DUMMYFUNCTION("""COMPUTED_VALUE"""),50.0)</f>
        <v>50</v>
      </c>
      <c r="T88" s="2">
        <f>IFERROR(__xludf.DUMMYFUNCTION("""COMPUTED_VALUE"""),2.0)</f>
        <v>2</v>
      </c>
      <c r="U88" s="2">
        <f>IFERROR(__xludf.DUMMYFUNCTION("""COMPUTED_VALUE"""),4.0)</f>
        <v>4</v>
      </c>
      <c r="V88" s="2">
        <f>IFERROR(__xludf.DUMMYFUNCTION("""COMPUTED_VALUE"""),27.0)</f>
        <v>27</v>
      </c>
      <c r="W88" s="2">
        <f>IFERROR(__xludf.DUMMYFUNCTION("""COMPUTED_VALUE"""),54.0)</f>
        <v>54</v>
      </c>
      <c r="X88" s="2">
        <f>IFERROR(__xludf.DUMMYFUNCTION("""COMPUTED_VALUE"""),10.0)</f>
        <v>10</v>
      </c>
      <c r="Y88" s="2">
        <f>IFERROR(__xludf.DUMMYFUNCTION("""COMPUTED_VALUE"""),89.0)</f>
        <v>89</v>
      </c>
      <c r="Z88" s="2">
        <f>IFERROR(__xludf.DUMMYFUNCTION("""COMPUTED_VALUE"""),3.0)</f>
        <v>3</v>
      </c>
      <c r="AA88" s="2">
        <f>IFERROR(__xludf.DUMMYFUNCTION("""COMPUTED_VALUE"""),14.0)</f>
        <v>14</v>
      </c>
      <c r="AB88" s="2">
        <f>IFERROR(__xludf.DUMMYFUNCTION("""COMPUTED_VALUE"""),91.0)</f>
        <v>91</v>
      </c>
      <c r="AC88" s="2">
        <f>IFERROR(__xludf.DUMMYFUNCTION("""COMPUTED_VALUE"""),22.0)</f>
        <v>22</v>
      </c>
      <c r="AD88" s="2">
        <f>IFERROR(__xludf.DUMMYFUNCTION("""COMPUTED_VALUE"""),75.0)</f>
        <v>75</v>
      </c>
      <c r="AE88" s="2">
        <f>IFERROR(__xludf.DUMMYFUNCTION("""COMPUTED_VALUE"""),13.0)</f>
        <v>13</v>
      </c>
      <c r="AF88" s="2">
        <f>IFERROR(__xludf.DUMMYFUNCTION("""COMPUTED_VALUE"""),77.0)</f>
        <v>77</v>
      </c>
      <c r="AG88" s="2">
        <f>IFERROR(__xludf.DUMMYFUNCTION("""COMPUTED_VALUE"""),8.0)</f>
        <v>8</v>
      </c>
      <c r="AH88" s="2">
        <f>IFERROR(__xludf.DUMMYFUNCTION("""COMPUTED_VALUE"""),6.0)</f>
        <v>6</v>
      </c>
      <c r="AI88" s="2">
        <f>IFERROR(__xludf.DUMMYFUNCTION("""COMPUTED_VALUE"""),76.0)</f>
        <v>76</v>
      </c>
      <c r="AJ88" s="2">
        <f>IFERROR(__xludf.DUMMYFUNCTION("""COMPUTED_VALUE"""),69.0)</f>
        <v>69</v>
      </c>
      <c r="AK88" s="2">
        <f>IFERROR(__xludf.DUMMYFUNCTION("""COMPUTED_VALUE"""),44.0)</f>
        <v>44</v>
      </c>
      <c r="AL88" s="2">
        <f>IFERROR(__xludf.DUMMYFUNCTION("""COMPUTED_VALUE"""),19.0)</f>
        <v>19</v>
      </c>
      <c r="AM88" s="2">
        <f>IFERROR(__xludf.DUMMYFUNCTION("""COMPUTED_VALUE"""),88.0)</f>
        <v>88</v>
      </c>
      <c r="AN88" s="2">
        <f>IFERROR(__xludf.DUMMYFUNCTION("""COMPUTED_VALUE"""),1.0)</f>
        <v>1</v>
      </c>
      <c r="AO88" s="2">
        <f>IFERROR(__xludf.DUMMYFUNCTION("""COMPUTED_VALUE"""),99.0)</f>
        <v>99</v>
      </c>
      <c r="AP88" s="2">
        <f t="shared" si="2"/>
        <v>262144</v>
      </c>
      <c r="AQ88" s="2">
        <f>IFERROR(__xludf.DUMMYFUNCTION("COUNTA( iferror( filter( flatten(F88:O88), match( flatten(F88:O88), flatten(Q88:AO88), 0 ) ) ) )"),9.0)</f>
        <v>9</v>
      </c>
      <c r="AR88" s="2">
        <f t="shared" si="1"/>
        <v>256</v>
      </c>
    </row>
    <row r="89">
      <c r="A89" s="4" t="s">
        <v>93</v>
      </c>
      <c r="B89" s="2" t="str">
        <f>IFERROR(__xludf.DUMMYFUNCTION(" SPLIT(A89,"":"")"),"Card  88")</f>
        <v>Card  88</v>
      </c>
      <c r="C89" s="2" t="str">
        <f>IFERROR(__xludf.DUMMYFUNCTION("""COMPUTED_VALUE""")," 54 96 19  2 73 48 50 82 18 23 | 95 12 16 73 35 48 60 31 50 98 19 17 32 47  2 55 44 93 11 41 23 82 74  9 51")</f>
        <v> 54 96 19  2 73 48 50 82 18 23 | 95 12 16 73 35 48 60 31 50 98 19 17 32 47  2 55 44 93 11 41 23 82 74  9 51</v>
      </c>
      <c r="D89" s="2" t="str">
        <f>IFERROR(__xludf.DUMMYFUNCTION("SPLIT(C89,""|"")")," 54 96 19  2 73 48 50 82 18 23 ")</f>
        <v> 54 96 19  2 73 48 50 82 18 23 </v>
      </c>
      <c r="E89" s="2" t="str">
        <f>IFERROR(__xludf.DUMMYFUNCTION("""COMPUTED_VALUE""")," 95 12 16 73 35 48 60 31 50 98 19 17 32 47  2 55 44 93 11 41 23 82 74  9 51")</f>
        <v> 95 12 16 73 35 48 60 31 50 98 19 17 32 47  2 55 44 93 11 41 23 82 74  9 51</v>
      </c>
      <c r="F89" s="2">
        <f>IFERROR(__xludf.DUMMYFUNCTION("SPLIT(D89,"" "")"),54.0)</f>
        <v>54</v>
      </c>
      <c r="G89" s="2">
        <f>IFERROR(__xludf.DUMMYFUNCTION("""COMPUTED_VALUE"""),96.0)</f>
        <v>96</v>
      </c>
      <c r="H89" s="2">
        <f>IFERROR(__xludf.DUMMYFUNCTION("""COMPUTED_VALUE"""),19.0)</f>
        <v>19</v>
      </c>
      <c r="I89" s="2">
        <f>IFERROR(__xludf.DUMMYFUNCTION("""COMPUTED_VALUE"""),2.0)</f>
        <v>2</v>
      </c>
      <c r="J89" s="2">
        <f>IFERROR(__xludf.DUMMYFUNCTION("""COMPUTED_VALUE"""),73.0)</f>
        <v>73</v>
      </c>
      <c r="K89" s="2">
        <f>IFERROR(__xludf.DUMMYFUNCTION("""COMPUTED_VALUE"""),48.0)</f>
        <v>48</v>
      </c>
      <c r="L89" s="2">
        <f>IFERROR(__xludf.DUMMYFUNCTION("""COMPUTED_VALUE"""),50.0)</f>
        <v>50</v>
      </c>
      <c r="M89" s="2">
        <f>IFERROR(__xludf.DUMMYFUNCTION("""COMPUTED_VALUE"""),82.0)</f>
        <v>82</v>
      </c>
      <c r="N89" s="2">
        <f>IFERROR(__xludf.DUMMYFUNCTION("""COMPUTED_VALUE"""),18.0)</f>
        <v>18</v>
      </c>
      <c r="O89" s="2">
        <f>IFERROR(__xludf.DUMMYFUNCTION("""COMPUTED_VALUE"""),23.0)</f>
        <v>23</v>
      </c>
      <c r="Q89" s="2">
        <f>IFERROR(__xludf.DUMMYFUNCTION("SPLIT(E89,"" "")"),95.0)</f>
        <v>95</v>
      </c>
      <c r="R89" s="2">
        <f>IFERROR(__xludf.DUMMYFUNCTION("""COMPUTED_VALUE"""),12.0)</f>
        <v>12</v>
      </c>
      <c r="S89" s="2">
        <f>IFERROR(__xludf.DUMMYFUNCTION("""COMPUTED_VALUE"""),16.0)</f>
        <v>16</v>
      </c>
      <c r="T89" s="2">
        <f>IFERROR(__xludf.DUMMYFUNCTION("""COMPUTED_VALUE"""),73.0)</f>
        <v>73</v>
      </c>
      <c r="U89" s="2">
        <f>IFERROR(__xludf.DUMMYFUNCTION("""COMPUTED_VALUE"""),35.0)</f>
        <v>35</v>
      </c>
      <c r="V89" s="2">
        <f>IFERROR(__xludf.DUMMYFUNCTION("""COMPUTED_VALUE"""),48.0)</f>
        <v>48</v>
      </c>
      <c r="W89" s="2">
        <f>IFERROR(__xludf.DUMMYFUNCTION("""COMPUTED_VALUE"""),60.0)</f>
        <v>60</v>
      </c>
      <c r="X89" s="2">
        <f>IFERROR(__xludf.DUMMYFUNCTION("""COMPUTED_VALUE"""),31.0)</f>
        <v>31</v>
      </c>
      <c r="Y89" s="2">
        <f>IFERROR(__xludf.DUMMYFUNCTION("""COMPUTED_VALUE"""),50.0)</f>
        <v>50</v>
      </c>
      <c r="Z89" s="2">
        <f>IFERROR(__xludf.DUMMYFUNCTION("""COMPUTED_VALUE"""),98.0)</f>
        <v>98</v>
      </c>
      <c r="AA89" s="2">
        <f>IFERROR(__xludf.DUMMYFUNCTION("""COMPUTED_VALUE"""),19.0)</f>
        <v>19</v>
      </c>
      <c r="AB89" s="2">
        <f>IFERROR(__xludf.DUMMYFUNCTION("""COMPUTED_VALUE"""),17.0)</f>
        <v>17</v>
      </c>
      <c r="AC89" s="2">
        <f>IFERROR(__xludf.DUMMYFUNCTION("""COMPUTED_VALUE"""),32.0)</f>
        <v>32</v>
      </c>
      <c r="AD89" s="2">
        <f>IFERROR(__xludf.DUMMYFUNCTION("""COMPUTED_VALUE"""),47.0)</f>
        <v>47</v>
      </c>
      <c r="AE89" s="2">
        <f>IFERROR(__xludf.DUMMYFUNCTION("""COMPUTED_VALUE"""),2.0)</f>
        <v>2</v>
      </c>
      <c r="AF89" s="2">
        <f>IFERROR(__xludf.DUMMYFUNCTION("""COMPUTED_VALUE"""),55.0)</f>
        <v>55</v>
      </c>
      <c r="AG89" s="2">
        <f>IFERROR(__xludf.DUMMYFUNCTION("""COMPUTED_VALUE"""),44.0)</f>
        <v>44</v>
      </c>
      <c r="AH89" s="2">
        <f>IFERROR(__xludf.DUMMYFUNCTION("""COMPUTED_VALUE"""),93.0)</f>
        <v>93</v>
      </c>
      <c r="AI89" s="2">
        <f>IFERROR(__xludf.DUMMYFUNCTION("""COMPUTED_VALUE"""),11.0)</f>
        <v>11</v>
      </c>
      <c r="AJ89" s="2">
        <f>IFERROR(__xludf.DUMMYFUNCTION("""COMPUTED_VALUE"""),41.0)</f>
        <v>41</v>
      </c>
      <c r="AK89" s="2">
        <f>IFERROR(__xludf.DUMMYFUNCTION("""COMPUTED_VALUE"""),23.0)</f>
        <v>23</v>
      </c>
      <c r="AL89" s="2">
        <f>IFERROR(__xludf.DUMMYFUNCTION("""COMPUTED_VALUE"""),82.0)</f>
        <v>82</v>
      </c>
      <c r="AM89" s="2">
        <f>IFERROR(__xludf.DUMMYFUNCTION("""COMPUTED_VALUE"""),74.0)</f>
        <v>74</v>
      </c>
      <c r="AN89" s="2">
        <f>IFERROR(__xludf.DUMMYFUNCTION("""COMPUTED_VALUE"""),9.0)</f>
        <v>9</v>
      </c>
      <c r="AO89" s="2">
        <f>IFERROR(__xludf.DUMMYFUNCTION("""COMPUTED_VALUE"""),51.0)</f>
        <v>51</v>
      </c>
      <c r="AP89" s="2">
        <f t="shared" si="2"/>
        <v>4782969</v>
      </c>
      <c r="AQ89" s="2">
        <f>IFERROR(__xludf.DUMMYFUNCTION("COUNTA( iferror( filter( flatten(F89:O89), match( flatten(F89:O89), flatten(Q89:AO89), 0 ) ) ) )"),7.0)</f>
        <v>7</v>
      </c>
      <c r="AR89" s="2">
        <f t="shared" si="1"/>
        <v>64</v>
      </c>
    </row>
    <row r="90">
      <c r="A90" s="4" t="s">
        <v>94</v>
      </c>
      <c r="B90" s="2" t="str">
        <f>IFERROR(__xludf.DUMMYFUNCTION(" SPLIT(A90,"":"")"),"Card  89")</f>
        <v>Card  89</v>
      </c>
      <c r="C90" s="2" t="str">
        <f>IFERROR(__xludf.DUMMYFUNCTION("""COMPUTED_VALUE""")," 91 89 35 65 33 19 94 76 77 45 | 99 32 96 64 31 44 45 80 71 51 83 97 21  5 20 35 40 93 39 54 29 56 23 70 66")</f>
        <v> 91 89 35 65 33 19 94 76 77 45 | 99 32 96 64 31 44 45 80 71 51 83 97 21  5 20 35 40 93 39 54 29 56 23 70 66</v>
      </c>
      <c r="D90" s="2" t="str">
        <f>IFERROR(__xludf.DUMMYFUNCTION("SPLIT(C90,""|"")")," 91 89 35 65 33 19 94 76 77 45 ")</f>
        <v> 91 89 35 65 33 19 94 76 77 45 </v>
      </c>
      <c r="E90" s="2" t="str">
        <f>IFERROR(__xludf.DUMMYFUNCTION("""COMPUTED_VALUE""")," 99 32 96 64 31 44 45 80 71 51 83 97 21  5 20 35 40 93 39 54 29 56 23 70 66")</f>
        <v> 99 32 96 64 31 44 45 80 71 51 83 97 21  5 20 35 40 93 39 54 29 56 23 70 66</v>
      </c>
      <c r="F90" s="2">
        <f>IFERROR(__xludf.DUMMYFUNCTION("SPLIT(D90,"" "")"),91.0)</f>
        <v>91</v>
      </c>
      <c r="G90" s="2">
        <f>IFERROR(__xludf.DUMMYFUNCTION("""COMPUTED_VALUE"""),89.0)</f>
        <v>89</v>
      </c>
      <c r="H90" s="2">
        <f>IFERROR(__xludf.DUMMYFUNCTION("""COMPUTED_VALUE"""),35.0)</f>
        <v>35</v>
      </c>
      <c r="I90" s="2">
        <f>IFERROR(__xludf.DUMMYFUNCTION("""COMPUTED_VALUE"""),65.0)</f>
        <v>65</v>
      </c>
      <c r="J90" s="2">
        <f>IFERROR(__xludf.DUMMYFUNCTION("""COMPUTED_VALUE"""),33.0)</f>
        <v>33</v>
      </c>
      <c r="K90" s="2">
        <f>IFERROR(__xludf.DUMMYFUNCTION("""COMPUTED_VALUE"""),19.0)</f>
        <v>19</v>
      </c>
      <c r="L90" s="2">
        <f>IFERROR(__xludf.DUMMYFUNCTION("""COMPUTED_VALUE"""),94.0)</f>
        <v>94</v>
      </c>
      <c r="M90" s="2">
        <f>IFERROR(__xludf.DUMMYFUNCTION("""COMPUTED_VALUE"""),76.0)</f>
        <v>76</v>
      </c>
      <c r="N90" s="2">
        <f>IFERROR(__xludf.DUMMYFUNCTION("""COMPUTED_VALUE"""),77.0)</f>
        <v>77</v>
      </c>
      <c r="O90" s="2">
        <f>IFERROR(__xludf.DUMMYFUNCTION("""COMPUTED_VALUE"""),45.0)</f>
        <v>45</v>
      </c>
      <c r="Q90" s="2">
        <f>IFERROR(__xludf.DUMMYFUNCTION("SPLIT(E90,"" "")"),99.0)</f>
        <v>99</v>
      </c>
      <c r="R90" s="2">
        <f>IFERROR(__xludf.DUMMYFUNCTION("""COMPUTED_VALUE"""),32.0)</f>
        <v>32</v>
      </c>
      <c r="S90" s="2">
        <f>IFERROR(__xludf.DUMMYFUNCTION("""COMPUTED_VALUE"""),96.0)</f>
        <v>96</v>
      </c>
      <c r="T90" s="2">
        <f>IFERROR(__xludf.DUMMYFUNCTION("""COMPUTED_VALUE"""),64.0)</f>
        <v>64</v>
      </c>
      <c r="U90" s="2">
        <f>IFERROR(__xludf.DUMMYFUNCTION("""COMPUTED_VALUE"""),31.0)</f>
        <v>31</v>
      </c>
      <c r="V90" s="2">
        <f>IFERROR(__xludf.DUMMYFUNCTION("""COMPUTED_VALUE"""),44.0)</f>
        <v>44</v>
      </c>
      <c r="W90" s="2">
        <f>IFERROR(__xludf.DUMMYFUNCTION("""COMPUTED_VALUE"""),45.0)</f>
        <v>45</v>
      </c>
      <c r="X90" s="2">
        <f>IFERROR(__xludf.DUMMYFUNCTION("""COMPUTED_VALUE"""),80.0)</f>
        <v>80</v>
      </c>
      <c r="Y90" s="2">
        <f>IFERROR(__xludf.DUMMYFUNCTION("""COMPUTED_VALUE"""),71.0)</f>
        <v>71</v>
      </c>
      <c r="Z90" s="2">
        <f>IFERROR(__xludf.DUMMYFUNCTION("""COMPUTED_VALUE"""),51.0)</f>
        <v>51</v>
      </c>
      <c r="AA90" s="2">
        <f>IFERROR(__xludf.DUMMYFUNCTION("""COMPUTED_VALUE"""),83.0)</f>
        <v>83</v>
      </c>
      <c r="AB90" s="2">
        <f>IFERROR(__xludf.DUMMYFUNCTION("""COMPUTED_VALUE"""),97.0)</f>
        <v>97</v>
      </c>
      <c r="AC90" s="2">
        <f>IFERROR(__xludf.DUMMYFUNCTION("""COMPUTED_VALUE"""),21.0)</f>
        <v>21</v>
      </c>
      <c r="AD90" s="2">
        <f>IFERROR(__xludf.DUMMYFUNCTION("""COMPUTED_VALUE"""),5.0)</f>
        <v>5</v>
      </c>
      <c r="AE90" s="2">
        <f>IFERROR(__xludf.DUMMYFUNCTION("""COMPUTED_VALUE"""),20.0)</f>
        <v>20</v>
      </c>
      <c r="AF90" s="2">
        <f>IFERROR(__xludf.DUMMYFUNCTION("""COMPUTED_VALUE"""),35.0)</f>
        <v>35</v>
      </c>
      <c r="AG90" s="2">
        <f>IFERROR(__xludf.DUMMYFUNCTION("""COMPUTED_VALUE"""),40.0)</f>
        <v>40</v>
      </c>
      <c r="AH90" s="2">
        <f>IFERROR(__xludf.DUMMYFUNCTION("""COMPUTED_VALUE"""),93.0)</f>
        <v>93</v>
      </c>
      <c r="AI90" s="2">
        <f>IFERROR(__xludf.DUMMYFUNCTION("""COMPUTED_VALUE"""),39.0)</f>
        <v>39</v>
      </c>
      <c r="AJ90" s="2">
        <f>IFERROR(__xludf.DUMMYFUNCTION("""COMPUTED_VALUE"""),54.0)</f>
        <v>54</v>
      </c>
      <c r="AK90" s="2">
        <f>IFERROR(__xludf.DUMMYFUNCTION("""COMPUTED_VALUE"""),29.0)</f>
        <v>29</v>
      </c>
      <c r="AL90" s="2">
        <f>IFERROR(__xludf.DUMMYFUNCTION("""COMPUTED_VALUE"""),56.0)</f>
        <v>56</v>
      </c>
      <c r="AM90" s="2">
        <f>IFERROR(__xludf.DUMMYFUNCTION("""COMPUTED_VALUE"""),23.0)</f>
        <v>23</v>
      </c>
      <c r="AN90" s="2">
        <f>IFERROR(__xludf.DUMMYFUNCTION("""COMPUTED_VALUE"""),70.0)</f>
        <v>70</v>
      </c>
      <c r="AO90" s="2">
        <f>IFERROR(__xludf.DUMMYFUNCTION("""COMPUTED_VALUE"""),66.0)</f>
        <v>66</v>
      </c>
      <c r="AP90" s="2">
        <f t="shared" si="2"/>
        <v>49</v>
      </c>
      <c r="AQ90" s="2">
        <f>IFERROR(__xludf.DUMMYFUNCTION("COUNTA( iferror( filter( flatten(F90:O90), match( flatten(F90:O90), flatten(Q90:AO90), 0 ) ) ) )"),2.0)</f>
        <v>2</v>
      </c>
      <c r="AR90" s="2">
        <f t="shared" si="1"/>
        <v>2</v>
      </c>
    </row>
    <row r="91">
      <c r="A91" s="4" t="s">
        <v>95</v>
      </c>
      <c r="B91" s="2" t="str">
        <f>IFERROR(__xludf.DUMMYFUNCTION(" SPLIT(A91,"":"")"),"Card  90")</f>
        <v>Card  90</v>
      </c>
      <c r="C91" s="2" t="str">
        <f>IFERROR(__xludf.DUMMYFUNCTION("""COMPUTED_VALUE""")," 31 87 35  2 89 24 59 13  4 15 | 18 87 65 59 71 31 98 26 68 96  3 13 80 36 25 47  2  4  7 37 92 83 73 23 58")</f>
        <v> 31 87 35  2 89 24 59 13  4 15 | 18 87 65 59 71 31 98 26 68 96  3 13 80 36 25 47  2  4  7 37 92 83 73 23 58</v>
      </c>
      <c r="D91" s="2" t="str">
        <f>IFERROR(__xludf.DUMMYFUNCTION("SPLIT(C91,""|"")")," 31 87 35  2 89 24 59 13  4 15 ")</f>
        <v> 31 87 35  2 89 24 59 13  4 15 </v>
      </c>
      <c r="E91" s="2" t="str">
        <f>IFERROR(__xludf.DUMMYFUNCTION("""COMPUTED_VALUE""")," 18 87 65 59 71 31 98 26 68 96  3 13 80 36 25 47  2  4  7 37 92 83 73 23 58")</f>
        <v> 18 87 65 59 71 31 98 26 68 96  3 13 80 36 25 47  2  4  7 37 92 83 73 23 58</v>
      </c>
      <c r="F91" s="2">
        <f>IFERROR(__xludf.DUMMYFUNCTION("SPLIT(D91,"" "")"),31.0)</f>
        <v>31</v>
      </c>
      <c r="G91" s="2">
        <f>IFERROR(__xludf.DUMMYFUNCTION("""COMPUTED_VALUE"""),87.0)</f>
        <v>87</v>
      </c>
      <c r="H91" s="2">
        <f>IFERROR(__xludf.DUMMYFUNCTION("""COMPUTED_VALUE"""),35.0)</f>
        <v>35</v>
      </c>
      <c r="I91" s="2">
        <f>IFERROR(__xludf.DUMMYFUNCTION("""COMPUTED_VALUE"""),2.0)</f>
        <v>2</v>
      </c>
      <c r="J91" s="2">
        <f>IFERROR(__xludf.DUMMYFUNCTION("""COMPUTED_VALUE"""),89.0)</f>
        <v>89</v>
      </c>
      <c r="K91" s="2">
        <f>IFERROR(__xludf.DUMMYFUNCTION("""COMPUTED_VALUE"""),24.0)</f>
        <v>24</v>
      </c>
      <c r="L91" s="2">
        <f>IFERROR(__xludf.DUMMYFUNCTION("""COMPUTED_VALUE"""),59.0)</f>
        <v>59</v>
      </c>
      <c r="M91" s="2">
        <f>IFERROR(__xludf.DUMMYFUNCTION("""COMPUTED_VALUE"""),13.0)</f>
        <v>13</v>
      </c>
      <c r="N91" s="2">
        <f>IFERROR(__xludf.DUMMYFUNCTION("""COMPUTED_VALUE"""),4.0)</f>
        <v>4</v>
      </c>
      <c r="O91" s="2">
        <f>IFERROR(__xludf.DUMMYFUNCTION("""COMPUTED_VALUE"""),15.0)</f>
        <v>15</v>
      </c>
      <c r="Q91" s="2">
        <f>IFERROR(__xludf.DUMMYFUNCTION("SPLIT(E91,"" "")"),18.0)</f>
        <v>18</v>
      </c>
      <c r="R91" s="2">
        <f>IFERROR(__xludf.DUMMYFUNCTION("""COMPUTED_VALUE"""),87.0)</f>
        <v>87</v>
      </c>
      <c r="S91" s="2">
        <f>IFERROR(__xludf.DUMMYFUNCTION("""COMPUTED_VALUE"""),65.0)</f>
        <v>65</v>
      </c>
      <c r="T91" s="2">
        <f>IFERROR(__xludf.DUMMYFUNCTION("""COMPUTED_VALUE"""),59.0)</f>
        <v>59</v>
      </c>
      <c r="U91" s="2">
        <f>IFERROR(__xludf.DUMMYFUNCTION("""COMPUTED_VALUE"""),71.0)</f>
        <v>71</v>
      </c>
      <c r="V91" s="2">
        <f>IFERROR(__xludf.DUMMYFUNCTION("""COMPUTED_VALUE"""),31.0)</f>
        <v>31</v>
      </c>
      <c r="W91" s="2">
        <f>IFERROR(__xludf.DUMMYFUNCTION("""COMPUTED_VALUE"""),98.0)</f>
        <v>98</v>
      </c>
      <c r="X91" s="2">
        <f>IFERROR(__xludf.DUMMYFUNCTION("""COMPUTED_VALUE"""),26.0)</f>
        <v>26</v>
      </c>
      <c r="Y91" s="2">
        <f>IFERROR(__xludf.DUMMYFUNCTION("""COMPUTED_VALUE"""),68.0)</f>
        <v>68</v>
      </c>
      <c r="Z91" s="2">
        <f>IFERROR(__xludf.DUMMYFUNCTION("""COMPUTED_VALUE"""),96.0)</f>
        <v>96</v>
      </c>
      <c r="AA91" s="2">
        <f>IFERROR(__xludf.DUMMYFUNCTION("""COMPUTED_VALUE"""),3.0)</f>
        <v>3</v>
      </c>
      <c r="AB91" s="2">
        <f>IFERROR(__xludf.DUMMYFUNCTION("""COMPUTED_VALUE"""),13.0)</f>
        <v>13</v>
      </c>
      <c r="AC91" s="2">
        <f>IFERROR(__xludf.DUMMYFUNCTION("""COMPUTED_VALUE"""),80.0)</f>
        <v>80</v>
      </c>
      <c r="AD91" s="2">
        <f>IFERROR(__xludf.DUMMYFUNCTION("""COMPUTED_VALUE"""),36.0)</f>
        <v>36</v>
      </c>
      <c r="AE91" s="2">
        <f>IFERROR(__xludf.DUMMYFUNCTION("""COMPUTED_VALUE"""),25.0)</f>
        <v>25</v>
      </c>
      <c r="AF91" s="2">
        <f>IFERROR(__xludf.DUMMYFUNCTION("""COMPUTED_VALUE"""),47.0)</f>
        <v>47</v>
      </c>
      <c r="AG91" s="2">
        <f>IFERROR(__xludf.DUMMYFUNCTION("""COMPUTED_VALUE"""),2.0)</f>
        <v>2</v>
      </c>
      <c r="AH91" s="2">
        <f>IFERROR(__xludf.DUMMYFUNCTION("""COMPUTED_VALUE"""),4.0)</f>
        <v>4</v>
      </c>
      <c r="AI91" s="2">
        <f>IFERROR(__xludf.DUMMYFUNCTION("""COMPUTED_VALUE"""),7.0)</f>
        <v>7</v>
      </c>
      <c r="AJ91" s="2">
        <f>IFERROR(__xludf.DUMMYFUNCTION("""COMPUTED_VALUE"""),37.0)</f>
        <v>37</v>
      </c>
      <c r="AK91" s="2">
        <f>IFERROR(__xludf.DUMMYFUNCTION("""COMPUTED_VALUE"""),92.0)</f>
        <v>92</v>
      </c>
      <c r="AL91" s="2">
        <f>IFERROR(__xludf.DUMMYFUNCTION("""COMPUTED_VALUE"""),83.0)</f>
        <v>83</v>
      </c>
      <c r="AM91" s="2">
        <f>IFERROR(__xludf.DUMMYFUNCTION("""COMPUTED_VALUE"""),73.0)</f>
        <v>73</v>
      </c>
      <c r="AN91" s="2">
        <f>IFERROR(__xludf.DUMMYFUNCTION("""COMPUTED_VALUE"""),23.0)</f>
        <v>23</v>
      </c>
      <c r="AO91" s="2">
        <f>IFERROR(__xludf.DUMMYFUNCTION("""COMPUTED_VALUE"""),58.0)</f>
        <v>58</v>
      </c>
      <c r="AP91" s="2">
        <f t="shared" si="2"/>
        <v>64</v>
      </c>
      <c r="AQ91" s="2">
        <f>IFERROR(__xludf.DUMMYFUNCTION("COUNTA( iferror( filter( flatten(F91:O91), match( flatten(F91:O91), flatten(Q91:AO91), 0 ) ) ) )"),6.0)</f>
        <v>6</v>
      </c>
      <c r="AR91" s="2">
        <f t="shared" si="1"/>
        <v>32</v>
      </c>
    </row>
    <row r="92">
      <c r="A92" s="4" t="s">
        <v>96</v>
      </c>
      <c r="B92" s="2" t="str">
        <f>IFERROR(__xludf.DUMMYFUNCTION(" SPLIT(A92,"":"")"),"Card  91")</f>
        <v>Card  91</v>
      </c>
      <c r="C92" s="2" t="str">
        <f>IFERROR(__xludf.DUMMYFUNCTION("""COMPUTED_VALUE""")," 28 85 49 44 87 17 56 74 25 53 | 96 23 18 27 17 72 84 29 32 85 91 86 62 94 55 49 37 56 28 59 78 88 25  1 30")</f>
        <v> 28 85 49 44 87 17 56 74 25 53 | 96 23 18 27 17 72 84 29 32 85 91 86 62 94 55 49 37 56 28 59 78 88 25  1 30</v>
      </c>
      <c r="D92" s="2" t="str">
        <f>IFERROR(__xludf.DUMMYFUNCTION("SPLIT(C92,""|"")")," 28 85 49 44 87 17 56 74 25 53 ")</f>
        <v> 28 85 49 44 87 17 56 74 25 53 </v>
      </c>
      <c r="E92" s="2" t="str">
        <f>IFERROR(__xludf.DUMMYFUNCTION("""COMPUTED_VALUE""")," 96 23 18 27 17 72 84 29 32 85 91 86 62 94 55 49 37 56 28 59 78 88 25  1 30")</f>
        <v> 96 23 18 27 17 72 84 29 32 85 91 86 62 94 55 49 37 56 28 59 78 88 25  1 30</v>
      </c>
      <c r="F92" s="2">
        <f>IFERROR(__xludf.DUMMYFUNCTION("SPLIT(D92,"" "")"),28.0)</f>
        <v>28</v>
      </c>
      <c r="G92" s="2">
        <f>IFERROR(__xludf.DUMMYFUNCTION("""COMPUTED_VALUE"""),85.0)</f>
        <v>85</v>
      </c>
      <c r="H92" s="2">
        <f>IFERROR(__xludf.DUMMYFUNCTION("""COMPUTED_VALUE"""),49.0)</f>
        <v>49</v>
      </c>
      <c r="I92" s="2">
        <f>IFERROR(__xludf.DUMMYFUNCTION("""COMPUTED_VALUE"""),44.0)</f>
        <v>44</v>
      </c>
      <c r="J92" s="2">
        <f>IFERROR(__xludf.DUMMYFUNCTION("""COMPUTED_VALUE"""),87.0)</f>
        <v>87</v>
      </c>
      <c r="K92" s="2">
        <f>IFERROR(__xludf.DUMMYFUNCTION("""COMPUTED_VALUE"""),17.0)</f>
        <v>17</v>
      </c>
      <c r="L92" s="2">
        <f>IFERROR(__xludf.DUMMYFUNCTION("""COMPUTED_VALUE"""),56.0)</f>
        <v>56</v>
      </c>
      <c r="M92" s="2">
        <f>IFERROR(__xludf.DUMMYFUNCTION("""COMPUTED_VALUE"""),74.0)</f>
        <v>74</v>
      </c>
      <c r="N92" s="2">
        <f>IFERROR(__xludf.DUMMYFUNCTION("""COMPUTED_VALUE"""),25.0)</f>
        <v>25</v>
      </c>
      <c r="O92" s="2">
        <f>IFERROR(__xludf.DUMMYFUNCTION("""COMPUTED_VALUE"""),53.0)</f>
        <v>53</v>
      </c>
      <c r="Q92" s="2">
        <f>IFERROR(__xludf.DUMMYFUNCTION("SPLIT(E92,"" "")"),96.0)</f>
        <v>96</v>
      </c>
      <c r="R92" s="2">
        <f>IFERROR(__xludf.DUMMYFUNCTION("""COMPUTED_VALUE"""),23.0)</f>
        <v>23</v>
      </c>
      <c r="S92" s="2">
        <f>IFERROR(__xludf.DUMMYFUNCTION("""COMPUTED_VALUE"""),18.0)</f>
        <v>18</v>
      </c>
      <c r="T92" s="2">
        <f>IFERROR(__xludf.DUMMYFUNCTION("""COMPUTED_VALUE"""),27.0)</f>
        <v>27</v>
      </c>
      <c r="U92" s="2">
        <f>IFERROR(__xludf.DUMMYFUNCTION("""COMPUTED_VALUE"""),17.0)</f>
        <v>17</v>
      </c>
      <c r="V92" s="2">
        <f>IFERROR(__xludf.DUMMYFUNCTION("""COMPUTED_VALUE"""),72.0)</f>
        <v>72</v>
      </c>
      <c r="W92" s="2">
        <f>IFERROR(__xludf.DUMMYFUNCTION("""COMPUTED_VALUE"""),84.0)</f>
        <v>84</v>
      </c>
      <c r="X92" s="2">
        <f>IFERROR(__xludf.DUMMYFUNCTION("""COMPUTED_VALUE"""),29.0)</f>
        <v>29</v>
      </c>
      <c r="Y92" s="2">
        <f>IFERROR(__xludf.DUMMYFUNCTION("""COMPUTED_VALUE"""),32.0)</f>
        <v>32</v>
      </c>
      <c r="Z92" s="2">
        <f>IFERROR(__xludf.DUMMYFUNCTION("""COMPUTED_VALUE"""),85.0)</f>
        <v>85</v>
      </c>
      <c r="AA92" s="2">
        <f>IFERROR(__xludf.DUMMYFUNCTION("""COMPUTED_VALUE"""),91.0)</f>
        <v>91</v>
      </c>
      <c r="AB92" s="2">
        <f>IFERROR(__xludf.DUMMYFUNCTION("""COMPUTED_VALUE"""),86.0)</f>
        <v>86</v>
      </c>
      <c r="AC92" s="2">
        <f>IFERROR(__xludf.DUMMYFUNCTION("""COMPUTED_VALUE"""),62.0)</f>
        <v>62</v>
      </c>
      <c r="AD92" s="2">
        <f>IFERROR(__xludf.DUMMYFUNCTION("""COMPUTED_VALUE"""),94.0)</f>
        <v>94</v>
      </c>
      <c r="AE92" s="2">
        <f>IFERROR(__xludf.DUMMYFUNCTION("""COMPUTED_VALUE"""),55.0)</f>
        <v>55</v>
      </c>
      <c r="AF92" s="2">
        <f>IFERROR(__xludf.DUMMYFUNCTION("""COMPUTED_VALUE"""),49.0)</f>
        <v>49</v>
      </c>
      <c r="AG92" s="2">
        <f>IFERROR(__xludf.DUMMYFUNCTION("""COMPUTED_VALUE"""),37.0)</f>
        <v>37</v>
      </c>
      <c r="AH92" s="2">
        <f>IFERROR(__xludf.DUMMYFUNCTION("""COMPUTED_VALUE"""),56.0)</f>
        <v>56</v>
      </c>
      <c r="AI92" s="2">
        <f>IFERROR(__xludf.DUMMYFUNCTION("""COMPUTED_VALUE"""),28.0)</f>
        <v>28</v>
      </c>
      <c r="AJ92" s="2">
        <f>IFERROR(__xludf.DUMMYFUNCTION("""COMPUTED_VALUE"""),59.0)</f>
        <v>59</v>
      </c>
      <c r="AK92" s="2">
        <f>IFERROR(__xludf.DUMMYFUNCTION("""COMPUTED_VALUE"""),78.0)</f>
        <v>78</v>
      </c>
      <c r="AL92" s="2">
        <f>IFERROR(__xludf.DUMMYFUNCTION("""COMPUTED_VALUE"""),88.0)</f>
        <v>88</v>
      </c>
      <c r="AM92" s="2">
        <f>IFERROR(__xludf.DUMMYFUNCTION("""COMPUTED_VALUE"""),25.0)</f>
        <v>25</v>
      </c>
      <c r="AN92" s="2">
        <f>IFERROR(__xludf.DUMMYFUNCTION("""COMPUTED_VALUE"""),1.0)</f>
        <v>1</v>
      </c>
      <c r="AO92" s="2">
        <f>IFERROR(__xludf.DUMMYFUNCTION("""COMPUTED_VALUE"""),30.0)</f>
        <v>30</v>
      </c>
      <c r="AP92" s="2">
        <f t="shared" si="2"/>
        <v>46656</v>
      </c>
      <c r="AQ92" s="2">
        <f>IFERROR(__xludf.DUMMYFUNCTION("COUNTA( iferror( filter( flatten(F92:O92), match( flatten(F92:O92), flatten(Q92:AO92), 0 ) ) ) )"),6.0)</f>
        <v>6</v>
      </c>
      <c r="AR92" s="2">
        <f t="shared" si="1"/>
        <v>32</v>
      </c>
    </row>
    <row r="93">
      <c r="A93" s="4" t="s">
        <v>97</v>
      </c>
      <c r="B93" s="2" t="str">
        <f>IFERROR(__xludf.DUMMYFUNCTION(" SPLIT(A93,"":"")"),"Card  92")</f>
        <v>Card  92</v>
      </c>
      <c r="C93" s="2" t="str">
        <f>IFERROR(__xludf.DUMMYFUNCTION("""COMPUTED_VALUE"""),"  1 94 54 67 51 21 79  6 93  5 |  9 51 13 91 68 59 19 41 76 20 57 55 54 72 48 21 83 95 44 56 71 80 28 85 25")</f>
        <v>  1 94 54 67 51 21 79  6 93  5 |  9 51 13 91 68 59 19 41 76 20 57 55 54 72 48 21 83 95 44 56 71 80 28 85 25</v>
      </c>
      <c r="D93" s="2" t="str">
        <f>IFERROR(__xludf.DUMMYFUNCTION("SPLIT(C93,""|"")"),"  1 94 54 67 51 21 79  6 93  5 ")</f>
        <v>  1 94 54 67 51 21 79  6 93  5 </v>
      </c>
      <c r="E93" s="2" t="str">
        <f>IFERROR(__xludf.DUMMYFUNCTION("""COMPUTED_VALUE"""),"  9 51 13 91 68 59 19 41 76 20 57 55 54 72 48 21 83 95 44 56 71 80 28 85 25")</f>
        <v>  9 51 13 91 68 59 19 41 76 20 57 55 54 72 48 21 83 95 44 56 71 80 28 85 25</v>
      </c>
      <c r="F93" s="2">
        <f>IFERROR(__xludf.DUMMYFUNCTION("SPLIT(D93,"" "")"),1.0)</f>
        <v>1</v>
      </c>
      <c r="G93" s="2">
        <f>IFERROR(__xludf.DUMMYFUNCTION("""COMPUTED_VALUE"""),94.0)</f>
        <v>94</v>
      </c>
      <c r="H93" s="2">
        <f>IFERROR(__xludf.DUMMYFUNCTION("""COMPUTED_VALUE"""),54.0)</f>
        <v>54</v>
      </c>
      <c r="I93" s="2">
        <f>IFERROR(__xludf.DUMMYFUNCTION("""COMPUTED_VALUE"""),67.0)</f>
        <v>67</v>
      </c>
      <c r="J93" s="2">
        <f>IFERROR(__xludf.DUMMYFUNCTION("""COMPUTED_VALUE"""),51.0)</f>
        <v>51</v>
      </c>
      <c r="K93" s="2">
        <f>IFERROR(__xludf.DUMMYFUNCTION("""COMPUTED_VALUE"""),21.0)</f>
        <v>21</v>
      </c>
      <c r="L93" s="2">
        <f>IFERROR(__xludf.DUMMYFUNCTION("""COMPUTED_VALUE"""),79.0)</f>
        <v>79</v>
      </c>
      <c r="M93" s="2">
        <f>IFERROR(__xludf.DUMMYFUNCTION("""COMPUTED_VALUE"""),6.0)</f>
        <v>6</v>
      </c>
      <c r="N93" s="2">
        <f>IFERROR(__xludf.DUMMYFUNCTION("""COMPUTED_VALUE"""),93.0)</f>
        <v>93</v>
      </c>
      <c r="O93" s="2">
        <f>IFERROR(__xludf.DUMMYFUNCTION("""COMPUTED_VALUE"""),5.0)</f>
        <v>5</v>
      </c>
      <c r="Q93" s="2">
        <f>IFERROR(__xludf.DUMMYFUNCTION("SPLIT(E93,"" "")"),9.0)</f>
        <v>9</v>
      </c>
      <c r="R93" s="2">
        <f>IFERROR(__xludf.DUMMYFUNCTION("""COMPUTED_VALUE"""),51.0)</f>
        <v>51</v>
      </c>
      <c r="S93" s="2">
        <f>IFERROR(__xludf.DUMMYFUNCTION("""COMPUTED_VALUE"""),13.0)</f>
        <v>13</v>
      </c>
      <c r="T93" s="2">
        <f>IFERROR(__xludf.DUMMYFUNCTION("""COMPUTED_VALUE"""),91.0)</f>
        <v>91</v>
      </c>
      <c r="U93" s="2">
        <f>IFERROR(__xludf.DUMMYFUNCTION("""COMPUTED_VALUE"""),68.0)</f>
        <v>68</v>
      </c>
      <c r="V93" s="2">
        <f>IFERROR(__xludf.DUMMYFUNCTION("""COMPUTED_VALUE"""),59.0)</f>
        <v>59</v>
      </c>
      <c r="W93" s="2">
        <f>IFERROR(__xludf.DUMMYFUNCTION("""COMPUTED_VALUE"""),19.0)</f>
        <v>19</v>
      </c>
      <c r="X93" s="2">
        <f>IFERROR(__xludf.DUMMYFUNCTION("""COMPUTED_VALUE"""),41.0)</f>
        <v>41</v>
      </c>
      <c r="Y93" s="2">
        <f>IFERROR(__xludf.DUMMYFUNCTION("""COMPUTED_VALUE"""),76.0)</f>
        <v>76</v>
      </c>
      <c r="Z93" s="2">
        <f>IFERROR(__xludf.DUMMYFUNCTION("""COMPUTED_VALUE"""),20.0)</f>
        <v>20</v>
      </c>
      <c r="AA93" s="2">
        <f>IFERROR(__xludf.DUMMYFUNCTION("""COMPUTED_VALUE"""),57.0)</f>
        <v>57</v>
      </c>
      <c r="AB93" s="2">
        <f>IFERROR(__xludf.DUMMYFUNCTION("""COMPUTED_VALUE"""),55.0)</f>
        <v>55</v>
      </c>
      <c r="AC93" s="2">
        <f>IFERROR(__xludf.DUMMYFUNCTION("""COMPUTED_VALUE"""),54.0)</f>
        <v>54</v>
      </c>
      <c r="AD93" s="2">
        <f>IFERROR(__xludf.DUMMYFUNCTION("""COMPUTED_VALUE"""),72.0)</f>
        <v>72</v>
      </c>
      <c r="AE93" s="2">
        <f>IFERROR(__xludf.DUMMYFUNCTION("""COMPUTED_VALUE"""),48.0)</f>
        <v>48</v>
      </c>
      <c r="AF93" s="2">
        <f>IFERROR(__xludf.DUMMYFUNCTION("""COMPUTED_VALUE"""),21.0)</f>
        <v>21</v>
      </c>
      <c r="AG93" s="2">
        <f>IFERROR(__xludf.DUMMYFUNCTION("""COMPUTED_VALUE"""),83.0)</f>
        <v>83</v>
      </c>
      <c r="AH93" s="2">
        <f>IFERROR(__xludf.DUMMYFUNCTION("""COMPUTED_VALUE"""),95.0)</f>
        <v>95</v>
      </c>
      <c r="AI93" s="2">
        <f>IFERROR(__xludf.DUMMYFUNCTION("""COMPUTED_VALUE"""),44.0)</f>
        <v>44</v>
      </c>
      <c r="AJ93" s="2">
        <f>IFERROR(__xludf.DUMMYFUNCTION("""COMPUTED_VALUE"""),56.0)</f>
        <v>56</v>
      </c>
      <c r="AK93" s="2">
        <f>IFERROR(__xludf.DUMMYFUNCTION("""COMPUTED_VALUE"""),71.0)</f>
        <v>71</v>
      </c>
      <c r="AL93" s="2">
        <f>IFERROR(__xludf.DUMMYFUNCTION("""COMPUTED_VALUE"""),80.0)</f>
        <v>80</v>
      </c>
      <c r="AM93" s="2">
        <f>IFERROR(__xludf.DUMMYFUNCTION("""COMPUTED_VALUE"""),28.0)</f>
        <v>28</v>
      </c>
      <c r="AN93" s="2">
        <f>IFERROR(__xludf.DUMMYFUNCTION("""COMPUTED_VALUE"""),85.0)</f>
        <v>85</v>
      </c>
      <c r="AO93" s="2">
        <f>IFERROR(__xludf.DUMMYFUNCTION("""COMPUTED_VALUE"""),25.0)</f>
        <v>25</v>
      </c>
      <c r="AP93" s="2">
        <f t="shared" si="2"/>
        <v>216</v>
      </c>
      <c r="AQ93" s="2">
        <f>IFERROR(__xludf.DUMMYFUNCTION("COUNTA( iferror( filter( flatten(F93:O93), match( flatten(F93:O93), flatten(Q93:AO93), 0 ) ) ) )"),3.0)</f>
        <v>3</v>
      </c>
      <c r="AR93" s="2">
        <f t="shared" si="1"/>
        <v>4</v>
      </c>
    </row>
    <row r="94">
      <c r="A94" s="4" t="s">
        <v>98</v>
      </c>
      <c r="B94" s="2" t="str">
        <f>IFERROR(__xludf.DUMMYFUNCTION(" SPLIT(A94,"":"")"),"Card  93")</f>
        <v>Card  93</v>
      </c>
      <c r="C94" s="2" t="str">
        <f>IFERROR(__xludf.DUMMYFUNCTION("""COMPUTED_VALUE""")," 53 86  2 60 56 18 21 22 63 59 | 79 86 73  9 32 80  7 76 26 63 48 17 90 36 91 31 69 50 49 87 37 43 92 10 55")</f>
        <v> 53 86  2 60 56 18 21 22 63 59 | 79 86 73  9 32 80  7 76 26 63 48 17 90 36 91 31 69 50 49 87 37 43 92 10 55</v>
      </c>
      <c r="D94" s="2" t="str">
        <f>IFERROR(__xludf.DUMMYFUNCTION("SPLIT(C94,""|"")")," 53 86  2 60 56 18 21 22 63 59 ")</f>
        <v> 53 86  2 60 56 18 21 22 63 59 </v>
      </c>
      <c r="E94" s="2" t="str">
        <f>IFERROR(__xludf.DUMMYFUNCTION("""COMPUTED_VALUE""")," 79 86 73  9 32 80  7 76 26 63 48 17 90 36 91 31 69 50 49 87 37 43 92 10 55")</f>
        <v> 79 86 73  9 32 80  7 76 26 63 48 17 90 36 91 31 69 50 49 87 37 43 92 10 55</v>
      </c>
      <c r="F94" s="2">
        <f>IFERROR(__xludf.DUMMYFUNCTION("SPLIT(D94,"" "")"),53.0)</f>
        <v>53</v>
      </c>
      <c r="G94" s="2">
        <f>IFERROR(__xludf.DUMMYFUNCTION("""COMPUTED_VALUE"""),86.0)</f>
        <v>86</v>
      </c>
      <c r="H94" s="2">
        <f>IFERROR(__xludf.DUMMYFUNCTION("""COMPUTED_VALUE"""),2.0)</f>
        <v>2</v>
      </c>
      <c r="I94" s="2">
        <f>IFERROR(__xludf.DUMMYFUNCTION("""COMPUTED_VALUE"""),60.0)</f>
        <v>60</v>
      </c>
      <c r="J94" s="2">
        <f>IFERROR(__xludf.DUMMYFUNCTION("""COMPUTED_VALUE"""),56.0)</f>
        <v>56</v>
      </c>
      <c r="K94" s="2">
        <f>IFERROR(__xludf.DUMMYFUNCTION("""COMPUTED_VALUE"""),18.0)</f>
        <v>18</v>
      </c>
      <c r="L94" s="2">
        <f>IFERROR(__xludf.DUMMYFUNCTION("""COMPUTED_VALUE"""),21.0)</f>
        <v>21</v>
      </c>
      <c r="M94" s="2">
        <f>IFERROR(__xludf.DUMMYFUNCTION("""COMPUTED_VALUE"""),22.0)</f>
        <v>22</v>
      </c>
      <c r="N94" s="2">
        <f>IFERROR(__xludf.DUMMYFUNCTION("""COMPUTED_VALUE"""),63.0)</f>
        <v>63</v>
      </c>
      <c r="O94" s="2">
        <f>IFERROR(__xludf.DUMMYFUNCTION("""COMPUTED_VALUE"""),59.0)</f>
        <v>59</v>
      </c>
      <c r="Q94" s="2">
        <f>IFERROR(__xludf.DUMMYFUNCTION("SPLIT(E94,"" "")"),79.0)</f>
        <v>79</v>
      </c>
      <c r="R94" s="2">
        <f>IFERROR(__xludf.DUMMYFUNCTION("""COMPUTED_VALUE"""),86.0)</f>
        <v>86</v>
      </c>
      <c r="S94" s="2">
        <f>IFERROR(__xludf.DUMMYFUNCTION("""COMPUTED_VALUE"""),73.0)</f>
        <v>73</v>
      </c>
      <c r="T94" s="2">
        <f>IFERROR(__xludf.DUMMYFUNCTION("""COMPUTED_VALUE"""),9.0)</f>
        <v>9</v>
      </c>
      <c r="U94" s="2">
        <f>IFERROR(__xludf.DUMMYFUNCTION("""COMPUTED_VALUE"""),32.0)</f>
        <v>32</v>
      </c>
      <c r="V94" s="2">
        <f>IFERROR(__xludf.DUMMYFUNCTION("""COMPUTED_VALUE"""),80.0)</f>
        <v>80</v>
      </c>
      <c r="W94" s="2">
        <f>IFERROR(__xludf.DUMMYFUNCTION("""COMPUTED_VALUE"""),7.0)</f>
        <v>7</v>
      </c>
      <c r="X94" s="2">
        <f>IFERROR(__xludf.DUMMYFUNCTION("""COMPUTED_VALUE"""),76.0)</f>
        <v>76</v>
      </c>
      <c r="Y94" s="2">
        <f>IFERROR(__xludf.DUMMYFUNCTION("""COMPUTED_VALUE"""),26.0)</f>
        <v>26</v>
      </c>
      <c r="Z94" s="2">
        <f>IFERROR(__xludf.DUMMYFUNCTION("""COMPUTED_VALUE"""),63.0)</f>
        <v>63</v>
      </c>
      <c r="AA94" s="2">
        <f>IFERROR(__xludf.DUMMYFUNCTION("""COMPUTED_VALUE"""),48.0)</f>
        <v>48</v>
      </c>
      <c r="AB94" s="2">
        <f>IFERROR(__xludf.DUMMYFUNCTION("""COMPUTED_VALUE"""),17.0)</f>
        <v>17</v>
      </c>
      <c r="AC94" s="2">
        <f>IFERROR(__xludf.DUMMYFUNCTION("""COMPUTED_VALUE"""),90.0)</f>
        <v>90</v>
      </c>
      <c r="AD94" s="2">
        <f>IFERROR(__xludf.DUMMYFUNCTION("""COMPUTED_VALUE"""),36.0)</f>
        <v>36</v>
      </c>
      <c r="AE94" s="2">
        <f>IFERROR(__xludf.DUMMYFUNCTION("""COMPUTED_VALUE"""),91.0)</f>
        <v>91</v>
      </c>
      <c r="AF94" s="2">
        <f>IFERROR(__xludf.DUMMYFUNCTION("""COMPUTED_VALUE"""),31.0)</f>
        <v>31</v>
      </c>
      <c r="AG94" s="2">
        <f>IFERROR(__xludf.DUMMYFUNCTION("""COMPUTED_VALUE"""),69.0)</f>
        <v>69</v>
      </c>
      <c r="AH94" s="2">
        <f>IFERROR(__xludf.DUMMYFUNCTION("""COMPUTED_VALUE"""),50.0)</f>
        <v>50</v>
      </c>
      <c r="AI94" s="2">
        <f>IFERROR(__xludf.DUMMYFUNCTION("""COMPUTED_VALUE"""),49.0)</f>
        <v>49</v>
      </c>
      <c r="AJ94" s="2">
        <f>IFERROR(__xludf.DUMMYFUNCTION("""COMPUTED_VALUE"""),87.0)</f>
        <v>87</v>
      </c>
      <c r="AK94" s="2">
        <f>IFERROR(__xludf.DUMMYFUNCTION("""COMPUTED_VALUE"""),37.0)</f>
        <v>37</v>
      </c>
      <c r="AL94" s="2">
        <f>IFERROR(__xludf.DUMMYFUNCTION("""COMPUTED_VALUE"""),43.0)</f>
        <v>43</v>
      </c>
      <c r="AM94" s="2">
        <f>IFERROR(__xludf.DUMMYFUNCTION("""COMPUTED_VALUE"""),92.0)</f>
        <v>92</v>
      </c>
      <c r="AN94" s="2">
        <f>IFERROR(__xludf.DUMMYFUNCTION("""COMPUTED_VALUE"""),10.0)</f>
        <v>10</v>
      </c>
      <c r="AO94" s="2">
        <f>IFERROR(__xludf.DUMMYFUNCTION("""COMPUTED_VALUE"""),55.0)</f>
        <v>55</v>
      </c>
      <c r="AP94" s="2">
        <f t="shared" si="2"/>
        <v>9</v>
      </c>
      <c r="AQ94" s="2">
        <f>IFERROR(__xludf.DUMMYFUNCTION("COUNTA( iferror( filter( flatten(F94:O94), match( flatten(F94:O94), flatten(Q94:AO94), 0 ) ) ) )"),2.0)</f>
        <v>2</v>
      </c>
      <c r="AR94" s="2">
        <f t="shared" si="1"/>
        <v>2</v>
      </c>
    </row>
    <row r="95">
      <c r="A95" s="4" t="s">
        <v>99</v>
      </c>
      <c r="B95" s="2" t="str">
        <f>IFERROR(__xludf.DUMMYFUNCTION(" SPLIT(A95,"":"")"),"Card  94")</f>
        <v>Card  94</v>
      </c>
      <c r="C95" s="2" t="str">
        <f>IFERROR(__xludf.DUMMYFUNCTION("""COMPUTED_VALUE""")," 91 59 76 78 48 56  7 51 52 97 | 36 15 31 62 65 64 34 79 92 53 29 60  9  3 75 26 14 46 59 35 85 52  2 77 67")</f>
        <v> 91 59 76 78 48 56  7 51 52 97 | 36 15 31 62 65 64 34 79 92 53 29 60  9  3 75 26 14 46 59 35 85 52  2 77 67</v>
      </c>
      <c r="D95" s="2" t="str">
        <f>IFERROR(__xludf.DUMMYFUNCTION("SPLIT(C95,""|"")")," 91 59 76 78 48 56  7 51 52 97 ")</f>
        <v> 91 59 76 78 48 56  7 51 52 97 </v>
      </c>
      <c r="E95" s="2" t="str">
        <f>IFERROR(__xludf.DUMMYFUNCTION("""COMPUTED_VALUE""")," 36 15 31 62 65 64 34 79 92 53 29 60  9  3 75 26 14 46 59 35 85 52  2 77 67")</f>
        <v> 36 15 31 62 65 64 34 79 92 53 29 60  9  3 75 26 14 46 59 35 85 52  2 77 67</v>
      </c>
      <c r="F95" s="2">
        <f>IFERROR(__xludf.DUMMYFUNCTION("SPLIT(D95,"" "")"),91.0)</f>
        <v>91</v>
      </c>
      <c r="G95" s="2">
        <f>IFERROR(__xludf.DUMMYFUNCTION("""COMPUTED_VALUE"""),59.0)</f>
        <v>59</v>
      </c>
      <c r="H95" s="2">
        <f>IFERROR(__xludf.DUMMYFUNCTION("""COMPUTED_VALUE"""),76.0)</f>
        <v>76</v>
      </c>
      <c r="I95" s="2">
        <f>IFERROR(__xludf.DUMMYFUNCTION("""COMPUTED_VALUE"""),78.0)</f>
        <v>78</v>
      </c>
      <c r="J95" s="2">
        <f>IFERROR(__xludf.DUMMYFUNCTION("""COMPUTED_VALUE"""),48.0)</f>
        <v>48</v>
      </c>
      <c r="K95" s="2">
        <f>IFERROR(__xludf.DUMMYFUNCTION("""COMPUTED_VALUE"""),56.0)</f>
        <v>56</v>
      </c>
      <c r="L95" s="2">
        <f>IFERROR(__xludf.DUMMYFUNCTION("""COMPUTED_VALUE"""),7.0)</f>
        <v>7</v>
      </c>
      <c r="M95" s="2">
        <f>IFERROR(__xludf.DUMMYFUNCTION("""COMPUTED_VALUE"""),51.0)</f>
        <v>51</v>
      </c>
      <c r="N95" s="2">
        <f>IFERROR(__xludf.DUMMYFUNCTION("""COMPUTED_VALUE"""),52.0)</f>
        <v>52</v>
      </c>
      <c r="O95" s="2">
        <f>IFERROR(__xludf.DUMMYFUNCTION("""COMPUTED_VALUE"""),97.0)</f>
        <v>97</v>
      </c>
      <c r="Q95" s="2">
        <f>IFERROR(__xludf.DUMMYFUNCTION("SPLIT(E95,"" "")"),36.0)</f>
        <v>36</v>
      </c>
      <c r="R95" s="2">
        <f>IFERROR(__xludf.DUMMYFUNCTION("""COMPUTED_VALUE"""),15.0)</f>
        <v>15</v>
      </c>
      <c r="S95" s="2">
        <f>IFERROR(__xludf.DUMMYFUNCTION("""COMPUTED_VALUE"""),31.0)</f>
        <v>31</v>
      </c>
      <c r="T95" s="2">
        <f>IFERROR(__xludf.DUMMYFUNCTION("""COMPUTED_VALUE"""),62.0)</f>
        <v>62</v>
      </c>
      <c r="U95" s="2">
        <f>IFERROR(__xludf.DUMMYFUNCTION("""COMPUTED_VALUE"""),65.0)</f>
        <v>65</v>
      </c>
      <c r="V95" s="2">
        <f>IFERROR(__xludf.DUMMYFUNCTION("""COMPUTED_VALUE"""),64.0)</f>
        <v>64</v>
      </c>
      <c r="W95" s="2">
        <f>IFERROR(__xludf.DUMMYFUNCTION("""COMPUTED_VALUE"""),34.0)</f>
        <v>34</v>
      </c>
      <c r="X95" s="2">
        <f>IFERROR(__xludf.DUMMYFUNCTION("""COMPUTED_VALUE"""),79.0)</f>
        <v>79</v>
      </c>
      <c r="Y95" s="2">
        <f>IFERROR(__xludf.DUMMYFUNCTION("""COMPUTED_VALUE"""),92.0)</f>
        <v>92</v>
      </c>
      <c r="Z95" s="2">
        <f>IFERROR(__xludf.DUMMYFUNCTION("""COMPUTED_VALUE"""),53.0)</f>
        <v>53</v>
      </c>
      <c r="AA95" s="2">
        <f>IFERROR(__xludf.DUMMYFUNCTION("""COMPUTED_VALUE"""),29.0)</f>
        <v>29</v>
      </c>
      <c r="AB95" s="2">
        <f>IFERROR(__xludf.DUMMYFUNCTION("""COMPUTED_VALUE"""),60.0)</f>
        <v>60</v>
      </c>
      <c r="AC95" s="2">
        <f>IFERROR(__xludf.DUMMYFUNCTION("""COMPUTED_VALUE"""),9.0)</f>
        <v>9</v>
      </c>
      <c r="AD95" s="2">
        <f>IFERROR(__xludf.DUMMYFUNCTION("""COMPUTED_VALUE"""),3.0)</f>
        <v>3</v>
      </c>
      <c r="AE95" s="2">
        <f>IFERROR(__xludf.DUMMYFUNCTION("""COMPUTED_VALUE"""),75.0)</f>
        <v>75</v>
      </c>
      <c r="AF95" s="2">
        <f>IFERROR(__xludf.DUMMYFUNCTION("""COMPUTED_VALUE"""),26.0)</f>
        <v>26</v>
      </c>
      <c r="AG95" s="2">
        <f>IFERROR(__xludf.DUMMYFUNCTION("""COMPUTED_VALUE"""),14.0)</f>
        <v>14</v>
      </c>
      <c r="AH95" s="2">
        <f>IFERROR(__xludf.DUMMYFUNCTION("""COMPUTED_VALUE"""),46.0)</f>
        <v>46</v>
      </c>
      <c r="AI95" s="2">
        <f>IFERROR(__xludf.DUMMYFUNCTION("""COMPUTED_VALUE"""),59.0)</f>
        <v>59</v>
      </c>
      <c r="AJ95" s="2">
        <f>IFERROR(__xludf.DUMMYFUNCTION("""COMPUTED_VALUE"""),35.0)</f>
        <v>35</v>
      </c>
      <c r="AK95" s="2">
        <f>IFERROR(__xludf.DUMMYFUNCTION("""COMPUTED_VALUE"""),85.0)</f>
        <v>85</v>
      </c>
      <c r="AL95" s="2">
        <f>IFERROR(__xludf.DUMMYFUNCTION("""COMPUTED_VALUE"""),52.0)</f>
        <v>52</v>
      </c>
      <c r="AM95" s="2">
        <f>IFERROR(__xludf.DUMMYFUNCTION("""COMPUTED_VALUE"""),2.0)</f>
        <v>2</v>
      </c>
      <c r="AN95" s="2">
        <f>IFERROR(__xludf.DUMMYFUNCTION("""COMPUTED_VALUE"""),77.0)</f>
        <v>77</v>
      </c>
      <c r="AO95" s="2">
        <f>IFERROR(__xludf.DUMMYFUNCTION("""COMPUTED_VALUE"""),67.0)</f>
        <v>67</v>
      </c>
      <c r="AP95" s="2">
        <f t="shared" si="2"/>
        <v>4</v>
      </c>
      <c r="AQ95" s="2">
        <f>IFERROR(__xludf.DUMMYFUNCTION("COUNTA( iferror( filter( flatten(F95:O95), match( flatten(F95:O95), flatten(Q95:AO95), 0 ) ) ) )"),2.0)</f>
        <v>2</v>
      </c>
      <c r="AR95" s="2">
        <f t="shared" si="1"/>
        <v>2</v>
      </c>
    </row>
    <row r="96">
      <c r="A96" s="4" t="s">
        <v>100</v>
      </c>
      <c r="B96" s="2" t="str">
        <f>IFERROR(__xludf.DUMMYFUNCTION(" SPLIT(A96,"":"")"),"Card  95")</f>
        <v>Card  95</v>
      </c>
      <c r="C96" s="2" t="str">
        <f>IFERROR(__xludf.DUMMYFUNCTION("""COMPUTED_VALUE""")," 59 49 67 43 82 13 19  7 58 69 |  5 65 21 86  4  3 64 72 51 94 73 88 78 98 28 85 29 96 36  1 97 37 89 62 58")</f>
        <v> 59 49 67 43 82 13 19  7 58 69 |  5 65 21 86  4  3 64 72 51 94 73 88 78 98 28 85 29 96 36  1 97 37 89 62 58</v>
      </c>
      <c r="D96" s="2" t="str">
        <f>IFERROR(__xludf.DUMMYFUNCTION("SPLIT(C96,""|"")")," 59 49 67 43 82 13 19  7 58 69 ")</f>
        <v> 59 49 67 43 82 13 19  7 58 69 </v>
      </c>
      <c r="E96" s="2" t="str">
        <f>IFERROR(__xludf.DUMMYFUNCTION("""COMPUTED_VALUE"""),"  5 65 21 86  4  3 64 72 51 94 73 88 78 98 28 85 29 96 36  1 97 37 89 62 58")</f>
        <v>  5 65 21 86  4  3 64 72 51 94 73 88 78 98 28 85 29 96 36  1 97 37 89 62 58</v>
      </c>
      <c r="F96" s="2">
        <f>IFERROR(__xludf.DUMMYFUNCTION("SPLIT(D96,"" "")"),59.0)</f>
        <v>59</v>
      </c>
      <c r="G96" s="2">
        <f>IFERROR(__xludf.DUMMYFUNCTION("""COMPUTED_VALUE"""),49.0)</f>
        <v>49</v>
      </c>
      <c r="H96" s="2">
        <f>IFERROR(__xludf.DUMMYFUNCTION("""COMPUTED_VALUE"""),67.0)</f>
        <v>67</v>
      </c>
      <c r="I96" s="2">
        <f>IFERROR(__xludf.DUMMYFUNCTION("""COMPUTED_VALUE"""),43.0)</f>
        <v>43</v>
      </c>
      <c r="J96" s="2">
        <f>IFERROR(__xludf.DUMMYFUNCTION("""COMPUTED_VALUE"""),82.0)</f>
        <v>82</v>
      </c>
      <c r="K96" s="2">
        <f>IFERROR(__xludf.DUMMYFUNCTION("""COMPUTED_VALUE"""),13.0)</f>
        <v>13</v>
      </c>
      <c r="L96" s="2">
        <f>IFERROR(__xludf.DUMMYFUNCTION("""COMPUTED_VALUE"""),19.0)</f>
        <v>19</v>
      </c>
      <c r="M96" s="2">
        <f>IFERROR(__xludf.DUMMYFUNCTION("""COMPUTED_VALUE"""),7.0)</f>
        <v>7</v>
      </c>
      <c r="N96" s="2">
        <f>IFERROR(__xludf.DUMMYFUNCTION("""COMPUTED_VALUE"""),58.0)</f>
        <v>58</v>
      </c>
      <c r="O96" s="2">
        <f>IFERROR(__xludf.DUMMYFUNCTION("""COMPUTED_VALUE"""),69.0)</f>
        <v>69</v>
      </c>
      <c r="Q96" s="2">
        <f>IFERROR(__xludf.DUMMYFUNCTION("SPLIT(E96,"" "")"),5.0)</f>
        <v>5</v>
      </c>
      <c r="R96" s="2">
        <f>IFERROR(__xludf.DUMMYFUNCTION("""COMPUTED_VALUE"""),65.0)</f>
        <v>65</v>
      </c>
      <c r="S96" s="2">
        <f>IFERROR(__xludf.DUMMYFUNCTION("""COMPUTED_VALUE"""),21.0)</f>
        <v>21</v>
      </c>
      <c r="T96" s="2">
        <f>IFERROR(__xludf.DUMMYFUNCTION("""COMPUTED_VALUE"""),86.0)</f>
        <v>86</v>
      </c>
      <c r="U96" s="2">
        <f>IFERROR(__xludf.DUMMYFUNCTION("""COMPUTED_VALUE"""),4.0)</f>
        <v>4</v>
      </c>
      <c r="V96" s="2">
        <f>IFERROR(__xludf.DUMMYFUNCTION("""COMPUTED_VALUE"""),3.0)</f>
        <v>3</v>
      </c>
      <c r="W96" s="2">
        <f>IFERROR(__xludf.DUMMYFUNCTION("""COMPUTED_VALUE"""),64.0)</f>
        <v>64</v>
      </c>
      <c r="X96" s="2">
        <f>IFERROR(__xludf.DUMMYFUNCTION("""COMPUTED_VALUE"""),72.0)</f>
        <v>72</v>
      </c>
      <c r="Y96" s="2">
        <f>IFERROR(__xludf.DUMMYFUNCTION("""COMPUTED_VALUE"""),51.0)</f>
        <v>51</v>
      </c>
      <c r="Z96" s="2">
        <f>IFERROR(__xludf.DUMMYFUNCTION("""COMPUTED_VALUE"""),94.0)</f>
        <v>94</v>
      </c>
      <c r="AA96" s="2">
        <f>IFERROR(__xludf.DUMMYFUNCTION("""COMPUTED_VALUE"""),73.0)</f>
        <v>73</v>
      </c>
      <c r="AB96" s="2">
        <f>IFERROR(__xludf.DUMMYFUNCTION("""COMPUTED_VALUE"""),88.0)</f>
        <v>88</v>
      </c>
      <c r="AC96" s="2">
        <f>IFERROR(__xludf.DUMMYFUNCTION("""COMPUTED_VALUE"""),78.0)</f>
        <v>78</v>
      </c>
      <c r="AD96" s="2">
        <f>IFERROR(__xludf.DUMMYFUNCTION("""COMPUTED_VALUE"""),98.0)</f>
        <v>98</v>
      </c>
      <c r="AE96" s="2">
        <f>IFERROR(__xludf.DUMMYFUNCTION("""COMPUTED_VALUE"""),28.0)</f>
        <v>28</v>
      </c>
      <c r="AF96" s="2">
        <f>IFERROR(__xludf.DUMMYFUNCTION("""COMPUTED_VALUE"""),85.0)</f>
        <v>85</v>
      </c>
      <c r="AG96" s="2">
        <f>IFERROR(__xludf.DUMMYFUNCTION("""COMPUTED_VALUE"""),29.0)</f>
        <v>29</v>
      </c>
      <c r="AH96" s="2">
        <f>IFERROR(__xludf.DUMMYFUNCTION("""COMPUTED_VALUE"""),96.0)</f>
        <v>96</v>
      </c>
      <c r="AI96" s="2">
        <f>IFERROR(__xludf.DUMMYFUNCTION("""COMPUTED_VALUE"""),36.0)</f>
        <v>36</v>
      </c>
      <c r="AJ96" s="2">
        <f>IFERROR(__xludf.DUMMYFUNCTION("""COMPUTED_VALUE"""),1.0)</f>
        <v>1</v>
      </c>
      <c r="AK96" s="2">
        <f>IFERROR(__xludf.DUMMYFUNCTION("""COMPUTED_VALUE"""),97.0)</f>
        <v>97</v>
      </c>
      <c r="AL96" s="2">
        <f>IFERROR(__xludf.DUMMYFUNCTION("""COMPUTED_VALUE"""),37.0)</f>
        <v>37</v>
      </c>
      <c r="AM96" s="2">
        <f>IFERROR(__xludf.DUMMYFUNCTION("""COMPUTED_VALUE"""),89.0)</f>
        <v>89</v>
      </c>
      <c r="AN96" s="2">
        <f>IFERROR(__xludf.DUMMYFUNCTION("""COMPUTED_VALUE"""),62.0)</f>
        <v>62</v>
      </c>
      <c r="AO96" s="2">
        <f>IFERROR(__xludf.DUMMYFUNCTION("""COMPUTED_VALUE"""),58.0)</f>
        <v>58</v>
      </c>
      <c r="AP96" s="2">
        <f t="shared" si="2"/>
        <v>2</v>
      </c>
      <c r="AQ96" s="2">
        <f>IFERROR(__xludf.DUMMYFUNCTION("COUNTA( iferror( filter( flatten(F96:O96), match( flatten(F96:O96), flatten(Q96:AO96), 0 ) ) ) )"),1.0)</f>
        <v>1</v>
      </c>
      <c r="AR96" s="2">
        <f t="shared" si="1"/>
        <v>1</v>
      </c>
    </row>
    <row r="97">
      <c r="A97" s="4" t="s">
        <v>101</v>
      </c>
      <c r="B97" s="2" t="str">
        <f>IFERROR(__xludf.DUMMYFUNCTION(" SPLIT(A97,"":"")"),"Card  96")</f>
        <v>Card  96</v>
      </c>
      <c r="C97" s="2" t="str">
        <f>IFERROR(__xludf.DUMMYFUNCTION("""COMPUTED_VALUE""")," 95 88 64 65 12 15  3 50 44 79 | 53 72 74 60 22  7 75 19 10  3 49 23 33 29 57 31 82 84 16 37 32 21 77 28 47")</f>
        <v> 95 88 64 65 12 15  3 50 44 79 | 53 72 74 60 22  7 75 19 10  3 49 23 33 29 57 31 82 84 16 37 32 21 77 28 47</v>
      </c>
      <c r="D97" s="2" t="str">
        <f>IFERROR(__xludf.DUMMYFUNCTION("SPLIT(C97,""|"")")," 95 88 64 65 12 15  3 50 44 79 ")</f>
        <v> 95 88 64 65 12 15  3 50 44 79 </v>
      </c>
      <c r="E97" s="2" t="str">
        <f>IFERROR(__xludf.DUMMYFUNCTION("""COMPUTED_VALUE""")," 53 72 74 60 22  7 75 19 10  3 49 23 33 29 57 31 82 84 16 37 32 21 77 28 47")</f>
        <v> 53 72 74 60 22  7 75 19 10  3 49 23 33 29 57 31 82 84 16 37 32 21 77 28 47</v>
      </c>
      <c r="F97" s="2">
        <f>IFERROR(__xludf.DUMMYFUNCTION("SPLIT(D97,"" "")"),95.0)</f>
        <v>95</v>
      </c>
      <c r="G97" s="2">
        <f>IFERROR(__xludf.DUMMYFUNCTION("""COMPUTED_VALUE"""),88.0)</f>
        <v>88</v>
      </c>
      <c r="H97" s="2">
        <f>IFERROR(__xludf.DUMMYFUNCTION("""COMPUTED_VALUE"""),64.0)</f>
        <v>64</v>
      </c>
      <c r="I97" s="2">
        <f>IFERROR(__xludf.DUMMYFUNCTION("""COMPUTED_VALUE"""),65.0)</f>
        <v>65</v>
      </c>
      <c r="J97" s="2">
        <f>IFERROR(__xludf.DUMMYFUNCTION("""COMPUTED_VALUE"""),12.0)</f>
        <v>12</v>
      </c>
      <c r="K97" s="2">
        <f>IFERROR(__xludf.DUMMYFUNCTION("""COMPUTED_VALUE"""),15.0)</f>
        <v>15</v>
      </c>
      <c r="L97" s="2">
        <f>IFERROR(__xludf.DUMMYFUNCTION("""COMPUTED_VALUE"""),3.0)</f>
        <v>3</v>
      </c>
      <c r="M97" s="2">
        <f>IFERROR(__xludf.DUMMYFUNCTION("""COMPUTED_VALUE"""),50.0)</f>
        <v>50</v>
      </c>
      <c r="N97" s="2">
        <f>IFERROR(__xludf.DUMMYFUNCTION("""COMPUTED_VALUE"""),44.0)</f>
        <v>44</v>
      </c>
      <c r="O97" s="2">
        <f>IFERROR(__xludf.DUMMYFUNCTION("""COMPUTED_VALUE"""),79.0)</f>
        <v>79</v>
      </c>
      <c r="Q97" s="2">
        <f>IFERROR(__xludf.DUMMYFUNCTION("SPLIT(E97,"" "")"),53.0)</f>
        <v>53</v>
      </c>
      <c r="R97" s="2">
        <f>IFERROR(__xludf.DUMMYFUNCTION("""COMPUTED_VALUE"""),72.0)</f>
        <v>72</v>
      </c>
      <c r="S97" s="2">
        <f>IFERROR(__xludf.DUMMYFUNCTION("""COMPUTED_VALUE"""),74.0)</f>
        <v>74</v>
      </c>
      <c r="T97" s="2">
        <f>IFERROR(__xludf.DUMMYFUNCTION("""COMPUTED_VALUE"""),60.0)</f>
        <v>60</v>
      </c>
      <c r="U97" s="2">
        <f>IFERROR(__xludf.DUMMYFUNCTION("""COMPUTED_VALUE"""),22.0)</f>
        <v>22</v>
      </c>
      <c r="V97" s="2">
        <f>IFERROR(__xludf.DUMMYFUNCTION("""COMPUTED_VALUE"""),7.0)</f>
        <v>7</v>
      </c>
      <c r="W97" s="2">
        <f>IFERROR(__xludf.DUMMYFUNCTION("""COMPUTED_VALUE"""),75.0)</f>
        <v>75</v>
      </c>
      <c r="X97" s="2">
        <f>IFERROR(__xludf.DUMMYFUNCTION("""COMPUTED_VALUE"""),19.0)</f>
        <v>19</v>
      </c>
      <c r="Y97" s="2">
        <f>IFERROR(__xludf.DUMMYFUNCTION("""COMPUTED_VALUE"""),10.0)</f>
        <v>10</v>
      </c>
      <c r="Z97" s="2">
        <f>IFERROR(__xludf.DUMMYFUNCTION("""COMPUTED_VALUE"""),3.0)</f>
        <v>3</v>
      </c>
      <c r="AA97" s="2">
        <f>IFERROR(__xludf.DUMMYFUNCTION("""COMPUTED_VALUE"""),49.0)</f>
        <v>49</v>
      </c>
      <c r="AB97" s="2">
        <f>IFERROR(__xludf.DUMMYFUNCTION("""COMPUTED_VALUE"""),23.0)</f>
        <v>23</v>
      </c>
      <c r="AC97" s="2">
        <f>IFERROR(__xludf.DUMMYFUNCTION("""COMPUTED_VALUE"""),33.0)</f>
        <v>33</v>
      </c>
      <c r="AD97" s="2">
        <f>IFERROR(__xludf.DUMMYFUNCTION("""COMPUTED_VALUE"""),29.0)</f>
        <v>29</v>
      </c>
      <c r="AE97" s="2">
        <f>IFERROR(__xludf.DUMMYFUNCTION("""COMPUTED_VALUE"""),57.0)</f>
        <v>57</v>
      </c>
      <c r="AF97" s="2">
        <f>IFERROR(__xludf.DUMMYFUNCTION("""COMPUTED_VALUE"""),31.0)</f>
        <v>31</v>
      </c>
      <c r="AG97" s="2">
        <f>IFERROR(__xludf.DUMMYFUNCTION("""COMPUTED_VALUE"""),82.0)</f>
        <v>82</v>
      </c>
      <c r="AH97" s="2">
        <f>IFERROR(__xludf.DUMMYFUNCTION("""COMPUTED_VALUE"""),84.0)</f>
        <v>84</v>
      </c>
      <c r="AI97" s="2">
        <f>IFERROR(__xludf.DUMMYFUNCTION("""COMPUTED_VALUE"""),16.0)</f>
        <v>16</v>
      </c>
      <c r="AJ97" s="2">
        <f>IFERROR(__xludf.DUMMYFUNCTION("""COMPUTED_VALUE"""),37.0)</f>
        <v>37</v>
      </c>
      <c r="AK97" s="2">
        <f>IFERROR(__xludf.DUMMYFUNCTION("""COMPUTED_VALUE"""),32.0)</f>
        <v>32</v>
      </c>
      <c r="AL97" s="2">
        <f>IFERROR(__xludf.DUMMYFUNCTION("""COMPUTED_VALUE"""),21.0)</f>
        <v>21</v>
      </c>
      <c r="AM97" s="2">
        <f>IFERROR(__xludf.DUMMYFUNCTION("""COMPUTED_VALUE"""),77.0)</f>
        <v>77</v>
      </c>
      <c r="AN97" s="2">
        <f>IFERROR(__xludf.DUMMYFUNCTION("""COMPUTED_VALUE"""),28.0)</f>
        <v>28</v>
      </c>
      <c r="AO97" s="2">
        <f>IFERROR(__xludf.DUMMYFUNCTION("""COMPUTED_VALUE"""),47.0)</f>
        <v>47</v>
      </c>
      <c r="AP97" s="2">
        <f t="shared" si="2"/>
        <v>1</v>
      </c>
      <c r="AQ97" s="2">
        <f>IFERROR(__xludf.DUMMYFUNCTION("COUNTA( iferror( filter( flatten(F97:O97), match( flatten(F97:O97), flatten(Q97:AO97), 0 ) ) ) )"),1.0)</f>
        <v>1</v>
      </c>
      <c r="AR97" s="2">
        <f t="shared" si="1"/>
        <v>1</v>
      </c>
    </row>
    <row r="98">
      <c r="A98" s="4" t="s">
        <v>102</v>
      </c>
      <c r="B98" s="2" t="str">
        <f>IFERROR(__xludf.DUMMYFUNCTION(" SPLIT(A98,"":"")"),"Card  97")</f>
        <v>Card  97</v>
      </c>
      <c r="C98" s="2" t="str">
        <f>IFERROR(__xludf.DUMMYFUNCTION("""COMPUTED_VALUE"""),"  3 85  7  2 51 27 67 32 46  9 | 60 45 11 49 13 62 76 56 63  1 37 96 20 55 24 89 31 50 19 10  6 72 30 38 54")</f>
        <v>  3 85  7  2 51 27 67 32 46  9 | 60 45 11 49 13 62 76 56 63  1 37 96 20 55 24 89 31 50 19 10  6 72 30 38 54</v>
      </c>
      <c r="D98" s="2" t="str">
        <f>IFERROR(__xludf.DUMMYFUNCTION("SPLIT(C98,""|"")"),"  3 85  7  2 51 27 67 32 46  9 ")</f>
        <v>  3 85  7  2 51 27 67 32 46  9 </v>
      </c>
      <c r="E98" s="2" t="str">
        <f>IFERROR(__xludf.DUMMYFUNCTION("""COMPUTED_VALUE""")," 60 45 11 49 13 62 76 56 63  1 37 96 20 55 24 89 31 50 19 10  6 72 30 38 54")</f>
        <v> 60 45 11 49 13 62 76 56 63  1 37 96 20 55 24 89 31 50 19 10  6 72 30 38 54</v>
      </c>
      <c r="F98" s="2">
        <f>IFERROR(__xludf.DUMMYFUNCTION("SPLIT(D98,"" "")"),3.0)</f>
        <v>3</v>
      </c>
      <c r="G98" s="2">
        <f>IFERROR(__xludf.DUMMYFUNCTION("""COMPUTED_VALUE"""),85.0)</f>
        <v>85</v>
      </c>
      <c r="H98" s="2">
        <f>IFERROR(__xludf.DUMMYFUNCTION("""COMPUTED_VALUE"""),7.0)</f>
        <v>7</v>
      </c>
      <c r="I98" s="2">
        <f>IFERROR(__xludf.DUMMYFUNCTION("""COMPUTED_VALUE"""),2.0)</f>
        <v>2</v>
      </c>
      <c r="J98" s="2">
        <f>IFERROR(__xludf.DUMMYFUNCTION("""COMPUTED_VALUE"""),51.0)</f>
        <v>51</v>
      </c>
      <c r="K98" s="2">
        <f>IFERROR(__xludf.DUMMYFUNCTION("""COMPUTED_VALUE"""),27.0)</f>
        <v>27</v>
      </c>
      <c r="L98" s="2">
        <f>IFERROR(__xludf.DUMMYFUNCTION("""COMPUTED_VALUE"""),67.0)</f>
        <v>67</v>
      </c>
      <c r="M98" s="2">
        <f>IFERROR(__xludf.DUMMYFUNCTION("""COMPUTED_VALUE"""),32.0)</f>
        <v>32</v>
      </c>
      <c r="N98" s="2">
        <f>IFERROR(__xludf.DUMMYFUNCTION("""COMPUTED_VALUE"""),46.0)</f>
        <v>46</v>
      </c>
      <c r="O98" s="2">
        <f>IFERROR(__xludf.DUMMYFUNCTION("""COMPUTED_VALUE"""),9.0)</f>
        <v>9</v>
      </c>
      <c r="Q98" s="2">
        <f>IFERROR(__xludf.DUMMYFUNCTION("SPLIT(E98,"" "")"),60.0)</f>
        <v>60</v>
      </c>
      <c r="R98" s="2">
        <f>IFERROR(__xludf.DUMMYFUNCTION("""COMPUTED_VALUE"""),45.0)</f>
        <v>45</v>
      </c>
      <c r="S98" s="2">
        <f>IFERROR(__xludf.DUMMYFUNCTION("""COMPUTED_VALUE"""),11.0)</f>
        <v>11</v>
      </c>
      <c r="T98" s="2">
        <f>IFERROR(__xludf.DUMMYFUNCTION("""COMPUTED_VALUE"""),49.0)</f>
        <v>49</v>
      </c>
      <c r="U98" s="2">
        <f>IFERROR(__xludf.DUMMYFUNCTION("""COMPUTED_VALUE"""),13.0)</f>
        <v>13</v>
      </c>
      <c r="V98" s="2">
        <f>IFERROR(__xludf.DUMMYFUNCTION("""COMPUTED_VALUE"""),62.0)</f>
        <v>62</v>
      </c>
      <c r="W98" s="2">
        <f>IFERROR(__xludf.DUMMYFUNCTION("""COMPUTED_VALUE"""),76.0)</f>
        <v>76</v>
      </c>
      <c r="X98" s="2">
        <f>IFERROR(__xludf.DUMMYFUNCTION("""COMPUTED_VALUE"""),56.0)</f>
        <v>56</v>
      </c>
      <c r="Y98" s="2">
        <f>IFERROR(__xludf.DUMMYFUNCTION("""COMPUTED_VALUE"""),63.0)</f>
        <v>63</v>
      </c>
      <c r="Z98" s="2">
        <f>IFERROR(__xludf.DUMMYFUNCTION("""COMPUTED_VALUE"""),1.0)</f>
        <v>1</v>
      </c>
      <c r="AA98" s="2">
        <f>IFERROR(__xludf.DUMMYFUNCTION("""COMPUTED_VALUE"""),37.0)</f>
        <v>37</v>
      </c>
      <c r="AB98" s="2">
        <f>IFERROR(__xludf.DUMMYFUNCTION("""COMPUTED_VALUE"""),96.0)</f>
        <v>96</v>
      </c>
      <c r="AC98" s="2">
        <f>IFERROR(__xludf.DUMMYFUNCTION("""COMPUTED_VALUE"""),20.0)</f>
        <v>20</v>
      </c>
      <c r="AD98" s="2">
        <f>IFERROR(__xludf.DUMMYFUNCTION("""COMPUTED_VALUE"""),55.0)</f>
        <v>55</v>
      </c>
      <c r="AE98" s="2">
        <f>IFERROR(__xludf.DUMMYFUNCTION("""COMPUTED_VALUE"""),24.0)</f>
        <v>24</v>
      </c>
      <c r="AF98" s="2">
        <f>IFERROR(__xludf.DUMMYFUNCTION("""COMPUTED_VALUE"""),89.0)</f>
        <v>89</v>
      </c>
      <c r="AG98" s="2">
        <f>IFERROR(__xludf.DUMMYFUNCTION("""COMPUTED_VALUE"""),31.0)</f>
        <v>31</v>
      </c>
      <c r="AH98" s="2">
        <f>IFERROR(__xludf.DUMMYFUNCTION("""COMPUTED_VALUE"""),50.0)</f>
        <v>50</v>
      </c>
      <c r="AI98" s="2">
        <f>IFERROR(__xludf.DUMMYFUNCTION("""COMPUTED_VALUE"""),19.0)</f>
        <v>19</v>
      </c>
      <c r="AJ98" s="2">
        <f>IFERROR(__xludf.DUMMYFUNCTION("""COMPUTED_VALUE"""),10.0)</f>
        <v>10</v>
      </c>
      <c r="AK98" s="2">
        <f>IFERROR(__xludf.DUMMYFUNCTION("""COMPUTED_VALUE"""),6.0)</f>
        <v>6</v>
      </c>
      <c r="AL98" s="2">
        <f>IFERROR(__xludf.DUMMYFUNCTION("""COMPUTED_VALUE"""),72.0)</f>
        <v>72</v>
      </c>
      <c r="AM98" s="2">
        <f>IFERROR(__xludf.DUMMYFUNCTION("""COMPUTED_VALUE"""),30.0)</f>
        <v>30</v>
      </c>
      <c r="AN98" s="2">
        <f>IFERROR(__xludf.DUMMYFUNCTION("""COMPUTED_VALUE"""),38.0)</f>
        <v>38</v>
      </c>
      <c r="AO98" s="2">
        <f>IFERROR(__xludf.DUMMYFUNCTION("""COMPUTED_VALUE"""),54.0)</f>
        <v>54</v>
      </c>
      <c r="AP98" s="2">
        <f t="shared" si="2"/>
        <v>1</v>
      </c>
      <c r="AQ98" s="2">
        <f>IFERROR(__xludf.DUMMYFUNCTION("COUNTA( iferror( filter( flatten(F98:O98), match( flatten(F98:O98), flatten(Q98:AO98), 0 ) ) ) )"),0.0)</f>
        <v>0</v>
      </c>
      <c r="AR98" s="2">
        <f t="shared" si="1"/>
        <v>0</v>
      </c>
    </row>
    <row r="99">
      <c r="A99" s="4" t="s">
        <v>103</v>
      </c>
      <c r="B99" s="2" t="str">
        <f>IFERROR(__xludf.DUMMYFUNCTION(" SPLIT(A99,"":"")"),"Card  98")</f>
        <v>Card  98</v>
      </c>
      <c r="C99" s="2" t="str">
        <f>IFERROR(__xludf.DUMMYFUNCTION("""COMPUTED_VALUE""")," 25 92  5  7 90  2 84 79 34 65 | 30 20 86 33 63 84 65 92 38  5 43 12  2 73 98 81 82 94 51 25 88 75 54 22 15")</f>
        <v> 25 92  5  7 90  2 84 79 34 65 | 30 20 86 33 63 84 65 92 38  5 43 12  2 73 98 81 82 94 51 25 88 75 54 22 15</v>
      </c>
      <c r="D99" s="2" t="str">
        <f>IFERROR(__xludf.DUMMYFUNCTION("SPLIT(C99,""|"")")," 25 92  5  7 90  2 84 79 34 65 ")</f>
        <v> 25 92  5  7 90  2 84 79 34 65 </v>
      </c>
      <c r="E99" s="2" t="str">
        <f>IFERROR(__xludf.DUMMYFUNCTION("""COMPUTED_VALUE""")," 30 20 86 33 63 84 65 92 38  5 43 12  2 73 98 81 82 94 51 25 88 75 54 22 15")</f>
        <v> 30 20 86 33 63 84 65 92 38  5 43 12  2 73 98 81 82 94 51 25 88 75 54 22 15</v>
      </c>
      <c r="F99" s="2">
        <f>IFERROR(__xludf.DUMMYFUNCTION("SPLIT(D99,"" "")"),25.0)</f>
        <v>25</v>
      </c>
      <c r="G99" s="2">
        <f>IFERROR(__xludf.DUMMYFUNCTION("""COMPUTED_VALUE"""),92.0)</f>
        <v>92</v>
      </c>
      <c r="H99" s="2">
        <f>IFERROR(__xludf.DUMMYFUNCTION("""COMPUTED_VALUE"""),5.0)</f>
        <v>5</v>
      </c>
      <c r="I99" s="2">
        <f>IFERROR(__xludf.DUMMYFUNCTION("""COMPUTED_VALUE"""),7.0)</f>
        <v>7</v>
      </c>
      <c r="J99" s="2">
        <f>IFERROR(__xludf.DUMMYFUNCTION("""COMPUTED_VALUE"""),90.0)</f>
        <v>90</v>
      </c>
      <c r="K99" s="2">
        <f>IFERROR(__xludf.DUMMYFUNCTION("""COMPUTED_VALUE"""),2.0)</f>
        <v>2</v>
      </c>
      <c r="L99" s="2">
        <f>IFERROR(__xludf.DUMMYFUNCTION("""COMPUTED_VALUE"""),84.0)</f>
        <v>84</v>
      </c>
      <c r="M99" s="2">
        <f>IFERROR(__xludf.DUMMYFUNCTION("""COMPUTED_VALUE"""),79.0)</f>
        <v>79</v>
      </c>
      <c r="N99" s="2">
        <f>IFERROR(__xludf.DUMMYFUNCTION("""COMPUTED_VALUE"""),34.0)</f>
        <v>34</v>
      </c>
      <c r="O99" s="2">
        <f>IFERROR(__xludf.DUMMYFUNCTION("""COMPUTED_VALUE"""),65.0)</f>
        <v>65</v>
      </c>
      <c r="Q99" s="2">
        <f>IFERROR(__xludf.DUMMYFUNCTION("SPLIT(E99,"" "")"),30.0)</f>
        <v>30</v>
      </c>
      <c r="R99" s="2">
        <f>IFERROR(__xludf.DUMMYFUNCTION("""COMPUTED_VALUE"""),20.0)</f>
        <v>20</v>
      </c>
      <c r="S99" s="2">
        <f>IFERROR(__xludf.DUMMYFUNCTION("""COMPUTED_VALUE"""),86.0)</f>
        <v>86</v>
      </c>
      <c r="T99" s="2">
        <f>IFERROR(__xludf.DUMMYFUNCTION("""COMPUTED_VALUE"""),33.0)</f>
        <v>33</v>
      </c>
      <c r="U99" s="2">
        <f>IFERROR(__xludf.DUMMYFUNCTION("""COMPUTED_VALUE"""),63.0)</f>
        <v>63</v>
      </c>
      <c r="V99" s="2">
        <f>IFERROR(__xludf.DUMMYFUNCTION("""COMPUTED_VALUE"""),84.0)</f>
        <v>84</v>
      </c>
      <c r="W99" s="2">
        <f>IFERROR(__xludf.DUMMYFUNCTION("""COMPUTED_VALUE"""),65.0)</f>
        <v>65</v>
      </c>
      <c r="X99" s="2">
        <f>IFERROR(__xludf.DUMMYFUNCTION("""COMPUTED_VALUE"""),92.0)</f>
        <v>92</v>
      </c>
      <c r="Y99" s="2">
        <f>IFERROR(__xludf.DUMMYFUNCTION("""COMPUTED_VALUE"""),38.0)</f>
        <v>38</v>
      </c>
      <c r="Z99" s="2">
        <f>IFERROR(__xludf.DUMMYFUNCTION("""COMPUTED_VALUE"""),5.0)</f>
        <v>5</v>
      </c>
      <c r="AA99" s="2">
        <f>IFERROR(__xludf.DUMMYFUNCTION("""COMPUTED_VALUE"""),43.0)</f>
        <v>43</v>
      </c>
      <c r="AB99" s="2">
        <f>IFERROR(__xludf.DUMMYFUNCTION("""COMPUTED_VALUE"""),12.0)</f>
        <v>12</v>
      </c>
      <c r="AC99" s="2">
        <f>IFERROR(__xludf.DUMMYFUNCTION("""COMPUTED_VALUE"""),2.0)</f>
        <v>2</v>
      </c>
      <c r="AD99" s="2">
        <f>IFERROR(__xludf.DUMMYFUNCTION("""COMPUTED_VALUE"""),73.0)</f>
        <v>73</v>
      </c>
      <c r="AE99" s="2">
        <f>IFERROR(__xludf.DUMMYFUNCTION("""COMPUTED_VALUE"""),98.0)</f>
        <v>98</v>
      </c>
      <c r="AF99" s="2">
        <f>IFERROR(__xludf.DUMMYFUNCTION("""COMPUTED_VALUE"""),81.0)</f>
        <v>81</v>
      </c>
      <c r="AG99" s="2">
        <f>IFERROR(__xludf.DUMMYFUNCTION("""COMPUTED_VALUE"""),82.0)</f>
        <v>82</v>
      </c>
      <c r="AH99" s="2">
        <f>IFERROR(__xludf.DUMMYFUNCTION("""COMPUTED_VALUE"""),94.0)</f>
        <v>94</v>
      </c>
      <c r="AI99" s="2">
        <f>IFERROR(__xludf.DUMMYFUNCTION("""COMPUTED_VALUE"""),51.0)</f>
        <v>51</v>
      </c>
      <c r="AJ99" s="2">
        <f>IFERROR(__xludf.DUMMYFUNCTION("""COMPUTED_VALUE"""),25.0)</f>
        <v>25</v>
      </c>
      <c r="AK99" s="2">
        <f>IFERROR(__xludf.DUMMYFUNCTION("""COMPUTED_VALUE"""),88.0)</f>
        <v>88</v>
      </c>
      <c r="AL99" s="2">
        <f>IFERROR(__xludf.DUMMYFUNCTION("""COMPUTED_VALUE"""),75.0)</f>
        <v>75</v>
      </c>
      <c r="AM99" s="2">
        <f>IFERROR(__xludf.DUMMYFUNCTION("""COMPUTED_VALUE"""),54.0)</f>
        <v>54</v>
      </c>
      <c r="AN99" s="2">
        <f>IFERROR(__xludf.DUMMYFUNCTION("""COMPUTED_VALUE"""),22.0)</f>
        <v>22</v>
      </c>
      <c r="AO99" s="2">
        <f>IFERROR(__xludf.DUMMYFUNCTION("""COMPUTED_VALUE"""),15.0)</f>
        <v>15</v>
      </c>
      <c r="AP99" s="2">
        <f t="shared" si="2"/>
        <v>0</v>
      </c>
      <c r="AQ99" s="2">
        <f>IFERROR(__xludf.DUMMYFUNCTION("COUNTA( iferror( filter( flatten(F99:O99), match( flatten(F99:O99), flatten(Q99:AO99), 0 ) ) ) )"),6.0)</f>
        <v>6</v>
      </c>
      <c r="AR99" s="2">
        <f t="shared" si="1"/>
        <v>32</v>
      </c>
    </row>
    <row r="100">
      <c r="A100" s="4" t="s">
        <v>104</v>
      </c>
      <c r="B100" s="2" t="str">
        <f>IFERROR(__xludf.DUMMYFUNCTION(" SPLIT(A100,"":"")"),"Card  99")</f>
        <v>Card  99</v>
      </c>
      <c r="C100" s="2" t="str">
        <f>IFERROR(__xludf.DUMMYFUNCTION("""COMPUTED_VALUE""")," 59 57 36 90 26 81 15 78 49  2 | 81 26 91 47 77 46 65 59 90 57 72 99  2 98 15  5 78 36 49 63 45  9 16 92 64")</f>
        <v> 59 57 36 90 26 81 15 78 49  2 | 81 26 91 47 77 46 65 59 90 57 72 99  2 98 15  5 78 36 49 63 45  9 16 92 64</v>
      </c>
      <c r="D100" s="2" t="str">
        <f>IFERROR(__xludf.DUMMYFUNCTION("SPLIT(C100,""|"")")," 59 57 36 90 26 81 15 78 49  2 ")</f>
        <v> 59 57 36 90 26 81 15 78 49  2 </v>
      </c>
      <c r="E100" s="2" t="str">
        <f>IFERROR(__xludf.DUMMYFUNCTION("""COMPUTED_VALUE""")," 81 26 91 47 77 46 65 59 90 57 72 99  2 98 15  5 78 36 49 63 45  9 16 92 64")</f>
        <v> 81 26 91 47 77 46 65 59 90 57 72 99  2 98 15  5 78 36 49 63 45  9 16 92 64</v>
      </c>
      <c r="F100" s="2">
        <f>IFERROR(__xludf.DUMMYFUNCTION("SPLIT(D100,"" "")"),59.0)</f>
        <v>59</v>
      </c>
      <c r="G100" s="2">
        <f>IFERROR(__xludf.DUMMYFUNCTION("""COMPUTED_VALUE"""),57.0)</f>
        <v>57</v>
      </c>
      <c r="H100" s="2">
        <f>IFERROR(__xludf.DUMMYFUNCTION("""COMPUTED_VALUE"""),36.0)</f>
        <v>36</v>
      </c>
      <c r="I100" s="2">
        <f>IFERROR(__xludf.DUMMYFUNCTION("""COMPUTED_VALUE"""),90.0)</f>
        <v>90</v>
      </c>
      <c r="J100" s="2">
        <f>IFERROR(__xludf.DUMMYFUNCTION("""COMPUTED_VALUE"""),26.0)</f>
        <v>26</v>
      </c>
      <c r="K100" s="2">
        <f>IFERROR(__xludf.DUMMYFUNCTION("""COMPUTED_VALUE"""),81.0)</f>
        <v>81</v>
      </c>
      <c r="L100" s="2">
        <f>IFERROR(__xludf.DUMMYFUNCTION("""COMPUTED_VALUE"""),15.0)</f>
        <v>15</v>
      </c>
      <c r="M100" s="2">
        <f>IFERROR(__xludf.DUMMYFUNCTION("""COMPUTED_VALUE"""),78.0)</f>
        <v>78</v>
      </c>
      <c r="N100" s="2">
        <f>IFERROR(__xludf.DUMMYFUNCTION("""COMPUTED_VALUE"""),49.0)</f>
        <v>49</v>
      </c>
      <c r="O100" s="2">
        <f>IFERROR(__xludf.DUMMYFUNCTION("""COMPUTED_VALUE"""),2.0)</f>
        <v>2</v>
      </c>
      <c r="Q100" s="2">
        <f>IFERROR(__xludf.DUMMYFUNCTION("SPLIT(E100,"" "")"),81.0)</f>
        <v>81</v>
      </c>
      <c r="R100" s="2">
        <f>IFERROR(__xludf.DUMMYFUNCTION("""COMPUTED_VALUE"""),26.0)</f>
        <v>26</v>
      </c>
      <c r="S100" s="2">
        <f>IFERROR(__xludf.DUMMYFUNCTION("""COMPUTED_VALUE"""),91.0)</f>
        <v>91</v>
      </c>
      <c r="T100" s="2">
        <f>IFERROR(__xludf.DUMMYFUNCTION("""COMPUTED_VALUE"""),47.0)</f>
        <v>47</v>
      </c>
      <c r="U100" s="2">
        <f>IFERROR(__xludf.DUMMYFUNCTION("""COMPUTED_VALUE"""),77.0)</f>
        <v>77</v>
      </c>
      <c r="V100" s="2">
        <f>IFERROR(__xludf.DUMMYFUNCTION("""COMPUTED_VALUE"""),46.0)</f>
        <v>46</v>
      </c>
      <c r="W100" s="2">
        <f>IFERROR(__xludf.DUMMYFUNCTION("""COMPUTED_VALUE"""),65.0)</f>
        <v>65</v>
      </c>
      <c r="X100" s="2">
        <f>IFERROR(__xludf.DUMMYFUNCTION("""COMPUTED_VALUE"""),59.0)</f>
        <v>59</v>
      </c>
      <c r="Y100" s="2">
        <f>IFERROR(__xludf.DUMMYFUNCTION("""COMPUTED_VALUE"""),90.0)</f>
        <v>90</v>
      </c>
      <c r="Z100" s="2">
        <f>IFERROR(__xludf.DUMMYFUNCTION("""COMPUTED_VALUE"""),57.0)</f>
        <v>57</v>
      </c>
      <c r="AA100" s="2">
        <f>IFERROR(__xludf.DUMMYFUNCTION("""COMPUTED_VALUE"""),72.0)</f>
        <v>72</v>
      </c>
      <c r="AB100" s="2">
        <f>IFERROR(__xludf.DUMMYFUNCTION("""COMPUTED_VALUE"""),99.0)</f>
        <v>99</v>
      </c>
      <c r="AC100" s="2">
        <f>IFERROR(__xludf.DUMMYFUNCTION("""COMPUTED_VALUE"""),2.0)</f>
        <v>2</v>
      </c>
      <c r="AD100" s="2">
        <f>IFERROR(__xludf.DUMMYFUNCTION("""COMPUTED_VALUE"""),98.0)</f>
        <v>98</v>
      </c>
      <c r="AE100" s="2">
        <f>IFERROR(__xludf.DUMMYFUNCTION("""COMPUTED_VALUE"""),15.0)</f>
        <v>15</v>
      </c>
      <c r="AF100" s="2">
        <f>IFERROR(__xludf.DUMMYFUNCTION("""COMPUTED_VALUE"""),5.0)</f>
        <v>5</v>
      </c>
      <c r="AG100" s="2">
        <f>IFERROR(__xludf.DUMMYFUNCTION("""COMPUTED_VALUE"""),78.0)</f>
        <v>78</v>
      </c>
      <c r="AH100" s="2">
        <f>IFERROR(__xludf.DUMMYFUNCTION("""COMPUTED_VALUE"""),36.0)</f>
        <v>36</v>
      </c>
      <c r="AI100" s="2">
        <f>IFERROR(__xludf.DUMMYFUNCTION("""COMPUTED_VALUE"""),49.0)</f>
        <v>49</v>
      </c>
      <c r="AJ100" s="2">
        <f>IFERROR(__xludf.DUMMYFUNCTION("""COMPUTED_VALUE"""),63.0)</f>
        <v>63</v>
      </c>
      <c r="AK100" s="2">
        <f>IFERROR(__xludf.DUMMYFUNCTION("""COMPUTED_VALUE"""),45.0)</f>
        <v>45</v>
      </c>
      <c r="AL100" s="2">
        <f>IFERROR(__xludf.DUMMYFUNCTION("""COMPUTED_VALUE"""),9.0)</f>
        <v>9</v>
      </c>
      <c r="AM100" s="2">
        <f>IFERROR(__xludf.DUMMYFUNCTION("""COMPUTED_VALUE"""),16.0)</f>
        <v>16</v>
      </c>
      <c r="AN100" s="2">
        <f>IFERROR(__xludf.DUMMYFUNCTION("""COMPUTED_VALUE"""),92.0)</f>
        <v>92</v>
      </c>
      <c r="AO100" s="2">
        <f>IFERROR(__xludf.DUMMYFUNCTION("""COMPUTED_VALUE"""),64.0)</f>
        <v>64</v>
      </c>
      <c r="AP100" s="2">
        <f t="shared" si="2"/>
        <v>60466176</v>
      </c>
      <c r="AQ100" s="2">
        <f>IFERROR(__xludf.DUMMYFUNCTION("COUNTA( iferror( filter( flatten(F100:O100), match( flatten(F100:O100), flatten(Q100:AO100), 0 ) ) ) )"),10.0)</f>
        <v>10</v>
      </c>
      <c r="AR100" s="2">
        <f t="shared" si="1"/>
        <v>512</v>
      </c>
    </row>
    <row r="101">
      <c r="A101" s="4" t="s">
        <v>105</v>
      </c>
      <c r="B101" s="2" t="str">
        <f>IFERROR(__xludf.DUMMYFUNCTION(" SPLIT(A101,"":"")"),"Card 100")</f>
        <v>Card 100</v>
      </c>
      <c r="C101" s="2" t="str">
        <f>IFERROR(__xludf.DUMMYFUNCTION("""COMPUTED_VALUE""")," 18  9 41 19 57 82 73 48 62  2 | 41 42  3 82 73 83 91 48 94 96 20  9 19 90 45 54 13 67 62 44 37 51 18  2 57")</f>
        <v> 18  9 41 19 57 82 73 48 62  2 | 41 42  3 82 73 83 91 48 94 96 20  9 19 90 45 54 13 67 62 44 37 51 18  2 57</v>
      </c>
      <c r="D101" s="2" t="str">
        <f>IFERROR(__xludf.DUMMYFUNCTION("SPLIT(C101,""|"")")," 18  9 41 19 57 82 73 48 62  2 ")</f>
        <v> 18  9 41 19 57 82 73 48 62  2 </v>
      </c>
      <c r="E101" s="2" t="str">
        <f>IFERROR(__xludf.DUMMYFUNCTION("""COMPUTED_VALUE""")," 41 42  3 82 73 83 91 48 94 96 20  9 19 90 45 54 13 67 62 44 37 51 18  2 57")</f>
        <v> 41 42  3 82 73 83 91 48 94 96 20  9 19 90 45 54 13 67 62 44 37 51 18  2 57</v>
      </c>
      <c r="F101" s="2">
        <f>IFERROR(__xludf.DUMMYFUNCTION("SPLIT(D101,"" "")"),18.0)</f>
        <v>18</v>
      </c>
      <c r="G101" s="2">
        <f>IFERROR(__xludf.DUMMYFUNCTION("""COMPUTED_VALUE"""),9.0)</f>
        <v>9</v>
      </c>
      <c r="H101" s="2">
        <f>IFERROR(__xludf.DUMMYFUNCTION("""COMPUTED_VALUE"""),41.0)</f>
        <v>41</v>
      </c>
      <c r="I101" s="2">
        <f>IFERROR(__xludf.DUMMYFUNCTION("""COMPUTED_VALUE"""),19.0)</f>
        <v>19</v>
      </c>
      <c r="J101" s="2">
        <f>IFERROR(__xludf.DUMMYFUNCTION("""COMPUTED_VALUE"""),57.0)</f>
        <v>57</v>
      </c>
      <c r="K101" s="2">
        <f>IFERROR(__xludf.DUMMYFUNCTION("""COMPUTED_VALUE"""),82.0)</f>
        <v>82</v>
      </c>
      <c r="L101" s="2">
        <f>IFERROR(__xludf.DUMMYFUNCTION("""COMPUTED_VALUE"""),73.0)</f>
        <v>73</v>
      </c>
      <c r="M101" s="2">
        <f>IFERROR(__xludf.DUMMYFUNCTION("""COMPUTED_VALUE"""),48.0)</f>
        <v>48</v>
      </c>
      <c r="N101" s="2">
        <f>IFERROR(__xludf.DUMMYFUNCTION("""COMPUTED_VALUE"""),62.0)</f>
        <v>62</v>
      </c>
      <c r="O101" s="2">
        <f>IFERROR(__xludf.DUMMYFUNCTION("""COMPUTED_VALUE"""),2.0)</f>
        <v>2</v>
      </c>
      <c r="Q101" s="2">
        <f>IFERROR(__xludf.DUMMYFUNCTION("SPLIT(E101,"" "")"),41.0)</f>
        <v>41</v>
      </c>
      <c r="R101" s="2">
        <f>IFERROR(__xludf.DUMMYFUNCTION("""COMPUTED_VALUE"""),42.0)</f>
        <v>42</v>
      </c>
      <c r="S101" s="2">
        <f>IFERROR(__xludf.DUMMYFUNCTION("""COMPUTED_VALUE"""),3.0)</f>
        <v>3</v>
      </c>
      <c r="T101" s="2">
        <f>IFERROR(__xludf.DUMMYFUNCTION("""COMPUTED_VALUE"""),82.0)</f>
        <v>82</v>
      </c>
      <c r="U101" s="2">
        <f>IFERROR(__xludf.DUMMYFUNCTION("""COMPUTED_VALUE"""),73.0)</f>
        <v>73</v>
      </c>
      <c r="V101" s="2">
        <f>IFERROR(__xludf.DUMMYFUNCTION("""COMPUTED_VALUE"""),83.0)</f>
        <v>83</v>
      </c>
      <c r="W101" s="2">
        <f>IFERROR(__xludf.DUMMYFUNCTION("""COMPUTED_VALUE"""),91.0)</f>
        <v>91</v>
      </c>
      <c r="X101" s="2">
        <f>IFERROR(__xludf.DUMMYFUNCTION("""COMPUTED_VALUE"""),48.0)</f>
        <v>48</v>
      </c>
      <c r="Y101" s="2">
        <f>IFERROR(__xludf.DUMMYFUNCTION("""COMPUTED_VALUE"""),94.0)</f>
        <v>94</v>
      </c>
      <c r="Z101" s="2">
        <f>IFERROR(__xludf.DUMMYFUNCTION("""COMPUTED_VALUE"""),96.0)</f>
        <v>96</v>
      </c>
      <c r="AA101" s="2">
        <f>IFERROR(__xludf.DUMMYFUNCTION("""COMPUTED_VALUE"""),20.0)</f>
        <v>20</v>
      </c>
      <c r="AB101" s="2">
        <f>IFERROR(__xludf.DUMMYFUNCTION("""COMPUTED_VALUE"""),9.0)</f>
        <v>9</v>
      </c>
      <c r="AC101" s="2">
        <f>IFERROR(__xludf.DUMMYFUNCTION("""COMPUTED_VALUE"""),19.0)</f>
        <v>19</v>
      </c>
      <c r="AD101" s="2">
        <f>IFERROR(__xludf.DUMMYFUNCTION("""COMPUTED_VALUE"""),90.0)</f>
        <v>90</v>
      </c>
      <c r="AE101" s="2">
        <f>IFERROR(__xludf.DUMMYFUNCTION("""COMPUTED_VALUE"""),45.0)</f>
        <v>45</v>
      </c>
      <c r="AF101" s="2">
        <f>IFERROR(__xludf.DUMMYFUNCTION("""COMPUTED_VALUE"""),54.0)</f>
        <v>54</v>
      </c>
      <c r="AG101" s="2">
        <f>IFERROR(__xludf.DUMMYFUNCTION("""COMPUTED_VALUE"""),13.0)</f>
        <v>13</v>
      </c>
      <c r="AH101" s="2">
        <f>IFERROR(__xludf.DUMMYFUNCTION("""COMPUTED_VALUE"""),67.0)</f>
        <v>67</v>
      </c>
      <c r="AI101" s="2">
        <f>IFERROR(__xludf.DUMMYFUNCTION("""COMPUTED_VALUE"""),62.0)</f>
        <v>62</v>
      </c>
      <c r="AJ101" s="2">
        <f>IFERROR(__xludf.DUMMYFUNCTION("""COMPUTED_VALUE"""),44.0)</f>
        <v>44</v>
      </c>
      <c r="AK101" s="2">
        <f>IFERROR(__xludf.DUMMYFUNCTION("""COMPUTED_VALUE"""),37.0)</f>
        <v>37</v>
      </c>
      <c r="AL101" s="2">
        <f>IFERROR(__xludf.DUMMYFUNCTION("""COMPUTED_VALUE"""),51.0)</f>
        <v>51</v>
      </c>
      <c r="AM101" s="2">
        <f>IFERROR(__xludf.DUMMYFUNCTION("""COMPUTED_VALUE"""),18.0)</f>
        <v>18</v>
      </c>
      <c r="AN101" s="2">
        <f>IFERROR(__xludf.DUMMYFUNCTION("""COMPUTED_VALUE"""),2.0)</f>
        <v>2</v>
      </c>
      <c r="AO101" s="2">
        <f>IFERROR(__xludf.DUMMYFUNCTION("""COMPUTED_VALUE"""),57.0)</f>
        <v>57</v>
      </c>
      <c r="AP101" s="2">
        <f t="shared" si="2"/>
        <v>10000000000</v>
      </c>
      <c r="AQ101" s="2">
        <f>IFERROR(__xludf.DUMMYFUNCTION("COUNTA( iferror( filter( flatten(F101:O101), match( flatten(F101:O101), flatten(Q101:AO101), 0 ) ) ) )"),10.0)</f>
        <v>10</v>
      </c>
      <c r="AR101" s="2">
        <f t="shared" si="1"/>
        <v>512</v>
      </c>
    </row>
    <row r="102">
      <c r="A102" s="4" t="s">
        <v>106</v>
      </c>
      <c r="B102" s="2" t="str">
        <f>IFERROR(__xludf.DUMMYFUNCTION(" SPLIT(A102,"":"")"),"Card 101")</f>
        <v>Card 101</v>
      </c>
      <c r="C102" s="2" t="str">
        <f>IFERROR(__xludf.DUMMYFUNCTION("""COMPUTED_VALUE""")," 56 35 62 52 89 60 19 71 15 50 | 60 21 39 71 45 64 73 25 80 54 50 13  6 20  1 51 42 93 92 87 96 61 16 77 40")</f>
        <v> 56 35 62 52 89 60 19 71 15 50 | 60 21 39 71 45 64 73 25 80 54 50 13  6 20  1 51 42 93 92 87 96 61 16 77 40</v>
      </c>
      <c r="D102" s="2" t="str">
        <f>IFERROR(__xludf.DUMMYFUNCTION("SPLIT(C102,""|"")")," 56 35 62 52 89 60 19 71 15 50 ")</f>
        <v> 56 35 62 52 89 60 19 71 15 50 </v>
      </c>
      <c r="E102" s="2" t="str">
        <f>IFERROR(__xludf.DUMMYFUNCTION("""COMPUTED_VALUE""")," 60 21 39 71 45 64 73 25 80 54 50 13  6 20  1 51 42 93 92 87 96 61 16 77 40")</f>
        <v> 60 21 39 71 45 64 73 25 80 54 50 13  6 20  1 51 42 93 92 87 96 61 16 77 40</v>
      </c>
      <c r="F102" s="2">
        <f>IFERROR(__xludf.DUMMYFUNCTION("SPLIT(D102,"" "")"),56.0)</f>
        <v>56</v>
      </c>
      <c r="G102" s="2">
        <f>IFERROR(__xludf.DUMMYFUNCTION("""COMPUTED_VALUE"""),35.0)</f>
        <v>35</v>
      </c>
      <c r="H102" s="2">
        <f>IFERROR(__xludf.DUMMYFUNCTION("""COMPUTED_VALUE"""),62.0)</f>
        <v>62</v>
      </c>
      <c r="I102" s="2">
        <f>IFERROR(__xludf.DUMMYFUNCTION("""COMPUTED_VALUE"""),52.0)</f>
        <v>52</v>
      </c>
      <c r="J102" s="2">
        <f>IFERROR(__xludf.DUMMYFUNCTION("""COMPUTED_VALUE"""),89.0)</f>
        <v>89</v>
      </c>
      <c r="K102" s="2">
        <f>IFERROR(__xludf.DUMMYFUNCTION("""COMPUTED_VALUE"""),60.0)</f>
        <v>60</v>
      </c>
      <c r="L102" s="2">
        <f>IFERROR(__xludf.DUMMYFUNCTION("""COMPUTED_VALUE"""),19.0)</f>
        <v>19</v>
      </c>
      <c r="M102" s="2">
        <f>IFERROR(__xludf.DUMMYFUNCTION("""COMPUTED_VALUE"""),71.0)</f>
        <v>71</v>
      </c>
      <c r="N102" s="2">
        <f>IFERROR(__xludf.DUMMYFUNCTION("""COMPUTED_VALUE"""),15.0)</f>
        <v>15</v>
      </c>
      <c r="O102" s="2">
        <f>IFERROR(__xludf.DUMMYFUNCTION("""COMPUTED_VALUE"""),50.0)</f>
        <v>50</v>
      </c>
      <c r="Q102" s="2">
        <f>IFERROR(__xludf.DUMMYFUNCTION("SPLIT(E102,"" "")"),60.0)</f>
        <v>60</v>
      </c>
      <c r="R102" s="2">
        <f>IFERROR(__xludf.DUMMYFUNCTION("""COMPUTED_VALUE"""),21.0)</f>
        <v>21</v>
      </c>
      <c r="S102" s="2">
        <f>IFERROR(__xludf.DUMMYFUNCTION("""COMPUTED_VALUE"""),39.0)</f>
        <v>39</v>
      </c>
      <c r="T102" s="2">
        <f>IFERROR(__xludf.DUMMYFUNCTION("""COMPUTED_VALUE"""),71.0)</f>
        <v>71</v>
      </c>
      <c r="U102" s="2">
        <f>IFERROR(__xludf.DUMMYFUNCTION("""COMPUTED_VALUE"""),45.0)</f>
        <v>45</v>
      </c>
      <c r="V102" s="2">
        <f>IFERROR(__xludf.DUMMYFUNCTION("""COMPUTED_VALUE"""),64.0)</f>
        <v>64</v>
      </c>
      <c r="W102" s="2">
        <f>IFERROR(__xludf.DUMMYFUNCTION("""COMPUTED_VALUE"""),73.0)</f>
        <v>73</v>
      </c>
      <c r="X102" s="2">
        <f>IFERROR(__xludf.DUMMYFUNCTION("""COMPUTED_VALUE"""),25.0)</f>
        <v>25</v>
      </c>
      <c r="Y102" s="2">
        <f>IFERROR(__xludf.DUMMYFUNCTION("""COMPUTED_VALUE"""),80.0)</f>
        <v>80</v>
      </c>
      <c r="Z102" s="2">
        <f>IFERROR(__xludf.DUMMYFUNCTION("""COMPUTED_VALUE"""),54.0)</f>
        <v>54</v>
      </c>
      <c r="AA102" s="2">
        <f>IFERROR(__xludf.DUMMYFUNCTION("""COMPUTED_VALUE"""),50.0)</f>
        <v>50</v>
      </c>
      <c r="AB102" s="2">
        <f>IFERROR(__xludf.DUMMYFUNCTION("""COMPUTED_VALUE"""),13.0)</f>
        <v>13</v>
      </c>
      <c r="AC102" s="2">
        <f>IFERROR(__xludf.DUMMYFUNCTION("""COMPUTED_VALUE"""),6.0)</f>
        <v>6</v>
      </c>
      <c r="AD102" s="2">
        <f>IFERROR(__xludf.DUMMYFUNCTION("""COMPUTED_VALUE"""),20.0)</f>
        <v>20</v>
      </c>
      <c r="AE102" s="2">
        <f>IFERROR(__xludf.DUMMYFUNCTION("""COMPUTED_VALUE"""),1.0)</f>
        <v>1</v>
      </c>
      <c r="AF102" s="2">
        <f>IFERROR(__xludf.DUMMYFUNCTION("""COMPUTED_VALUE"""),51.0)</f>
        <v>51</v>
      </c>
      <c r="AG102" s="2">
        <f>IFERROR(__xludf.DUMMYFUNCTION("""COMPUTED_VALUE"""),42.0)</f>
        <v>42</v>
      </c>
      <c r="AH102" s="2">
        <f>IFERROR(__xludf.DUMMYFUNCTION("""COMPUTED_VALUE"""),93.0)</f>
        <v>93</v>
      </c>
      <c r="AI102" s="2">
        <f>IFERROR(__xludf.DUMMYFUNCTION("""COMPUTED_VALUE"""),92.0)</f>
        <v>92</v>
      </c>
      <c r="AJ102" s="2">
        <f>IFERROR(__xludf.DUMMYFUNCTION("""COMPUTED_VALUE"""),87.0)</f>
        <v>87</v>
      </c>
      <c r="AK102" s="2">
        <f>IFERROR(__xludf.DUMMYFUNCTION("""COMPUTED_VALUE"""),96.0)</f>
        <v>96</v>
      </c>
      <c r="AL102" s="2">
        <f>IFERROR(__xludf.DUMMYFUNCTION("""COMPUTED_VALUE"""),61.0)</f>
        <v>61</v>
      </c>
      <c r="AM102" s="2">
        <f>IFERROR(__xludf.DUMMYFUNCTION("""COMPUTED_VALUE"""),16.0)</f>
        <v>16</v>
      </c>
      <c r="AN102" s="2">
        <f>IFERROR(__xludf.DUMMYFUNCTION("""COMPUTED_VALUE"""),77.0)</f>
        <v>77</v>
      </c>
      <c r="AO102" s="2">
        <f>IFERROR(__xludf.DUMMYFUNCTION("""COMPUTED_VALUE"""),40.0)</f>
        <v>40</v>
      </c>
      <c r="AP102" s="2">
        <f t="shared" si="2"/>
        <v>1000</v>
      </c>
      <c r="AQ102" s="2">
        <f>IFERROR(__xludf.DUMMYFUNCTION("COUNTA( iferror( filter( flatten(F102:O102), match( flatten(F102:O102), flatten(Q102:AO102), 0 ) ) ) )"),3.0)</f>
        <v>3</v>
      </c>
      <c r="AR102" s="2">
        <f t="shared" si="1"/>
        <v>4</v>
      </c>
    </row>
    <row r="103">
      <c r="A103" s="4" t="s">
        <v>107</v>
      </c>
      <c r="B103" s="2" t="str">
        <f>IFERROR(__xludf.DUMMYFUNCTION(" SPLIT(A103,"":"")"),"Card 102")</f>
        <v>Card 102</v>
      </c>
      <c r="C103" s="2" t="str">
        <f>IFERROR(__xludf.DUMMYFUNCTION("""COMPUTED_VALUE""")," 40 33 78 80 79 47 57  3 17 64 | 85 17 94 78 20 47 58  3 37 40 68 75 81 79 21 64 97 70 80 33  8 57 95 35  4")</f>
        <v> 40 33 78 80 79 47 57  3 17 64 | 85 17 94 78 20 47 58  3 37 40 68 75 81 79 21 64 97 70 80 33  8 57 95 35  4</v>
      </c>
      <c r="D103" s="2" t="str">
        <f>IFERROR(__xludf.DUMMYFUNCTION("SPLIT(C103,""|"")")," 40 33 78 80 79 47 57  3 17 64 ")</f>
        <v> 40 33 78 80 79 47 57  3 17 64 </v>
      </c>
      <c r="E103" s="2" t="str">
        <f>IFERROR(__xludf.DUMMYFUNCTION("""COMPUTED_VALUE""")," 85 17 94 78 20 47 58  3 37 40 68 75 81 79 21 64 97 70 80 33  8 57 95 35  4")</f>
        <v> 85 17 94 78 20 47 58  3 37 40 68 75 81 79 21 64 97 70 80 33  8 57 95 35  4</v>
      </c>
      <c r="F103" s="2">
        <f>IFERROR(__xludf.DUMMYFUNCTION("SPLIT(D103,"" "")"),40.0)</f>
        <v>40</v>
      </c>
      <c r="G103" s="2">
        <f>IFERROR(__xludf.DUMMYFUNCTION("""COMPUTED_VALUE"""),33.0)</f>
        <v>33</v>
      </c>
      <c r="H103" s="2">
        <f>IFERROR(__xludf.DUMMYFUNCTION("""COMPUTED_VALUE"""),78.0)</f>
        <v>78</v>
      </c>
      <c r="I103" s="2">
        <f>IFERROR(__xludf.DUMMYFUNCTION("""COMPUTED_VALUE"""),80.0)</f>
        <v>80</v>
      </c>
      <c r="J103" s="2">
        <f>IFERROR(__xludf.DUMMYFUNCTION("""COMPUTED_VALUE"""),79.0)</f>
        <v>79</v>
      </c>
      <c r="K103" s="2">
        <f>IFERROR(__xludf.DUMMYFUNCTION("""COMPUTED_VALUE"""),47.0)</f>
        <v>47</v>
      </c>
      <c r="L103" s="2">
        <f>IFERROR(__xludf.DUMMYFUNCTION("""COMPUTED_VALUE"""),57.0)</f>
        <v>57</v>
      </c>
      <c r="M103" s="2">
        <f>IFERROR(__xludf.DUMMYFUNCTION("""COMPUTED_VALUE"""),3.0)</f>
        <v>3</v>
      </c>
      <c r="N103" s="2">
        <f>IFERROR(__xludf.DUMMYFUNCTION("""COMPUTED_VALUE"""),17.0)</f>
        <v>17</v>
      </c>
      <c r="O103" s="2">
        <f>IFERROR(__xludf.DUMMYFUNCTION("""COMPUTED_VALUE"""),64.0)</f>
        <v>64</v>
      </c>
      <c r="Q103" s="2">
        <f>IFERROR(__xludf.DUMMYFUNCTION("SPLIT(E103,"" "")"),85.0)</f>
        <v>85</v>
      </c>
      <c r="R103" s="2">
        <f>IFERROR(__xludf.DUMMYFUNCTION("""COMPUTED_VALUE"""),17.0)</f>
        <v>17</v>
      </c>
      <c r="S103" s="2">
        <f>IFERROR(__xludf.DUMMYFUNCTION("""COMPUTED_VALUE"""),94.0)</f>
        <v>94</v>
      </c>
      <c r="T103" s="2">
        <f>IFERROR(__xludf.DUMMYFUNCTION("""COMPUTED_VALUE"""),78.0)</f>
        <v>78</v>
      </c>
      <c r="U103" s="2">
        <f>IFERROR(__xludf.DUMMYFUNCTION("""COMPUTED_VALUE"""),20.0)</f>
        <v>20</v>
      </c>
      <c r="V103" s="2">
        <f>IFERROR(__xludf.DUMMYFUNCTION("""COMPUTED_VALUE"""),47.0)</f>
        <v>47</v>
      </c>
      <c r="W103" s="2">
        <f>IFERROR(__xludf.DUMMYFUNCTION("""COMPUTED_VALUE"""),58.0)</f>
        <v>58</v>
      </c>
      <c r="X103" s="2">
        <f>IFERROR(__xludf.DUMMYFUNCTION("""COMPUTED_VALUE"""),3.0)</f>
        <v>3</v>
      </c>
      <c r="Y103" s="2">
        <f>IFERROR(__xludf.DUMMYFUNCTION("""COMPUTED_VALUE"""),37.0)</f>
        <v>37</v>
      </c>
      <c r="Z103" s="2">
        <f>IFERROR(__xludf.DUMMYFUNCTION("""COMPUTED_VALUE"""),40.0)</f>
        <v>40</v>
      </c>
      <c r="AA103" s="2">
        <f>IFERROR(__xludf.DUMMYFUNCTION("""COMPUTED_VALUE"""),68.0)</f>
        <v>68</v>
      </c>
      <c r="AB103" s="2">
        <f>IFERROR(__xludf.DUMMYFUNCTION("""COMPUTED_VALUE"""),75.0)</f>
        <v>75</v>
      </c>
      <c r="AC103" s="2">
        <f>IFERROR(__xludf.DUMMYFUNCTION("""COMPUTED_VALUE"""),81.0)</f>
        <v>81</v>
      </c>
      <c r="AD103" s="2">
        <f>IFERROR(__xludf.DUMMYFUNCTION("""COMPUTED_VALUE"""),79.0)</f>
        <v>79</v>
      </c>
      <c r="AE103" s="2">
        <f>IFERROR(__xludf.DUMMYFUNCTION("""COMPUTED_VALUE"""),21.0)</f>
        <v>21</v>
      </c>
      <c r="AF103" s="2">
        <f>IFERROR(__xludf.DUMMYFUNCTION("""COMPUTED_VALUE"""),64.0)</f>
        <v>64</v>
      </c>
      <c r="AG103" s="2">
        <f>IFERROR(__xludf.DUMMYFUNCTION("""COMPUTED_VALUE"""),97.0)</f>
        <v>97</v>
      </c>
      <c r="AH103" s="2">
        <f>IFERROR(__xludf.DUMMYFUNCTION("""COMPUTED_VALUE"""),70.0)</f>
        <v>70</v>
      </c>
      <c r="AI103" s="2">
        <f>IFERROR(__xludf.DUMMYFUNCTION("""COMPUTED_VALUE"""),80.0)</f>
        <v>80</v>
      </c>
      <c r="AJ103" s="2">
        <f>IFERROR(__xludf.DUMMYFUNCTION("""COMPUTED_VALUE"""),33.0)</f>
        <v>33</v>
      </c>
      <c r="AK103" s="2">
        <f>IFERROR(__xludf.DUMMYFUNCTION("""COMPUTED_VALUE"""),8.0)</f>
        <v>8</v>
      </c>
      <c r="AL103" s="2">
        <f>IFERROR(__xludf.DUMMYFUNCTION("""COMPUTED_VALUE"""),57.0)</f>
        <v>57</v>
      </c>
      <c r="AM103" s="2">
        <f>IFERROR(__xludf.DUMMYFUNCTION("""COMPUTED_VALUE"""),95.0)</f>
        <v>95</v>
      </c>
      <c r="AN103" s="2">
        <f>IFERROR(__xludf.DUMMYFUNCTION("""COMPUTED_VALUE"""),35.0)</f>
        <v>35</v>
      </c>
      <c r="AO103" s="2">
        <f>IFERROR(__xludf.DUMMYFUNCTION("""COMPUTED_VALUE"""),4.0)</f>
        <v>4</v>
      </c>
      <c r="AP103" s="2">
        <f t="shared" si="2"/>
        <v>59049</v>
      </c>
      <c r="AQ103" s="2">
        <f>IFERROR(__xludf.DUMMYFUNCTION("COUNTA( iferror( filter( flatten(F103:O103), match( flatten(F103:O103), flatten(Q103:AO103), 0 ) ) ) )"),10.0)</f>
        <v>10</v>
      </c>
      <c r="AR103" s="2">
        <f t="shared" si="1"/>
        <v>512</v>
      </c>
    </row>
    <row r="104">
      <c r="A104" s="4" t="s">
        <v>108</v>
      </c>
      <c r="B104" s="2" t="str">
        <f>IFERROR(__xludf.DUMMYFUNCTION(" SPLIT(A104,"":"")"),"Card 103")</f>
        <v>Card 103</v>
      </c>
      <c r="C104" s="2" t="str">
        <f>IFERROR(__xludf.DUMMYFUNCTION("""COMPUTED_VALUE""")," 99 22 60  2 93  8 46 50 90 79 | 46  2 67 62 30 93 50 99 79  8 33 34 81 98 90 78 60 92 42 80 28 89 22 16 74")</f>
        <v> 99 22 60  2 93  8 46 50 90 79 | 46  2 67 62 30 93 50 99 79  8 33 34 81 98 90 78 60 92 42 80 28 89 22 16 74</v>
      </c>
      <c r="D104" s="2" t="str">
        <f>IFERROR(__xludf.DUMMYFUNCTION("SPLIT(C104,""|"")")," 99 22 60  2 93  8 46 50 90 79 ")</f>
        <v> 99 22 60  2 93  8 46 50 90 79 </v>
      </c>
      <c r="E104" s="2" t="str">
        <f>IFERROR(__xludf.DUMMYFUNCTION("""COMPUTED_VALUE""")," 46  2 67 62 30 93 50 99 79  8 33 34 81 98 90 78 60 92 42 80 28 89 22 16 74")</f>
        <v> 46  2 67 62 30 93 50 99 79  8 33 34 81 98 90 78 60 92 42 80 28 89 22 16 74</v>
      </c>
      <c r="F104" s="2">
        <f>IFERROR(__xludf.DUMMYFUNCTION("SPLIT(D104,"" "")"),99.0)</f>
        <v>99</v>
      </c>
      <c r="G104" s="2">
        <f>IFERROR(__xludf.DUMMYFUNCTION("""COMPUTED_VALUE"""),22.0)</f>
        <v>22</v>
      </c>
      <c r="H104" s="2">
        <f>IFERROR(__xludf.DUMMYFUNCTION("""COMPUTED_VALUE"""),60.0)</f>
        <v>60</v>
      </c>
      <c r="I104" s="2">
        <f>IFERROR(__xludf.DUMMYFUNCTION("""COMPUTED_VALUE"""),2.0)</f>
        <v>2</v>
      </c>
      <c r="J104" s="2">
        <f>IFERROR(__xludf.DUMMYFUNCTION("""COMPUTED_VALUE"""),93.0)</f>
        <v>93</v>
      </c>
      <c r="K104" s="2">
        <f>IFERROR(__xludf.DUMMYFUNCTION("""COMPUTED_VALUE"""),8.0)</f>
        <v>8</v>
      </c>
      <c r="L104" s="2">
        <f>IFERROR(__xludf.DUMMYFUNCTION("""COMPUTED_VALUE"""),46.0)</f>
        <v>46</v>
      </c>
      <c r="M104" s="2">
        <f>IFERROR(__xludf.DUMMYFUNCTION("""COMPUTED_VALUE"""),50.0)</f>
        <v>50</v>
      </c>
      <c r="N104" s="2">
        <f>IFERROR(__xludf.DUMMYFUNCTION("""COMPUTED_VALUE"""),90.0)</f>
        <v>90</v>
      </c>
      <c r="O104" s="2">
        <f>IFERROR(__xludf.DUMMYFUNCTION("""COMPUTED_VALUE"""),79.0)</f>
        <v>79</v>
      </c>
      <c r="Q104" s="2">
        <f>IFERROR(__xludf.DUMMYFUNCTION("SPLIT(E104,"" "")"),46.0)</f>
        <v>46</v>
      </c>
      <c r="R104" s="2">
        <f>IFERROR(__xludf.DUMMYFUNCTION("""COMPUTED_VALUE"""),2.0)</f>
        <v>2</v>
      </c>
      <c r="S104" s="2">
        <f>IFERROR(__xludf.DUMMYFUNCTION("""COMPUTED_VALUE"""),67.0)</f>
        <v>67</v>
      </c>
      <c r="T104" s="2">
        <f>IFERROR(__xludf.DUMMYFUNCTION("""COMPUTED_VALUE"""),62.0)</f>
        <v>62</v>
      </c>
      <c r="U104" s="2">
        <f>IFERROR(__xludf.DUMMYFUNCTION("""COMPUTED_VALUE"""),30.0)</f>
        <v>30</v>
      </c>
      <c r="V104" s="2">
        <f>IFERROR(__xludf.DUMMYFUNCTION("""COMPUTED_VALUE"""),93.0)</f>
        <v>93</v>
      </c>
      <c r="W104" s="2">
        <f>IFERROR(__xludf.DUMMYFUNCTION("""COMPUTED_VALUE"""),50.0)</f>
        <v>50</v>
      </c>
      <c r="X104" s="2">
        <f>IFERROR(__xludf.DUMMYFUNCTION("""COMPUTED_VALUE"""),99.0)</f>
        <v>99</v>
      </c>
      <c r="Y104" s="2">
        <f>IFERROR(__xludf.DUMMYFUNCTION("""COMPUTED_VALUE"""),79.0)</f>
        <v>79</v>
      </c>
      <c r="Z104" s="2">
        <f>IFERROR(__xludf.DUMMYFUNCTION("""COMPUTED_VALUE"""),8.0)</f>
        <v>8</v>
      </c>
      <c r="AA104" s="2">
        <f>IFERROR(__xludf.DUMMYFUNCTION("""COMPUTED_VALUE"""),33.0)</f>
        <v>33</v>
      </c>
      <c r="AB104" s="2">
        <f>IFERROR(__xludf.DUMMYFUNCTION("""COMPUTED_VALUE"""),34.0)</f>
        <v>34</v>
      </c>
      <c r="AC104" s="2">
        <f>IFERROR(__xludf.DUMMYFUNCTION("""COMPUTED_VALUE"""),81.0)</f>
        <v>81</v>
      </c>
      <c r="AD104" s="2">
        <f>IFERROR(__xludf.DUMMYFUNCTION("""COMPUTED_VALUE"""),98.0)</f>
        <v>98</v>
      </c>
      <c r="AE104" s="2">
        <f>IFERROR(__xludf.DUMMYFUNCTION("""COMPUTED_VALUE"""),90.0)</f>
        <v>90</v>
      </c>
      <c r="AF104" s="2">
        <f>IFERROR(__xludf.DUMMYFUNCTION("""COMPUTED_VALUE"""),78.0)</f>
        <v>78</v>
      </c>
      <c r="AG104" s="2">
        <f>IFERROR(__xludf.DUMMYFUNCTION("""COMPUTED_VALUE"""),60.0)</f>
        <v>60</v>
      </c>
      <c r="AH104" s="2">
        <f>IFERROR(__xludf.DUMMYFUNCTION("""COMPUTED_VALUE"""),92.0)</f>
        <v>92</v>
      </c>
      <c r="AI104" s="2">
        <f>IFERROR(__xludf.DUMMYFUNCTION("""COMPUTED_VALUE"""),42.0)</f>
        <v>42</v>
      </c>
      <c r="AJ104" s="2">
        <f>IFERROR(__xludf.DUMMYFUNCTION("""COMPUTED_VALUE"""),80.0)</f>
        <v>80</v>
      </c>
      <c r="AK104" s="2">
        <f>IFERROR(__xludf.DUMMYFUNCTION("""COMPUTED_VALUE"""),28.0)</f>
        <v>28</v>
      </c>
      <c r="AL104" s="2">
        <f>IFERROR(__xludf.DUMMYFUNCTION("""COMPUTED_VALUE"""),89.0)</f>
        <v>89</v>
      </c>
      <c r="AM104" s="2">
        <f>IFERROR(__xludf.DUMMYFUNCTION("""COMPUTED_VALUE"""),22.0)</f>
        <v>22</v>
      </c>
      <c r="AN104" s="2">
        <f>IFERROR(__xludf.DUMMYFUNCTION("""COMPUTED_VALUE"""),16.0)</f>
        <v>16</v>
      </c>
      <c r="AO104" s="2">
        <f>IFERROR(__xludf.DUMMYFUNCTION("""COMPUTED_VALUE"""),74.0)</f>
        <v>74</v>
      </c>
      <c r="AP104" s="2">
        <f t="shared" si="2"/>
        <v>10000000000</v>
      </c>
      <c r="AQ104" s="2">
        <f>IFERROR(__xludf.DUMMYFUNCTION("COUNTA( iferror( filter( flatten(F104:O104), match( flatten(F104:O104), flatten(Q104:AO104), 0 ) ) ) )"),10.0)</f>
        <v>10</v>
      </c>
      <c r="AR104" s="2">
        <f t="shared" si="1"/>
        <v>512</v>
      </c>
    </row>
    <row r="105">
      <c r="A105" s="4" t="s">
        <v>109</v>
      </c>
      <c r="B105" s="2" t="str">
        <f>IFERROR(__xludf.DUMMYFUNCTION(" SPLIT(A105,"":"")"),"Card 104")</f>
        <v>Card 104</v>
      </c>
      <c r="C105" s="2" t="str">
        <f>IFERROR(__xludf.DUMMYFUNCTION("""COMPUTED_VALUE""")," 93  3 98 99  1 90 20 70 67 91 | 98 85 78 51 26 71 10 92 90 35 94 66 21  1 70 18 13 93  8 91  5  4 50 33 15")</f>
        <v> 93  3 98 99  1 90 20 70 67 91 | 98 85 78 51 26 71 10 92 90 35 94 66 21  1 70 18 13 93  8 91  5  4 50 33 15</v>
      </c>
      <c r="D105" s="2" t="str">
        <f>IFERROR(__xludf.DUMMYFUNCTION("SPLIT(C105,""|"")")," 93  3 98 99  1 90 20 70 67 91 ")</f>
        <v> 93  3 98 99  1 90 20 70 67 91 </v>
      </c>
      <c r="E105" s="2" t="str">
        <f>IFERROR(__xludf.DUMMYFUNCTION("""COMPUTED_VALUE""")," 98 85 78 51 26 71 10 92 90 35 94 66 21  1 70 18 13 93  8 91  5  4 50 33 15")</f>
        <v> 98 85 78 51 26 71 10 92 90 35 94 66 21  1 70 18 13 93  8 91  5  4 50 33 15</v>
      </c>
      <c r="F105" s="2">
        <f>IFERROR(__xludf.DUMMYFUNCTION("SPLIT(D105,"" "")"),93.0)</f>
        <v>93</v>
      </c>
      <c r="G105" s="2">
        <f>IFERROR(__xludf.DUMMYFUNCTION("""COMPUTED_VALUE"""),3.0)</f>
        <v>3</v>
      </c>
      <c r="H105" s="2">
        <f>IFERROR(__xludf.DUMMYFUNCTION("""COMPUTED_VALUE"""),98.0)</f>
        <v>98</v>
      </c>
      <c r="I105" s="2">
        <f>IFERROR(__xludf.DUMMYFUNCTION("""COMPUTED_VALUE"""),99.0)</f>
        <v>99</v>
      </c>
      <c r="J105" s="2">
        <f>IFERROR(__xludf.DUMMYFUNCTION("""COMPUTED_VALUE"""),1.0)</f>
        <v>1</v>
      </c>
      <c r="K105" s="2">
        <f>IFERROR(__xludf.DUMMYFUNCTION("""COMPUTED_VALUE"""),90.0)</f>
        <v>90</v>
      </c>
      <c r="L105" s="2">
        <f>IFERROR(__xludf.DUMMYFUNCTION("""COMPUTED_VALUE"""),20.0)</f>
        <v>20</v>
      </c>
      <c r="M105" s="2">
        <f>IFERROR(__xludf.DUMMYFUNCTION("""COMPUTED_VALUE"""),70.0)</f>
        <v>70</v>
      </c>
      <c r="N105" s="2">
        <f>IFERROR(__xludf.DUMMYFUNCTION("""COMPUTED_VALUE"""),67.0)</f>
        <v>67</v>
      </c>
      <c r="O105" s="2">
        <f>IFERROR(__xludf.DUMMYFUNCTION("""COMPUTED_VALUE"""),91.0)</f>
        <v>91</v>
      </c>
      <c r="Q105" s="2">
        <f>IFERROR(__xludf.DUMMYFUNCTION("SPLIT(E105,"" "")"),98.0)</f>
        <v>98</v>
      </c>
      <c r="R105" s="2">
        <f>IFERROR(__xludf.DUMMYFUNCTION("""COMPUTED_VALUE"""),85.0)</f>
        <v>85</v>
      </c>
      <c r="S105" s="2">
        <f>IFERROR(__xludf.DUMMYFUNCTION("""COMPUTED_VALUE"""),78.0)</f>
        <v>78</v>
      </c>
      <c r="T105" s="2">
        <f>IFERROR(__xludf.DUMMYFUNCTION("""COMPUTED_VALUE"""),51.0)</f>
        <v>51</v>
      </c>
      <c r="U105" s="2">
        <f>IFERROR(__xludf.DUMMYFUNCTION("""COMPUTED_VALUE"""),26.0)</f>
        <v>26</v>
      </c>
      <c r="V105" s="2">
        <f>IFERROR(__xludf.DUMMYFUNCTION("""COMPUTED_VALUE"""),71.0)</f>
        <v>71</v>
      </c>
      <c r="W105" s="2">
        <f>IFERROR(__xludf.DUMMYFUNCTION("""COMPUTED_VALUE"""),10.0)</f>
        <v>10</v>
      </c>
      <c r="X105" s="2">
        <f>IFERROR(__xludf.DUMMYFUNCTION("""COMPUTED_VALUE"""),92.0)</f>
        <v>92</v>
      </c>
      <c r="Y105" s="2">
        <f>IFERROR(__xludf.DUMMYFUNCTION("""COMPUTED_VALUE"""),90.0)</f>
        <v>90</v>
      </c>
      <c r="Z105" s="2">
        <f>IFERROR(__xludf.DUMMYFUNCTION("""COMPUTED_VALUE"""),35.0)</f>
        <v>35</v>
      </c>
      <c r="AA105" s="2">
        <f>IFERROR(__xludf.DUMMYFUNCTION("""COMPUTED_VALUE"""),94.0)</f>
        <v>94</v>
      </c>
      <c r="AB105" s="2">
        <f>IFERROR(__xludf.DUMMYFUNCTION("""COMPUTED_VALUE"""),66.0)</f>
        <v>66</v>
      </c>
      <c r="AC105" s="2">
        <f>IFERROR(__xludf.DUMMYFUNCTION("""COMPUTED_VALUE"""),21.0)</f>
        <v>21</v>
      </c>
      <c r="AD105" s="2">
        <f>IFERROR(__xludf.DUMMYFUNCTION("""COMPUTED_VALUE"""),1.0)</f>
        <v>1</v>
      </c>
      <c r="AE105" s="2">
        <f>IFERROR(__xludf.DUMMYFUNCTION("""COMPUTED_VALUE"""),70.0)</f>
        <v>70</v>
      </c>
      <c r="AF105" s="2">
        <f>IFERROR(__xludf.DUMMYFUNCTION("""COMPUTED_VALUE"""),18.0)</f>
        <v>18</v>
      </c>
      <c r="AG105" s="2">
        <f>IFERROR(__xludf.DUMMYFUNCTION("""COMPUTED_VALUE"""),13.0)</f>
        <v>13</v>
      </c>
      <c r="AH105" s="2">
        <f>IFERROR(__xludf.DUMMYFUNCTION("""COMPUTED_VALUE"""),93.0)</f>
        <v>93</v>
      </c>
      <c r="AI105" s="2">
        <f>IFERROR(__xludf.DUMMYFUNCTION("""COMPUTED_VALUE"""),8.0)</f>
        <v>8</v>
      </c>
      <c r="AJ105" s="2">
        <f>IFERROR(__xludf.DUMMYFUNCTION("""COMPUTED_VALUE"""),91.0)</f>
        <v>91</v>
      </c>
      <c r="AK105" s="2">
        <f>IFERROR(__xludf.DUMMYFUNCTION("""COMPUTED_VALUE"""),5.0)</f>
        <v>5</v>
      </c>
      <c r="AL105" s="2">
        <f>IFERROR(__xludf.DUMMYFUNCTION("""COMPUTED_VALUE"""),4.0)</f>
        <v>4</v>
      </c>
      <c r="AM105" s="2">
        <f>IFERROR(__xludf.DUMMYFUNCTION("""COMPUTED_VALUE"""),50.0)</f>
        <v>50</v>
      </c>
      <c r="AN105" s="2">
        <f>IFERROR(__xludf.DUMMYFUNCTION("""COMPUTED_VALUE"""),33.0)</f>
        <v>33</v>
      </c>
      <c r="AO105" s="2">
        <f>IFERROR(__xludf.DUMMYFUNCTION("""COMPUTED_VALUE"""),15.0)</f>
        <v>15</v>
      </c>
      <c r="AP105" s="2">
        <f t="shared" si="2"/>
        <v>1000000</v>
      </c>
      <c r="AQ105" s="2">
        <f>IFERROR(__xludf.DUMMYFUNCTION("COUNTA( iferror( filter( flatten(F105:O105), match( flatten(F105:O105), flatten(Q105:AO105), 0 ) ) ) )"),6.0)</f>
        <v>6</v>
      </c>
      <c r="AR105" s="2">
        <f t="shared" si="1"/>
        <v>32</v>
      </c>
    </row>
    <row r="106">
      <c r="A106" s="4" t="s">
        <v>110</v>
      </c>
      <c r="B106" s="2" t="str">
        <f>IFERROR(__xludf.DUMMYFUNCTION(" SPLIT(A106,"":"")"),"Card 105")</f>
        <v>Card 105</v>
      </c>
      <c r="C106" s="2" t="str">
        <f>IFERROR(__xludf.DUMMYFUNCTION("""COMPUTED_VALUE""")," 63 86 21 98 76 18 35  7 23 41 | 88 86 53 89 31 67 55 82  3 35 18 32 76 42 23 98  7 27 79 41 14 71 83  6 93")</f>
        <v> 63 86 21 98 76 18 35  7 23 41 | 88 86 53 89 31 67 55 82  3 35 18 32 76 42 23 98  7 27 79 41 14 71 83  6 93</v>
      </c>
      <c r="D106" s="2" t="str">
        <f>IFERROR(__xludf.DUMMYFUNCTION("SPLIT(C106,""|"")")," 63 86 21 98 76 18 35  7 23 41 ")</f>
        <v> 63 86 21 98 76 18 35  7 23 41 </v>
      </c>
      <c r="E106" s="2" t="str">
        <f>IFERROR(__xludf.DUMMYFUNCTION("""COMPUTED_VALUE""")," 88 86 53 89 31 67 55 82  3 35 18 32 76 42 23 98  7 27 79 41 14 71 83  6 93")</f>
        <v> 88 86 53 89 31 67 55 82  3 35 18 32 76 42 23 98  7 27 79 41 14 71 83  6 93</v>
      </c>
      <c r="F106" s="2">
        <f>IFERROR(__xludf.DUMMYFUNCTION("SPLIT(D106,"" "")"),63.0)</f>
        <v>63</v>
      </c>
      <c r="G106" s="2">
        <f>IFERROR(__xludf.DUMMYFUNCTION("""COMPUTED_VALUE"""),86.0)</f>
        <v>86</v>
      </c>
      <c r="H106" s="2">
        <f>IFERROR(__xludf.DUMMYFUNCTION("""COMPUTED_VALUE"""),21.0)</f>
        <v>21</v>
      </c>
      <c r="I106" s="2">
        <f>IFERROR(__xludf.DUMMYFUNCTION("""COMPUTED_VALUE"""),98.0)</f>
        <v>98</v>
      </c>
      <c r="J106" s="2">
        <f>IFERROR(__xludf.DUMMYFUNCTION("""COMPUTED_VALUE"""),76.0)</f>
        <v>76</v>
      </c>
      <c r="K106" s="2">
        <f>IFERROR(__xludf.DUMMYFUNCTION("""COMPUTED_VALUE"""),18.0)</f>
        <v>18</v>
      </c>
      <c r="L106" s="2">
        <f>IFERROR(__xludf.DUMMYFUNCTION("""COMPUTED_VALUE"""),35.0)</f>
        <v>35</v>
      </c>
      <c r="M106" s="2">
        <f>IFERROR(__xludf.DUMMYFUNCTION("""COMPUTED_VALUE"""),7.0)</f>
        <v>7</v>
      </c>
      <c r="N106" s="2">
        <f>IFERROR(__xludf.DUMMYFUNCTION("""COMPUTED_VALUE"""),23.0)</f>
        <v>23</v>
      </c>
      <c r="O106" s="2">
        <f>IFERROR(__xludf.DUMMYFUNCTION("""COMPUTED_VALUE"""),41.0)</f>
        <v>41</v>
      </c>
      <c r="Q106" s="2">
        <f>IFERROR(__xludf.DUMMYFUNCTION("SPLIT(E106,"" "")"),88.0)</f>
        <v>88</v>
      </c>
      <c r="R106" s="2">
        <f>IFERROR(__xludf.DUMMYFUNCTION("""COMPUTED_VALUE"""),86.0)</f>
        <v>86</v>
      </c>
      <c r="S106" s="2">
        <f>IFERROR(__xludf.DUMMYFUNCTION("""COMPUTED_VALUE"""),53.0)</f>
        <v>53</v>
      </c>
      <c r="T106" s="2">
        <f>IFERROR(__xludf.DUMMYFUNCTION("""COMPUTED_VALUE"""),89.0)</f>
        <v>89</v>
      </c>
      <c r="U106" s="2">
        <f>IFERROR(__xludf.DUMMYFUNCTION("""COMPUTED_VALUE"""),31.0)</f>
        <v>31</v>
      </c>
      <c r="V106" s="2">
        <f>IFERROR(__xludf.DUMMYFUNCTION("""COMPUTED_VALUE"""),67.0)</f>
        <v>67</v>
      </c>
      <c r="W106" s="2">
        <f>IFERROR(__xludf.DUMMYFUNCTION("""COMPUTED_VALUE"""),55.0)</f>
        <v>55</v>
      </c>
      <c r="X106" s="2">
        <f>IFERROR(__xludf.DUMMYFUNCTION("""COMPUTED_VALUE"""),82.0)</f>
        <v>82</v>
      </c>
      <c r="Y106" s="2">
        <f>IFERROR(__xludf.DUMMYFUNCTION("""COMPUTED_VALUE"""),3.0)</f>
        <v>3</v>
      </c>
      <c r="Z106" s="2">
        <f>IFERROR(__xludf.DUMMYFUNCTION("""COMPUTED_VALUE"""),35.0)</f>
        <v>35</v>
      </c>
      <c r="AA106" s="2">
        <f>IFERROR(__xludf.DUMMYFUNCTION("""COMPUTED_VALUE"""),18.0)</f>
        <v>18</v>
      </c>
      <c r="AB106" s="2">
        <f>IFERROR(__xludf.DUMMYFUNCTION("""COMPUTED_VALUE"""),32.0)</f>
        <v>32</v>
      </c>
      <c r="AC106" s="2">
        <f>IFERROR(__xludf.DUMMYFUNCTION("""COMPUTED_VALUE"""),76.0)</f>
        <v>76</v>
      </c>
      <c r="AD106" s="2">
        <f>IFERROR(__xludf.DUMMYFUNCTION("""COMPUTED_VALUE"""),42.0)</f>
        <v>42</v>
      </c>
      <c r="AE106" s="2">
        <f>IFERROR(__xludf.DUMMYFUNCTION("""COMPUTED_VALUE"""),23.0)</f>
        <v>23</v>
      </c>
      <c r="AF106" s="2">
        <f>IFERROR(__xludf.DUMMYFUNCTION("""COMPUTED_VALUE"""),98.0)</f>
        <v>98</v>
      </c>
      <c r="AG106" s="2">
        <f>IFERROR(__xludf.DUMMYFUNCTION("""COMPUTED_VALUE"""),7.0)</f>
        <v>7</v>
      </c>
      <c r="AH106" s="2">
        <f>IFERROR(__xludf.DUMMYFUNCTION("""COMPUTED_VALUE"""),27.0)</f>
        <v>27</v>
      </c>
      <c r="AI106" s="2">
        <f>IFERROR(__xludf.DUMMYFUNCTION("""COMPUTED_VALUE"""),79.0)</f>
        <v>79</v>
      </c>
      <c r="AJ106" s="2">
        <f>IFERROR(__xludf.DUMMYFUNCTION("""COMPUTED_VALUE"""),41.0)</f>
        <v>41</v>
      </c>
      <c r="AK106" s="2">
        <f>IFERROR(__xludf.DUMMYFUNCTION("""COMPUTED_VALUE"""),14.0)</f>
        <v>14</v>
      </c>
      <c r="AL106" s="2">
        <f>IFERROR(__xludf.DUMMYFUNCTION("""COMPUTED_VALUE"""),71.0)</f>
        <v>71</v>
      </c>
      <c r="AM106" s="2">
        <f>IFERROR(__xludf.DUMMYFUNCTION("""COMPUTED_VALUE"""),83.0)</f>
        <v>83</v>
      </c>
      <c r="AN106" s="2">
        <f>IFERROR(__xludf.DUMMYFUNCTION("""COMPUTED_VALUE"""),6.0)</f>
        <v>6</v>
      </c>
      <c r="AO106" s="2">
        <f>IFERROR(__xludf.DUMMYFUNCTION("""COMPUTED_VALUE"""),93.0)</f>
        <v>93</v>
      </c>
      <c r="AP106" s="2">
        <f t="shared" si="2"/>
        <v>1679616</v>
      </c>
      <c r="AQ106" s="2">
        <f>IFERROR(__xludf.DUMMYFUNCTION("COUNTA( iferror( filter( flatten(F106:O106), match( flatten(F106:O106), flatten(Q106:AO106), 0 ) ) ) )"),8.0)</f>
        <v>8</v>
      </c>
      <c r="AR106" s="2">
        <f t="shared" si="1"/>
        <v>128</v>
      </c>
    </row>
    <row r="107">
      <c r="A107" s="4" t="s">
        <v>111</v>
      </c>
      <c r="B107" s="2" t="str">
        <f>IFERROR(__xludf.DUMMYFUNCTION(" SPLIT(A107,"":"")"),"Card 106")</f>
        <v>Card 106</v>
      </c>
      <c r="C107" s="2" t="str">
        <f>IFERROR(__xludf.DUMMYFUNCTION("""COMPUTED_VALUE""")," 71 48  3 34 73 72 85 76 69 66 | 66  7 22 76 65 25 46 69 96 34  3 35 14 45 21 23 36  5 17 60 98 71 33 93 59")</f>
        <v> 71 48  3 34 73 72 85 76 69 66 | 66  7 22 76 65 25 46 69 96 34  3 35 14 45 21 23 36  5 17 60 98 71 33 93 59</v>
      </c>
      <c r="D107" s="2" t="str">
        <f>IFERROR(__xludf.DUMMYFUNCTION("SPLIT(C107,""|"")")," 71 48  3 34 73 72 85 76 69 66 ")</f>
        <v> 71 48  3 34 73 72 85 76 69 66 </v>
      </c>
      <c r="E107" s="2" t="str">
        <f>IFERROR(__xludf.DUMMYFUNCTION("""COMPUTED_VALUE""")," 66  7 22 76 65 25 46 69 96 34  3 35 14 45 21 23 36  5 17 60 98 71 33 93 59")</f>
        <v> 66  7 22 76 65 25 46 69 96 34  3 35 14 45 21 23 36  5 17 60 98 71 33 93 59</v>
      </c>
      <c r="F107" s="2">
        <f>IFERROR(__xludf.DUMMYFUNCTION("SPLIT(D107,"" "")"),71.0)</f>
        <v>71</v>
      </c>
      <c r="G107" s="2">
        <f>IFERROR(__xludf.DUMMYFUNCTION("""COMPUTED_VALUE"""),48.0)</f>
        <v>48</v>
      </c>
      <c r="H107" s="2">
        <f>IFERROR(__xludf.DUMMYFUNCTION("""COMPUTED_VALUE"""),3.0)</f>
        <v>3</v>
      </c>
      <c r="I107" s="2">
        <f>IFERROR(__xludf.DUMMYFUNCTION("""COMPUTED_VALUE"""),34.0)</f>
        <v>34</v>
      </c>
      <c r="J107" s="2">
        <f>IFERROR(__xludf.DUMMYFUNCTION("""COMPUTED_VALUE"""),73.0)</f>
        <v>73</v>
      </c>
      <c r="K107" s="2">
        <f>IFERROR(__xludf.DUMMYFUNCTION("""COMPUTED_VALUE"""),72.0)</f>
        <v>72</v>
      </c>
      <c r="L107" s="2">
        <f>IFERROR(__xludf.DUMMYFUNCTION("""COMPUTED_VALUE"""),85.0)</f>
        <v>85</v>
      </c>
      <c r="M107" s="2">
        <f>IFERROR(__xludf.DUMMYFUNCTION("""COMPUTED_VALUE"""),76.0)</f>
        <v>76</v>
      </c>
      <c r="N107" s="2">
        <f>IFERROR(__xludf.DUMMYFUNCTION("""COMPUTED_VALUE"""),69.0)</f>
        <v>69</v>
      </c>
      <c r="O107" s="2">
        <f>IFERROR(__xludf.DUMMYFUNCTION("""COMPUTED_VALUE"""),66.0)</f>
        <v>66</v>
      </c>
      <c r="Q107" s="2">
        <f>IFERROR(__xludf.DUMMYFUNCTION("SPLIT(E107,"" "")"),66.0)</f>
        <v>66</v>
      </c>
      <c r="R107" s="2">
        <f>IFERROR(__xludf.DUMMYFUNCTION("""COMPUTED_VALUE"""),7.0)</f>
        <v>7</v>
      </c>
      <c r="S107" s="2">
        <f>IFERROR(__xludf.DUMMYFUNCTION("""COMPUTED_VALUE"""),22.0)</f>
        <v>22</v>
      </c>
      <c r="T107" s="2">
        <f>IFERROR(__xludf.DUMMYFUNCTION("""COMPUTED_VALUE"""),76.0)</f>
        <v>76</v>
      </c>
      <c r="U107" s="2">
        <f>IFERROR(__xludf.DUMMYFUNCTION("""COMPUTED_VALUE"""),65.0)</f>
        <v>65</v>
      </c>
      <c r="V107" s="2">
        <f>IFERROR(__xludf.DUMMYFUNCTION("""COMPUTED_VALUE"""),25.0)</f>
        <v>25</v>
      </c>
      <c r="W107" s="2">
        <f>IFERROR(__xludf.DUMMYFUNCTION("""COMPUTED_VALUE"""),46.0)</f>
        <v>46</v>
      </c>
      <c r="X107" s="2">
        <f>IFERROR(__xludf.DUMMYFUNCTION("""COMPUTED_VALUE"""),69.0)</f>
        <v>69</v>
      </c>
      <c r="Y107" s="2">
        <f>IFERROR(__xludf.DUMMYFUNCTION("""COMPUTED_VALUE"""),96.0)</f>
        <v>96</v>
      </c>
      <c r="Z107" s="2">
        <f>IFERROR(__xludf.DUMMYFUNCTION("""COMPUTED_VALUE"""),34.0)</f>
        <v>34</v>
      </c>
      <c r="AA107" s="2">
        <f>IFERROR(__xludf.DUMMYFUNCTION("""COMPUTED_VALUE"""),3.0)</f>
        <v>3</v>
      </c>
      <c r="AB107" s="2">
        <f>IFERROR(__xludf.DUMMYFUNCTION("""COMPUTED_VALUE"""),35.0)</f>
        <v>35</v>
      </c>
      <c r="AC107" s="2">
        <f>IFERROR(__xludf.DUMMYFUNCTION("""COMPUTED_VALUE"""),14.0)</f>
        <v>14</v>
      </c>
      <c r="AD107" s="2">
        <f>IFERROR(__xludf.DUMMYFUNCTION("""COMPUTED_VALUE"""),45.0)</f>
        <v>45</v>
      </c>
      <c r="AE107" s="2">
        <f>IFERROR(__xludf.DUMMYFUNCTION("""COMPUTED_VALUE"""),21.0)</f>
        <v>21</v>
      </c>
      <c r="AF107" s="2">
        <f>IFERROR(__xludf.DUMMYFUNCTION("""COMPUTED_VALUE"""),23.0)</f>
        <v>23</v>
      </c>
      <c r="AG107" s="2">
        <f>IFERROR(__xludf.DUMMYFUNCTION("""COMPUTED_VALUE"""),36.0)</f>
        <v>36</v>
      </c>
      <c r="AH107" s="2">
        <f>IFERROR(__xludf.DUMMYFUNCTION("""COMPUTED_VALUE"""),5.0)</f>
        <v>5</v>
      </c>
      <c r="AI107" s="2">
        <f>IFERROR(__xludf.DUMMYFUNCTION("""COMPUTED_VALUE"""),17.0)</f>
        <v>17</v>
      </c>
      <c r="AJ107" s="2">
        <f>IFERROR(__xludf.DUMMYFUNCTION("""COMPUTED_VALUE"""),60.0)</f>
        <v>60</v>
      </c>
      <c r="AK107" s="2">
        <f>IFERROR(__xludf.DUMMYFUNCTION("""COMPUTED_VALUE"""),98.0)</f>
        <v>98</v>
      </c>
      <c r="AL107" s="2">
        <f>IFERROR(__xludf.DUMMYFUNCTION("""COMPUTED_VALUE"""),71.0)</f>
        <v>71</v>
      </c>
      <c r="AM107" s="2">
        <f>IFERROR(__xludf.DUMMYFUNCTION("""COMPUTED_VALUE"""),33.0)</f>
        <v>33</v>
      </c>
      <c r="AN107" s="2">
        <f>IFERROR(__xludf.DUMMYFUNCTION("""COMPUTED_VALUE"""),93.0)</f>
        <v>93</v>
      </c>
      <c r="AO107" s="2">
        <f>IFERROR(__xludf.DUMMYFUNCTION("""COMPUTED_VALUE"""),59.0)</f>
        <v>59</v>
      </c>
      <c r="AP107" s="2">
        <f t="shared" si="2"/>
        <v>262144</v>
      </c>
      <c r="AQ107" s="2">
        <f>IFERROR(__xludf.DUMMYFUNCTION("COUNTA( iferror( filter( flatten(F107:O107), match( flatten(F107:O107), flatten(Q107:AO107), 0 ) ) ) )"),6.0)</f>
        <v>6</v>
      </c>
      <c r="AR107" s="2">
        <f t="shared" si="1"/>
        <v>32</v>
      </c>
    </row>
    <row r="108">
      <c r="A108" s="4" t="s">
        <v>112</v>
      </c>
      <c r="B108" s="2" t="str">
        <f>IFERROR(__xludf.DUMMYFUNCTION(" SPLIT(A108,"":"")"),"Card 107")</f>
        <v>Card 107</v>
      </c>
      <c r="C108" s="2" t="str">
        <f>IFERROR(__xludf.DUMMYFUNCTION("""COMPUTED_VALUE""")," 49 42  7 79 31 18 97 45  6 36 |  6 43 18 51  1 39 36 76 92 88 59 26 45  5 73  7 97 55 44 21 31 49 82 42 79")</f>
        <v> 49 42  7 79 31 18 97 45  6 36 |  6 43 18 51  1 39 36 76 92 88 59 26 45  5 73  7 97 55 44 21 31 49 82 42 79</v>
      </c>
      <c r="D108" s="2" t="str">
        <f>IFERROR(__xludf.DUMMYFUNCTION("SPLIT(C108,""|"")")," 49 42  7 79 31 18 97 45  6 36 ")</f>
        <v> 49 42  7 79 31 18 97 45  6 36 </v>
      </c>
      <c r="E108" s="2" t="str">
        <f>IFERROR(__xludf.DUMMYFUNCTION("""COMPUTED_VALUE"""),"  6 43 18 51  1 39 36 76 92 88 59 26 45  5 73  7 97 55 44 21 31 49 82 42 79")</f>
        <v>  6 43 18 51  1 39 36 76 92 88 59 26 45  5 73  7 97 55 44 21 31 49 82 42 79</v>
      </c>
      <c r="F108" s="2">
        <f>IFERROR(__xludf.DUMMYFUNCTION("SPLIT(D108,"" "")"),49.0)</f>
        <v>49</v>
      </c>
      <c r="G108" s="2">
        <f>IFERROR(__xludf.DUMMYFUNCTION("""COMPUTED_VALUE"""),42.0)</f>
        <v>42</v>
      </c>
      <c r="H108" s="2">
        <f>IFERROR(__xludf.DUMMYFUNCTION("""COMPUTED_VALUE"""),7.0)</f>
        <v>7</v>
      </c>
      <c r="I108" s="2">
        <f>IFERROR(__xludf.DUMMYFUNCTION("""COMPUTED_VALUE"""),79.0)</f>
        <v>79</v>
      </c>
      <c r="J108" s="2">
        <f>IFERROR(__xludf.DUMMYFUNCTION("""COMPUTED_VALUE"""),31.0)</f>
        <v>31</v>
      </c>
      <c r="K108" s="2">
        <f>IFERROR(__xludf.DUMMYFUNCTION("""COMPUTED_VALUE"""),18.0)</f>
        <v>18</v>
      </c>
      <c r="L108" s="2">
        <f>IFERROR(__xludf.DUMMYFUNCTION("""COMPUTED_VALUE"""),97.0)</f>
        <v>97</v>
      </c>
      <c r="M108" s="2">
        <f>IFERROR(__xludf.DUMMYFUNCTION("""COMPUTED_VALUE"""),45.0)</f>
        <v>45</v>
      </c>
      <c r="N108" s="2">
        <f>IFERROR(__xludf.DUMMYFUNCTION("""COMPUTED_VALUE"""),6.0)</f>
        <v>6</v>
      </c>
      <c r="O108" s="2">
        <f>IFERROR(__xludf.DUMMYFUNCTION("""COMPUTED_VALUE"""),36.0)</f>
        <v>36</v>
      </c>
      <c r="Q108" s="2">
        <f>IFERROR(__xludf.DUMMYFUNCTION("SPLIT(E108,"" "")"),6.0)</f>
        <v>6</v>
      </c>
      <c r="R108" s="2">
        <f>IFERROR(__xludf.DUMMYFUNCTION("""COMPUTED_VALUE"""),43.0)</f>
        <v>43</v>
      </c>
      <c r="S108" s="2">
        <f>IFERROR(__xludf.DUMMYFUNCTION("""COMPUTED_VALUE"""),18.0)</f>
        <v>18</v>
      </c>
      <c r="T108" s="2">
        <f>IFERROR(__xludf.DUMMYFUNCTION("""COMPUTED_VALUE"""),51.0)</f>
        <v>51</v>
      </c>
      <c r="U108" s="2">
        <f>IFERROR(__xludf.DUMMYFUNCTION("""COMPUTED_VALUE"""),1.0)</f>
        <v>1</v>
      </c>
      <c r="V108" s="2">
        <f>IFERROR(__xludf.DUMMYFUNCTION("""COMPUTED_VALUE"""),39.0)</f>
        <v>39</v>
      </c>
      <c r="W108" s="2">
        <f>IFERROR(__xludf.DUMMYFUNCTION("""COMPUTED_VALUE"""),36.0)</f>
        <v>36</v>
      </c>
      <c r="X108" s="2">
        <f>IFERROR(__xludf.DUMMYFUNCTION("""COMPUTED_VALUE"""),76.0)</f>
        <v>76</v>
      </c>
      <c r="Y108" s="2">
        <f>IFERROR(__xludf.DUMMYFUNCTION("""COMPUTED_VALUE"""),92.0)</f>
        <v>92</v>
      </c>
      <c r="Z108" s="2">
        <f>IFERROR(__xludf.DUMMYFUNCTION("""COMPUTED_VALUE"""),88.0)</f>
        <v>88</v>
      </c>
      <c r="AA108" s="2">
        <f>IFERROR(__xludf.DUMMYFUNCTION("""COMPUTED_VALUE"""),59.0)</f>
        <v>59</v>
      </c>
      <c r="AB108" s="2">
        <f>IFERROR(__xludf.DUMMYFUNCTION("""COMPUTED_VALUE"""),26.0)</f>
        <v>26</v>
      </c>
      <c r="AC108" s="2">
        <f>IFERROR(__xludf.DUMMYFUNCTION("""COMPUTED_VALUE"""),45.0)</f>
        <v>45</v>
      </c>
      <c r="AD108" s="2">
        <f>IFERROR(__xludf.DUMMYFUNCTION("""COMPUTED_VALUE"""),5.0)</f>
        <v>5</v>
      </c>
      <c r="AE108" s="2">
        <f>IFERROR(__xludf.DUMMYFUNCTION("""COMPUTED_VALUE"""),73.0)</f>
        <v>73</v>
      </c>
      <c r="AF108" s="2">
        <f>IFERROR(__xludf.DUMMYFUNCTION("""COMPUTED_VALUE"""),7.0)</f>
        <v>7</v>
      </c>
      <c r="AG108" s="2">
        <f>IFERROR(__xludf.DUMMYFUNCTION("""COMPUTED_VALUE"""),97.0)</f>
        <v>97</v>
      </c>
      <c r="AH108" s="2">
        <f>IFERROR(__xludf.DUMMYFUNCTION("""COMPUTED_VALUE"""),55.0)</f>
        <v>55</v>
      </c>
      <c r="AI108" s="2">
        <f>IFERROR(__xludf.DUMMYFUNCTION("""COMPUTED_VALUE"""),44.0)</f>
        <v>44</v>
      </c>
      <c r="AJ108" s="2">
        <f>IFERROR(__xludf.DUMMYFUNCTION("""COMPUTED_VALUE"""),21.0)</f>
        <v>21</v>
      </c>
      <c r="AK108" s="2">
        <f>IFERROR(__xludf.DUMMYFUNCTION("""COMPUTED_VALUE"""),31.0)</f>
        <v>31</v>
      </c>
      <c r="AL108" s="2">
        <f>IFERROR(__xludf.DUMMYFUNCTION("""COMPUTED_VALUE"""),49.0)</f>
        <v>49</v>
      </c>
      <c r="AM108" s="2">
        <f>IFERROR(__xludf.DUMMYFUNCTION("""COMPUTED_VALUE"""),82.0)</f>
        <v>82</v>
      </c>
      <c r="AN108" s="2">
        <f>IFERROR(__xludf.DUMMYFUNCTION("""COMPUTED_VALUE"""),42.0)</f>
        <v>42</v>
      </c>
      <c r="AO108" s="2">
        <f>IFERROR(__xludf.DUMMYFUNCTION("""COMPUTED_VALUE"""),79.0)</f>
        <v>79</v>
      </c>
      <c r="AP108" s="2">
        <f t="shared" si="2"/>
        <v>60466176</v>
      </c>
      <c r="AQ108" s="2">
        <f>IFERROR(__xludf.DUMMYFUNCTION("COUNTA( iferror( filter( flatten(F108:O108), match( flatten(F108:O108), flatten(Q108:AO108), 0 ) ) ) )"),10.0)</f>
        <v>10</v>
      </c>
      <c r="AR108" s="2">
        <f t="shared" si="1"/>
        <v>512</v>
      </c>
    </row>
    <row r="109">
      <c r="A109" s="4" t="s">
        <v>113</v>
      </c>
      <c r="B109" s="2" t="str">
        <f>IFERROR(__xludf.DUMMYFUNCTION(" SPLIT(A109,"":"")"),"Card 108")</f>
        <v>Card 108</v>
      </c>
      <c r="C109" s="2" t="str">
        <f>IFERROR(__xludf.DUMMYFUNCTION("""COMPUTED_VALUE""")," 48 16 51 41 23 59 65 80 89 26 |  1 75 35  5 80  2 51 23 45 16 30 44 26 89 64 65 91 11 59 48 69 21 77 93 41")</f>
        <v> 48 16 51 41 23 59 65 80 89 26 |  1 75 35  5 80  2 51 23 45 16 30 44 26 89 64 65 91 11 59 48 69 21 77 93 41</v>
      </c>
      <c r="D109" s="2" t="str">
        <f>IFERROR(__xludf.DUMMYFUNCTION("SPLIT(C109,""|"")")," 48 16 51 41 23 59 65 80 89 26 ")</f>
        <v> 48 16 51 41 23 59 65 80 89 26 </v>
      </c>
      <c r="E109" s="2" t="str">
        <f>IFERROR(__xludf.DUMMYFUNCTION("""COMPUTED_VALUE"""),"  1 75 35  5 80  2 51 23 45 16 30 44 26 89 64 65 91 11 59 48 69 21 77 93 41")</f>
        <v>  1 75 35  5 80  2 51 23 45 16 30 44 26 89 64 65 91 11 59 48 69 21 77 93 41</v>
      </c>
      <c r="F109" s="2">
        <f>IFERROR(__xludf.DUMMYFUNCTION("SPLIT(D109,"" "")"),48.0)</f>
        <v>48</v>
      </c>
      <c r="G109" s="2">
        <f>IFERROR(__xludf.DUMMYFUNCTION("""COMPUTED_VALUE"""),16.0)</f>
        <v>16</v>
      </c>
      <c r="H109" s="2">
        <f>IFERROR(__xludf.DUMMYFUNCTION("""COMPUTED_VALUE"""),51.0)</f>
        <v>51</v>
      </c>
      <c r="I109" s="2">
        <f>IFERROR(__xludf.DUMMYFUNCTION("""COMPUTED_VALUE"""),41.0)</f>
        <v>41</v>
      </c>
      <c r="J109" s="2">
        <f>IFERROR(__xludf.DUMMYFUNCTION("""COMPUTED_VALUE"""),23.0)</f>
        <v>23</v>
      </c>
      <c r="K109" s="2">
        <f>IFERROR(__xludf.DUMMYFUNCTION("""COMPUTED_VALUE"""),59.0)</f>
        <v>59</v>
      </c>
      <c r="L109" s="2">
        <f>IFERROR(__xludf.DUMMYFUNCTION("""COMPUTED_VALUE"""),65.0)</f>
        <v>65</v>
      </c>
      <c r="M109" s="2">
        <f>IFERROR(__xludf.DUMMYFUNCTION("""COMPUTED_VALUE"""),80.0)</f>
        <v>80</v>
      </c>
      <c r="N109" s="2">
        <f>IFERROR(__xludf.DUMMYFUNCTION("""COMPUTED_VALUE"""),89.0)</f>
        <v>89</v>
      </c>
      <c r="O109" s="2">
        <f>IFERROR(__xludf.DUMMYFUNCTION("""COMPUTED_VALUE"""),26.0)</f>
        <v>26</v>
      </c>
      <c r="Q109" s="2">
        <f>IFERROR(__xludf.DUMMYFUNCTION("SPLIT(E109,"" "")"),1.0)</f>
        <v>1</v>
      </c>
      <c r="R109" s="2">
        <f>IFERROR(__xludf.DUMMYFUNCTION("""COMPUTED_VALUE"""),75.0)</f>
        <v>75</v>
      </c>
      <c r="S109" s="2">
        <f>IFERROR(__xludf.DUMMYFUNCTION("""COMPUTED_VALUE"""),35.0)</f>
        <v>35</v>
      </c>
      <c r="T109" s="2">
        <f>IFERROR(__xludf.DUMMYFUNCTION("""COMPUTED_VALUE"""),5.0)</f>
        <v>5</v>
      </c>
      <c r="U109" s="2">
        <f>IFERROR(__xludf.DUMMYFUNCTION("""COMPUTED_VALUE"""),80.0)</f>
        <v>80</v>
      </c>
      <c r="V109" s="2">
        <f>IFERROR(__xludf.DUMMYFUNCTION("""COMPUTED_VALUE"""),2.0)</f>
        <v>2</v>
      </c>
      <c r="W109" s="2">
        <f>IFERROR(__xludf.DUMMYFUNCTION("""COMPUTED_VALUE"""),51.0)</f>
        <v>51</v>
      </c>
      <c r="X109" s="2">
        <f>IFERROR(__xludf.DUMMYFUNCTION("""COMPUTED_VALUE"""),23.0)</f>
        <v>23</v>
      </c>
      <c r="Y109" s="2">
        <f>IFERROR(__xludf.DUMMYFUNCTION("""COMPUTED_VALUE"""),45.0)</f>
        <v>45</v>
      </c>
      <c r="Z109" s="2">
        <f>IFERROR(__xludf.DUMMYFUNCTION("""COMPUTED_VALUE"""),16.0)</f>
        <v>16</v>
      </c>
      <c r="AA109" s="2">
        <f>IFERROR(__xludf.DUMMYFUNCTION("""COMPUTED_VALUE"""),30.0)</f>
        <v>30</v>
      </c>
      <c r="AB109" s="2">
        <f>IFERROR(__xludf.DUMMYFUNCTION("""COMPUTED_VALUE"""),44.0)</f>
        <v>44</v>
      </c>
      <c r="AC109" s="2">
        <f>IFERROR(__xludf.DUMMYFUNCTION("""COMPUTED_VALUE"""),26.0)</f>
        <v>26</v>
      </c>
      <c r="AD109" s="2">
        <f>IFERROR(__xludf.DUMMYFUNCTION("""COMPUTED_VALUE"""),89.0)</f>
        <v>89</v>
      </c>
      <c r="AE109" s="2">
        <f>IFERROR(__xludf.DUMMYFUNCTION("""COMPUTED_VALUE"""),64.0)</f>
        <v>64</v>
      </c>
      <c r="AF109" s="2">
        <f>IFERROR(__xludf.DUMMYFUNCTION("""COMPUTED_VALUE"""),65.0)</f>
        <v>65</v>
      </c>
      <c r="AG109" s="2">
        <f>IFERROR(__xludf.DUMMYFUNCTION("""COMPUTED_VALUE"""),91.0)</f>
        <v>91</v>
      </c>
      <c r="AH109" s="2">
        <f>IFERROR(__xludf.DUMMYFUNCTION("""COMPUTED_VALUE"""),11.0)</f>
        <v>11</v>
      </c>
      <c r="AI109" s="2">
        <f>IFERROR(__xludf.DUMMYFUNCTION("""COMPUTED_VALUE"""),59.0)</f>
        <v>59</v>
      </c>
      <c r="AJ109" s="2">
        <f>IFERROR(__xludf.DUMMYFUNCTION("""COMPUTED_VALUE"""),48.0)</f>
        <v>48</v>
      </c>
      <c r="AK109" s="2">
        <f>IFERROR(__xludf.DUMMYFUNCTION("""COMPUTED_VALUE"""),69.0)</f>
        <v>69</v>
      </c>
      <c r="AL109" s="2">
        <f>IFERROR(__xludf.DUMMYFUNCTION("""COMPUTED_VALUE"""),21.0)</f>
        <v>21</v>
      </c>
      <c r="AM109" s="2">
        <f>IFERROR(__xludf.DUMMYFUNCTION("""COMPUTED_VALUE"""),77.0)</f>
        <v>77</v>
      </c>
      <c r="AN109" s="2">
        <f>IFERROR(__xludf.DUMMYFUNCTION("""COMPUTED_VALUE"""),93.0)</f>
        <v>93</v>
      </c>
      <c r="AO109" s="2">
        <f>IFERROR(__xludf.DUMMYFUNCTION("""COMPUTED_VALUE"""),41.0)</f>
        <v>41</v>
      </c>
      <c r="AP109" s="2">
        <f t="shared" si="2"/>
        <v>10000000000</v>
      </c>
      <c r="AQ109" s="2">
        <f>IFERROR(__xludf.DUMMYFUNCTION("COUNTA( iferror( filter( flatten(F109:O109), match( flatten(F109:O109), flatten(Q109:AO109), 0 ) ) ) )"),10.0)</f>
        <v>10</v>
      </c>
      <c r="AR109" s="2">
        <f t="shared" si="1"/>
        <v>512</v>
      </c>
    </row>
    <row r="110">
      <c r="A110" s="4" t="s">
        <v>114</v>
      </c>
      <c r="B110" s="2" t="str">
        <f>IFERROR(__xludf.DUMMYFUNCTION(" SPLIT(A110,"":"")"),"Card 109")</f>
        <v>Card 109</v>
      </c>
      <c r="C110" s="2" t="str">
        <f>IFERROR(__xludf.DUMMYFUNCTION("""COMPUTED_VALUE""")," 70 63 17 48 93 67 59 22 16 89 | 28 48 22 16 79 56 21 19 89 62 67  4 17 64 49 63 59 93 60 70  1  7 43 94 81")</f>
        <v> 70 63 17 48 93 67 59 22 16 89 | 28 48 22 16 79 56 21 19 89 62 67  4 17 64 49 63 59 93 60 70  1  7 43 94 81</v>
      </c>
      <c r="D110" s="2" t="str">
        <f>IFERROR(__xludf.DUMMYFUNCTION("SPLIT(C110,""|"")")," 70 63 17 48 93 67 59 22 16 89 ")</f>
        <v> 70 63 17 48 93 67 59 22 16 89 </v>
      </c>
      <c r="E110" s="2" t="str">
        <f>IFERROR(__xludf.DUMMYFUNCTION("""COMPUTED_VALUE""")," 28 48 22 16 79 56 21 19 89 62 67  4 17 64 49 63 59 93 60 70  1  7 43 94 81")</f>
        <v> 28 48 22 16 79 56 21 19 89 62 67  4 17 64 49 63 59 93 60 70  1  7 43 94 81</v>
      </c>
      <c r="F110" s="2">
        <f>IFERROR(__xludf.DUMMYFUNCTION("SPLIT(D110,"" "")"),70.0)</f>
        <v>70</v>
      </c>
      <c r="G110" s="2">
        <f>IFERROR(__xludf.DUMMYFUNCTION("""COMPUTED_VALUE"""),63.0)</f>
        <v>63</v>
      </c>
      <c r="H110" s="2">
        <f>IFERROR(__xludf.DUMMYFUNCTION("""COMPUTED_VALUE"""),17.0)</f>
        <v>17</v>
      </c>
      <c r="I110" s="2">
        <f>IFERROR(__xludf.DUMMYFUNCTION("""COMPUTED_VALUE"""),48.0)</f>
        <v>48</v>
      </c>
      <c r="J110" s="2">
        <f>IFERROR(__xludf.DUMMYFUNCTION("""COMPUTED_VALUE"""),93.0)</f>
        <v>93</v>
      </c>
      <c r="K110" s="2">
        <f>IFERROR(__xludf.DUMMYFUNCTION("""COMPUTED_VALUE"""),67.0)</f>
        <v>67</v>
      </c>
      <c r="L110" s="2">
        <f>IFERROR(__xludf.DUMMYFUNCTION("""COMPUTED_VALUE"""),59.0)</f>
        <v>59</v>
      </c>
      <c r="M110" s="2">
        <f>IFERROR(__xludf.DUMMYFUNCTION("""COMPUTED_VALUE"""),22.0)</f>
        <v>22</v>
      </c>
      <c r="N110" s="2">
        <f>IFERROR(__xludf.DUMMYFUNCTION("""COMPUTED_VALUE"""),16.0)</f>
        <v>16</v>
      </c>
      <c r="O110" s="2">
        <f>IFERROR(__xludf.DUMMYFUNCTION("""COMPUTED_VALUE"""),89.0)</f>
        <v>89</v>
      </c>
      <c r="Q110" s="2">
        <f>IFERROR(__xludf.DUMMYFUNCTION("SPLIT(E110,"" "")"),28.0)</f>
        <v>28</v>
      </c>
      <c r="R110" s="2">
        <f>IFERROR(__xludf.DUMMYFUNCTION("""COMPUTED_VALUE"""),48.0)</f>
        <v>48</v>
      </c>
      <c r="S110" s="2">
        <f>IFERROR(__xludf.DUMMYFUNCTION("""COMPUTED_VALUE"""),22.0)</f>
        <v>22</v>
      </c>
      <c r="T110" s="2">
        <f>IFERROR(__xludf.DUMMYFUNCTION("""COMPUTED_VALUE"""),16.0)</f>
        <v>16</v>
      </c>
      <c r="U110" s="2">
        <f>IFERROR(__xludf.DUMMYFUNCTION("""COMPUTED_VALUE"""),79.0)</f>
        <v>79</v>
      </c>
      <c r="V110" s="2">
        <f>IFERROR(__xludf.DUMMYFUNCTION("""COMPUTED_VALUE"""),56.0)</f>
        <v>56</v>
      </c>
      <c r="W110" s="2">
        <f>IFERROR(__xludf.DUMMYFUNCTION("""COMPUTED_VALUE"""),21.0)</f>
        <v>21</v>
      </c>
      <c r="X110" s="2">
        <f>IFERROR(__xludf.DUMMYFUNCTION("""COMPUTED_VALUE"""),19.0)</f>
        <v>19</v>
      </c>
      <c r="Y110" s="2">
        <f>IFERROR(__xludf.DUMMYFUNCTION("""COMPUTED_VALUE"""),89.0)</f>
        <v>89</v>
      </c>
      <c r="Z110" s="2">
        <f>IFERROR(__xludf.DUMMYFUNCTION("""COMPUTED_VALUE"""),62.0)</f>
        <v>62</v>
      </c>
      <c r="AA110" s="2">
        <f>IFERROR(__xludf.DUMMYFUNCTION("""COMPUTED_VALUE"""),67.0)</f>
        <v>67</v>
      </c>
      <c r="AB110" s="2">
        <f>IFERROR(__xludf.DUMMYFUNCTION("""COMPUTED_VALUE"""),4.0)</f>
        <v>4</v>
      </c>
      <c r="AC110" s="2">
        <f>IFERROR(__xludf.DUMMYFUNCTION("""COMPUTED_VALUE"""),17.0)</f>
        <v>17</v>
      </c>
      <c r="AD110" s="2">
        <f>IFERROR(__xludf.DUMMYFUNCTION("""COMPUTED_VALUE"""),64.0)</f>
        <v>64</v>
      </c>
      <c r="AE110" s="2">
        <f>IFERROR(__xludf.DUMMYFUNCTION("""COMPUTED_VALUE"""),49.0)</f>
        <v>49</v>
      </c>
      <c r="AF110" s="2">
        <f>IFERROR(__xludf.DUMMYFUNCTION("""COMPUTED_VALUE"""),63.0)</f>
        <v>63</v>
      </c>
      <c r="AG110" s="2">
        <f>IFERROR(__xludf.DUMMYFUNCTION("""COMPUTED_VALUE"""),59.0)</f>
        <v>59</v>
      </c>
      <c r="AH110" s="2">
        <f>IFERROR(__xludf.DUMMYFUNCTION("""COMPUTED_VALUE"""),93.0)</f>
        <v>93</v>
      </c>
      <c r="AI110" s="2">
        <f>IFERROR(__xludf.DUMMYFUNCTION("""COMPUTED_VALUE"""),60.0)</f>
        <v>60</v>
      </c>
      <c r="AJ110" s="2">
        <f>IFERROR(__xludf.DUMMYFUNCTION("""COMPUTED_VALUE"""),70.0)</f>
        <v>70</v>
      </c>
      <c r="AK110" s="2">
        <f>IFERROR(__xludf.DUMMYFUNCTION("""COMPUTED_VALUE"""),1.0)</f>
        <v>1</v>
      </c>
      <c r="AL110" s="2">
        <f>IFERROR(__xludf.DUMMYFUNCTION("""COMPUTED_VALUE"""),7.0)</f>
        <v>7</v>
      </c>
      <c r="AM110" s="2">
        <f>IFERROR(__xludf.DUMMYFUNCTION("""COMPUTED_VALUE"""),43.0)</f>
        <v>43</v>
      </c>
      <c r="AN110" s="2">
        <f>IFERROR(__xludf.DUMMYFUNCTION("""COMPUTED_VALUE"""),94.0)</f>
        <v>94</v>
      </c>
      <c r="AO110" s="2">
        <f>IFERROR(__xludf.DUMMYFUNCTION("""COMPUTED_VALUE"""),81.0)</f>
        <v>81</v>
      </c>
      <c r="AP110" s="2">
        <f t="shared" si="2"/>
        <v>10000000000</v>
      </c>
      <c r="AQ110" s="2">
        <f>IFERROR(__xludf.DUMMYFUNCTION("COUNTA( iferror( filter( flatten(F110:O110), match( flatten(F110:O110), flatten(Q110:AO110), 0 ) ) ) )"),10.0)</f>
        <v>10</v>
      </c>
      <c r="AR110" s="2">
        <f t="shared" si="1"/>
        <v>512</v>
      </c>
    </row>
    <row r="111">
      <c r="A111" s="4" t="s">
        <v>115</v>
      </c>
      <c r="B111" s="2" t="str">
        <f>IFERROR(__xludf.DUMMYFUNCTION(" SPLIT(A111,"":"")"),"Card 110")</f>
        <v>Card 110</v>
      </c>
      <c r="C111" s="2" t="str">
        <f>IFERROR(__xludf.DUMMYFUNCTION("""COMPUTED_VALUE""")," 89 87 31 97 33  7 66 96 24 37 |  5  8 53 71 99 96 88 74 39 20 62 67 11 64 70 47 37 95 77 86 27 61 97 89 60")</f>
        <v> 89 87 31 97 33  7 66 96 24 37 |  5  8 53 71 99 96 88 74 39 20 62 67 11 64 70 47 37 95 77 86 27 61 97 89 60</v>
      </c>
      <c r="D111" s="2" t="str">
        <f>IFERROR(__xludf.DUMMYFUNCTION("SPLIT(C111,""|"")")," 89 87 31 97 33  7 66 96 24 37 ")</f>
        <v> 89 87 31 97 33  7 66 96 24 37 </v>
      </c>
      <c r="E111" s="2" t="str">
        <f>IFERROR(__xludf.DUMMYFUNCTION("""COMPUTED_VALUE"""),"  5  8 53 71 99 96 88 74 39 20 62 67 11 64 70 47 37 95 77 86 27 61 97 89 60")</f>
        <v>  5  8 53 71 99 96 88 74 39 20 62 67 11 64 70 47 37 95 77 86 27 61 97 89 60</v>
      </c>
      <c r="F111" s="2">
        <f>IFERROR(__xludf.DUMMYFUNCTION("SPLIT(D111,"" "")"),89.0)</f>
        <v>89</v>
      </c>
      <c r="G111" s="2">
        <f>IFERROR(__xludf.DUMMYFUNCTION("""COMPUTED_VALUE"""),87.0)</f>
        <v>87</v>
      </c>
      <c r="H111" s="2">
        <f>IFERROR(__xludf.DUMMYFUNCTION("""COMPUTED_VALUE"""),31.0)</f>
        <v>31</v>
      </c>
      <c r="I111" s="2">
        <f>IFERROR(__xludf.DUMMYFUNCTION("""COMPUTED_VALUE"""),97.0)</f>
        <v>97</v>
      </c>
      <c r="J111" s="2">
        <f>IFERROR(__xludf.DUMMYFUNCTION("""COMPUTED_VALUE"""),33.0)</f>
        <v>33</v>
      </c>
      <c r="K111" s="2">
        <f>IFERROR(__xludf.DUMMYFUNCTION("""COMPUTED_VALUE"""),7.0)</f>
        <v>7</v>
      </c>
      <c r="L111" s="2">
        <f>IFERROR(__xludf.DUMMYFUNCTION("""COMPUTED_VALUE"""),66.0)</f>
        <v>66</v>
      </c>
      <c r="M111" s="2">
        <f>IFERROR(__xludf.DUMMYFUNCTION("""COMPUTED_VALUE"""),96.0)</f>
        <v>96</v>
      </c>
      <c r="N111" s="2">
        <f>IFERROR(__xludf.DUMMYFUNCTION("""COMPUTED_VALUE"""),24.0)</f>
        <v>24</v>
      </c>
      <c r="O111" s="2">
        <f>IFERROR(__xludf.DUMMYFUNCTION("""COMPUTED_VALUE"""),37.0)</f>
        <v>37</v>
      </c>
      <c r="Q111" s="2">
        <f>IFERROR(__xludf.DUMMYFUNCTION("SPLIT(E111,"" "")"),5.0)</f>
        <v>5</v>
      </c>
      <c r="R111" s="2">
        <f>IFERROR(__xludf.DUMMYFUNCTION("""COMPUTED_VALUE"""),8.0)</f>
        <v>8</v>
      </c>
      <c r="S111" s="2">
        <f>IFERROR(__xludf.DUMMYFUNCTION("""COMPUTED_VALUE"""),53.0)</f>
        <v>53</v>
      </c>
      <c r="T111" s="2">
        <f>IFERROR(__xludf.DUMMYFUNCTION("""COMPUTED_VALUE"""),71.0)</f>
        <v>71</v>
      </c>
      <c r="U111" s="2">
        <f>IFERROR(__xludf.DUMMYFUNCTION("""COMPUTED_VALUE"""),99.0)</f>
        <v>99</v>
      </c>
      <c r="V111" s="2">
        <f>IFERROR(__xludf.DUMMYFUNCTION("""COMPUTED_VALUE"""),96.0)</f>
        <v>96</v>
      </c>
      <c r="W111" s="2">
        <f>IFERROR(__xludf.DUMMYFUNCTION("""COMPUTED_VALUE"""),88.0)</f>
        <v>88</v>
      </c>
      <c r="X111" s="2">
        <f>IFERROR(__xludf.DUMMYFUNCTION("""COMPUTED_VALUE"""),74.0)</f>
        <v>74</v>
      </c>
      <c r="Y111" s="2">
        <f>IFERROR(__xludf.DUMMYFUNCTION("""COMPUTED_VALUE"""),39.0)</f>
        <v>39</v>
      </c>
      <c r="Z111" s="2">
        <f>IFERROR(__xludf.DUMMYFUNCTION("""COMPUTED_VALUE"""),20.0)</f>
        <v>20</v>
      </c>
      <c r="AA111" s="2">
        <f>IFERROR(__xludf.DUMMYFUNCTION("""COMPUTED_VALUE"""),62.0)</f>
        <v>62</v>
      </c>
      <c r="AB111" s="2">
        <f>IFERROR(__xludf.DUMMYFUNCTION("""COMPUTED_VALUE"""),67.0)</f>
        <v>67</v>
      </c>
      <c r="AC111" s="2">
        <f>IFERROR(__xludf.DUMMYFUNCTION("""COMPUTED_VALUE"""),11.0)</f>
        <v>11</v>
      </c>
      <c r="AD111" s="2">
        <f>IFERROR(__xludf.DUMMYFUNCTION("""COMPUTED_VALUE"""),64.0)</f>
        <v>64</v>
      </c>
      <c r="AE111" s="2">
        <f>IFERROR(__xludf.DUMMYFUNCTION("""COMPUTED_VALUE"""),70.0)</f>
        <v>70</v>
      </c>
      <c r="AF111" s="2">
        <f>IFERROR(__xludf.DUMMYFUNCTION("""COMPUTED_VALUE"""),47.0)</f>
        <v>47</v>
      </c>
      <c r="AG111" s="2">
        <f>IFERROR(__xludf.DUMMYFUNCTION("""COMPUTED_VALUE"""),37.0)</f>
        <v>37</v>
      </c>
      <c r="AH111" s="2">
        <f>IFERROR(__xludf.DUMMYFUNCTION("""COMPUTED_VALUE"""),95.0)</f>
        <v>95</v>
      </c>
      <c r="AI111" s="2">
        <f>IFERROR(__xludf.DUMMYFUNCTION("""COMPUTED_VALUE"""),77.0)</f>
        <v>77</v>
      </c>
      <c r="AJ111" s="2">
        <f>IFERROR(__xludf.DUMMYFUNCTION("""COMPUTED_VALUE"""),86.0)</f>
        <v>86</v>
      </c>
      <c r="AK111" s="2">
        <f>IFERROR(__xludf.DUMMYFUNCTION("""COMPUTED_VALUE"""),27.0)</f>
        <v>27</v>
      </c>
      <c r="AL111" s="2">
        <f>IFERROR(__xludf.DUMMYFUNCTION("""COMPUTED_VALUE"""),61.0)</f>
        <v>61</v>
      </c>
      <c r="AM111" s="2">
        <f>IFERROR(__xludf.DUMMYFUNCTION("""COMPUTED_VALUE"""),97.0)</f>
        <v>97</v>
      </c>
      <c r="AN111" s="2">
        <f>IFERROR(__xludf.DUMMYFUNCTION("""COMPUTED_VALUE"""),89.0)</f>
        <v>89</v>
      </c>
      <c r="AO111" s="2">
        <f>IFERROR(__xludf.DUMMYFUNCTION("""COMPUTED_VALUE"""),60.0)</f>
        <v>60</v>
      </c>
      <c r="AP111" s="2">
        <f t="shared" si="2"/>
        <v>10000</v>
      </c>
      <c r="AQ111" s="2">
        <f>IFERROR(__xludf.DUMMYFUNCTION("COUNTA( iferror( filter( flatten(F111:O111), match( flatten(F111:O111), flatten(Q111:AO111), 0 ) ) ) )"),4.0)</f>
        <v>4</v>
      </c>
      <c r="AR111" s="2">
        <f t="shared" si="1"/>
        <v>8</v>
      </c>
    </row>
    <row r="112">
      <c r="A112" s="4" t="s">
        <v>116</v>
      </c>
      <c r="B112" s="2" t="str">
        <f>IFERROR(__xludf.DUMMYFUNCTION(" SPLIT(A112,"":"")"),"Card 111")</f>
        <v>Card 111</v>
      </c>
      <c r="C112" s="2" t="str">
        <f>IFERROR(__xludf.DUMMYFUNCTION("""COMPUTED_VALUE""")," 27 48 31 61 39 80 81 36 87 12 | 80 43  5 12 84 67 70 91  8 39 10 48 61 27 86 16 54 22 40 90  9 36 87 44 81")</f>
        <v> 27 48 31 61 39 80 81 36 87 12 | 80 43  5 12 84 67 70 91  8 39 10 48 61 27 86 16 54 22 40 90  9 36 87 44 81</v>
      </c>
      <c r="D112" s="2" t="str">
        <f>IFERROR(__xludf.DUMMYFUNCTION("SPLIT(C112,""|"")")," 27 48 31 61 39 80 81 36 87 12 ")</f>
        <v> 27 48 31 61 39 80 81 36 87 12 </v>
      </c>
      <c r="E112" s="2" t="str">
        <f>IFERROR(__xludf.DUMMYFUNCTION("""COMPUTED_VALUE""")," 80 43  5 12 84 67 70 91  8 39 10 48 61 27 86 16 54 22 40 90  9 36 87 44 81")</f>
        <v> 80 43  5 12 84 67 70 91  8 39 10 48 61 27 86 16 54 22 40 90  9 36 87 44 81</v>
      </c>
      <c r="F112" s="2">
        <f>IFERROR(__xludf.DUMMYFUNCTION("SPLIT(D112,"" "")"),27.0)</f>
        <v>27</v>
      </c>
      <c r="G112" s="2">
        <f>IFERROR(__xludf.DUMMYFUNCTION("""COMPUTED_VALUE"""),48.0)</f>
        <v>48</v>
      </c>
      <c r="H112" s="2">
        <f>IFERROR(__xludf.DUMMYFUNCTION("""COMPUTED_VALUE"""),31.0)</f>
        <v>31</v>
      </c>
      <c r="I112" s="2">
        <f>IFERROR(__xludf.DUMMYFUNCTION("""COMPUTED_VALUE"""),61.0)</f>
        <v>61</v>
      </c>
      <c r="J112" s="2">
        <f>IFERROR(__xludf.DUMMYFUNCTION("""COMPUTED_VALUE"""),39.0)</f>
        <v>39</v>
      </c>
      <c r="K112" s="2">
        <f>IFERROR(__xludf.DUMMYFUNCTION("""COMPUTED_VALUE"""),80.0)</f>
        <v>80</v>
      </c>
      <c r="L112" s="2">
        <f>IFERROR(__xludf.DUMMYFUNCTION("""COMPUTED_VALUE"""),81.0)</f>
        <v>81</v>
      </c>
      <c r="M112" s="2">
        <f>IFERROR(__xludf.DUMMYFUNCTION("""COMPUTED_VALUE"""),36.0)</f>
        <v>36</v>
      </c>
      <c r="N112" s="2">
        <f>IFERROR(__xludf.DUMMYFUNCTION("""COMPUTED_VALUE"""),87.0)</f>
        <v>87</v>
      </c>
      <c r="O112" s="2">
        <f>IFERROR(__xludf.DUMMYFUNCTION("""COMPUTED_VALUE"""),12.0)</f>
        <v>12</v>
      </c>
      <c r="Q112" s="2">
        <f>IFERROR(__xludf.DUMMYFUNCTION("SPLIT(E112,"" "")"),80.0)</f>
        <v>80</v>
      </c>
      <c r="R112" s="2">
        <f>IFERROR(__xludf.DUMMYFUNCTION("""COMPUTED_VALUE"""),43.0)</f>
        <v>43</v>
      </c>
      <c r="S112" s="2">
        <f>IFERROR(__xludf.DUMMYFUNCTION("""COMPUTED_VALUE"""),5.0)</f>
        <v>5</v>
      </c>
      <c r="T112" s="2">
        <f>IFERROR(__xludf.DUMMYFUNCTION("""COMPUTED_VALUE"""),12.0)</f>
        <v>12</v>
      </c>
      <c r="U112" s="2">
        <f>IFERROR(__xludf.DUMMYFUNCTION("""COMPUTED_VALUE"""),84.0)</f>
        <v>84</v>
      </c>
      <c r="V112" s="2">
        <f>IFERROR(__xludf.DUMMYFUNCTION("""COMPUTED_VALUE"""),67.0)</f>
        <v>67</v>
      </c>
      <c r="W112" s="2">
        <f>IFERROR(__xludf.DUMMYFUNCTION("""COMPUTED_VALUE"""),70.0)</f>
        <v>70</v>
      </c>
      <c r="X112" s="2">
        <f>IFERROR(__xludf.DUMMYFUNCTION("""COMPUTED_VALUE"""),91.0)</f>
        <v>91</v>
      </c>
      <c r="Y112" s="2">
        <f>IFERROR(__xludf.DUMMYFUNCTION("""COMPUTED_VALUE"""),8.0)</f>
        <v>8</v>
      </c>
      <c r="Z112" s="2">
        <f>IFERROR(__xludf.DUMMYFUNCTION("""COMPUTED_VALUE"""),39.0)</f>
        <v>39</v>
      </c>
      <c r="AA112" s="2">
        <f>IFERROR(__xludf.DUMMYFUNCTION("""COMPUTED_VALUE"""),10.0)</f>
        <v>10</v>
      </c>
      <c r="AB112" s="2">
        <f>IFERROR(__xludf.DUMMYFUNCTION("""COMPUTED_VALUE"""),48.0)</f>
        <v>48</v>
      </c>
      <c r="AC112" s="2">
        <f>IFERROR(__xludf.DUMMYFUNCTION("""COMPUTED_VALUE"""),61.0)</f>
        <v>61</v>
      </c>
      <c r="AD112" s="2">
        <f>IFERROR(__xludf.DUMMYFUNCTION("""COMPUTED_VALUE"""),27.0)</f>
        <v>27</v>
      </c>
      <c r="AE112" s="2">
        <f>IFERROR(__xludf.DUMMYFUNCTION("""COMPUTED_VALUE"""),86.0)</f>
        <v>86</v>
      </c>
      <c r="AF112" s="2">
        <f>IFERROR(__xludf.DUMMYFUNCTION("""COMPUTED_VALUE"""),16.0)</f>
        <v>16</v>
      </c>
      <c r="AG112" s="2">
        <f>IFERROR(__xludf.DUMMYFUNCTION("""COMPUTED_VALUE"""),54.0)</f>
        <v>54</v>
      </c>
      <c r="AH112" s="2">
        <f>IFERROR(__xludf.DUMMYFUNCTION("""COMPUTED_VALUE"""),22.0)</f>
        <v>22</v>
      </c>
      <c r="AI112" s="2">
        <f>IFERROR(__xludf.DUMMYFUNCTION("""COMPUTED_VALUE"""),40.0)</f>
        <v>40</v>
      </c>
      <c r="AJ112" s="2">
        <f>IFERROR(__xludf.DUMMYFUNCTION("""COMPUTED_VALUE"""),90.0)</f>
        <v>90</v>
      </c>
      <c r="AK112" s="2">
        <f>IFERROR(__xludf.DUMMYFUNCTION("""COMPUTED_VALUE"""),9.0)</f>
        <v>9</v>
      </c>
      <c r="AL112" s="2">
        <f>IFERROR(__xludf.DUMMYFUNCTION("""COMPUTED_VALUE"""),36.0)</f>
        <v>36</v>
      </c>
      <c r="AM112" s="2">
        <f>IFERROR(__xludf.DUMMYFUNCTION("""COMPUTED_VALUE"""),87.0)</f>
        <v>87</v>
      </c>
      <c r="AN112" s="2">
        <f>IFERROR(__xludf.DUMMYFUNCTION("""COMPUTED_VALUE"""),44.0)</f>
        <v>44</v>
      </c>
      <c r="AO112" s="2">
        <f>IFERROR(__xludf.DUMMYFUNCTION("""COMPUTED_VALUE"""),81.0)</f>
        <v>81</v>
      </c>
      <c r="AP112" s="2">
        <f t="shared" si="2"/>
        <v>262144</v>
      </c>
      <c r="AQ112" s="2">
        <f>IFERROR(__xludf.DUMMYFUNCTION("COUNTA( iferror( filter( flatten(F112:O112), match( flatten(F112:O112), flatten(Q112:AO112), 0 ) ) ) )"),9.0)</f>
        <v>9</v>
      </c>
      <c r="AR112" s="2">
        <f t="shared" si="1"/>
        <v>256</v>
      </c>
    </row>
    <row r="113">
      <c r="A113" s="4" t="s">
        <v>117</v>
      </c>
      <c r="B113" s="2" t="str">
        <f>IFERROR(__xludf.DUMMYFUNCTION(" SPLIT(A113,"":"")"),"Card 112")</f>
        <v>Card 112</v>
      </c>
      <c r="C113" s="2" t="str">
        <f>IFERROR(__xludf.DUMMYFUNCTION("""COMPUTED_VALUE""")," 20 22 17 89 26 55 43 49 75 30 | 51 58 71 28 29 15 26  8 99 48 61  4 54 75 13 46 78 68 86 22 56 20 33 69 65")</f>
        <v> 20 22 17 89 26 55 43 49 75 30 | 51 58 71 28 29 15 26  8 99 48 61  4 54 75 13 46 78 68 86 22 56 20 33 69 65</v>
      </c>
      <c r="D113" s="2" t="str">
        <f>IFERROR(__xludf.DUMMYFUNCTION("SPLIT(C113,""|"")")," 20 22 17 89 26 55 43 49 75 30 ")</f>
        <v> 20 22 17 89 26 55 43 49 75 30 </v>
      </c>
      <c r="E113" s="2" t="str">
        <f>IFERROR(__xludf.DUMMYFUNCTION("""COMPUTED_VALUE""")," 51 58 71 28 29 15 26  8 99 48 61  4 54 75 13 46 78 68 86 22 56 20 33 69 65")</f>
        <v> 51 58 71 28 29 15 26  8 99 48 61  4 54 75 13 46 78 68 86 22 56 20 33 69 65</v>
      </c>
      <c r="F113" s="2">
        <f>IFERROR(__xludf.DUMMYFUNCTION("SPLIT(D113,"" "")"),20.0)</f>
        <v>20</v>
      </c>
      <c r="G113" s="2">
        <f>IFERROR(__xludf.DUMMYFUNCTION("""COMPUTED_VALUE"""),22.0)</f>
        <v>22</v>
      </c>
      <c r="H113" s="2">
        <f>IFERROR(__xludf.DUMMYFUNCTION("""COMPUTED_VALUE"""),17.0)</f>
        <v>17</v>
      </c>
      <c r="I113" s="2">
        <f>IFERROR(__xludf.DUMMYFUNCTION("""COMPUTED_VALUE"""),89.0)</f>
        <v>89</v>
      </c>
      <c r="J113" s="2">
        <f>IFERROR(__xludf.DUMMYFUNCTION("""COMPUTED_VALUE"""),26.0)</f>
        <v>26</v>
      </c>
      <c r="K113" s="2">
        <f>IFERROR(__xludf.DUMMYFUNCTION("""COMPUTED_VALUE"""),55.0)</f>
        <v>55</v>
      </c>
      <c r="L113" s="2">
        <f>IFERROR(__xludf.DUMMYFUNCTION("""COMPUTED_VALUE"""),43.0)</f>
        <v>43</v>
      </c>
      <c r="M113" s="2">
        <f>IFERROR(__xludf.DUMMYFUNCTION("""COMPUTED_VALUE"""),49.0)</f>
        <v>49</v>
      </c>
      <c r="N113" s="2">
        <f>IFERROR(__xludf.DUMMYFUNCTION("""COMPUTED_VALUE"""),75.0)</f>
        <v>75</v>
      </c>
      <c r="O113" s="2">
        <f>IFERROR(__xludf.DUMMYFUNCTION("""COMPUTED_VALUE"""),30.0)</f>
        <v>30</v>
      </c>
      <c r="Q113" s="2">
        <f>IFERROR(__xludf.DUMMYFUNCTION("SPLIT(E113,"" "")"),51.0)</f>
        <v>51</v>
      </c>
      <c r="R113" s="2">
        <f>IFERROR(__xludf.DUMMYFUNCTION("""COMPUTED_VALUE"""),58.0)</f>
        <v>58</v>
      </c>
      <c r="S113" s="2">
        <f>IFERROR(__xludf.DUMMYFUNCTION("""COMPUTED_VALUE"""),71.0)</f>
        <v>71</v>
      </c>
      <c r="T113" s="2">
        <f>IFERROR(__xludf.DUMMYFUNCTION("""COMPUTED_VALUE"""),28.0)</f>
        <v>28</v>
      </c>
      <c r="U113" s="2">
        <f>IFERROR(__xludf.DUMMYFUNCTION("""COMPUTED_VALUE"""),29.0)</f>
        <v>29</v>
      </c>
      <c r="V113" s="2">
        <f>IFERROR(__xludf.DUMMYFUNCTION("""COMPUTED_VALUE"""),15.0)</f>
        <v>15</v>
      </c>
      <c r="W113" s="2">
        <f>IFERROR(__xludf.DUMMYFUNCTION("""COMPUTED_VALUE"""),26.0)</f>
        <v>26</v>
      </c>
      <c r="X113" s="2">
        <f>IFERROR(__xludf.DUMMYFUNCTION("""COMPUTED_VALUE"""),8.0)</f>
        <v>8</v>
      </c>
      <c r="Y113" s="2">
        <f>IFERROR(__xludf.DUMMYFUNCTION("""COMPUTED_VALUE"""),99.0)</f>
        <v>99</v>
      </c>
      <c r="Z113" s="2">
        <f>IFERROR(__xludf.DUMMYFUNCTION("""COMPUTED_VALUE"""),48.0)</f>
        <v>48</v>
      </c>
      <c r="AA113" s="2">
        <f>IFERROR(__xludf.DUMMYFUNCTION("""COMPUTED_VALUE"""),61.0)</f>
        <v>61</v>
      </c>
      <c r="AB113" s="2">
        <f>IFERROR(__xludf.DUMMYFUNCTION("""COMPUTED_VALUE"""),4.0)</f>
        <v>4</v>
      </c>
      <c r="AC113" s="2">
        <f>IFERROR(__xludf.DUMMYFUNCTION("""COMPUTED_VALUE"""),54.0)</f>
        <v>54</v>
      </c>
      <c r="AD113" s="2">
        <f>IFERROR(__xludf.DUMMYFUNCTION("""COMPUTED_VALUE"""),75.0)</f>
        <v>75</v>
      </c>
      <c r="AE113" s="2">
        <f>IFERROR(__xludf.DUMMYFUNCTION("""COMPUTED_VALUE"""),13.0)</f>
        <v>13</v>
      </c>
      <c r="AF113" s="2">
        <f>IFERROR(__xludf.DUMMYFUNCTION("""COMPUTED_VALUE"""),46.0)</f>
        <v>46</v>
      </c>
      <c r="AG113" s="2">
        <f>IFERROR(__xludf.DUMMYFUNCTION("""COMPUTED_VALUE"""),78.0)</f>
        <v>78</v>
      </c>
      <c r="AH113" s="2">
        <f>IFERROR(__xludf.DUMMYFUNCTION("""COMPUTED_VALUE"""),68.0)</f>
        <v>68</v>
      </c>
      <c r="AI113" s="2">
        <f>IFERROR(__xludf.DUMMYFUNCTION("""COMPUTED_VALUE"""),86.0)</f>
        <v>86</v>
      </c>
      <c r="AJ113" s="2">
        <f>IFERROR(__xludf.DUMMYFUNCTION("""COMPUTED_VALUE"""),22.0)</f>
        <v>22</v>
      </c>
      <c r="AK113" s="2">
        <f>IFERROR(__xludf.DUMMYFUNCTION("""COMPUTED_VALUE"""),56.0)</f>
        <v>56</v>
      </c>
      <c r="AL113" s="2">
        <f>IFERROR(__xludf.DUMMYFUNCTION("""COMPUTED_VALUE"""),20.0)</f>
        <v>20</v>
      </c>
      <c r="AM113" s="2">
        <f>IFERROR(__xludf.DUMMYFUNCTION("""COMPUTED_VALUE"""),33.0)</f>
        <v>33</v>
      </c>
      <c r="AN113" s="2">
        <f>IFERROR(__xludf.DUMMYFUNCTION("""COMPUTED_VALUE"""),69.0)</f>
        <v>69</v>
      </c>
      <c r="AO113" s="2">
        <f>IFERROR(__xludf.DUMMYFUNCTION("""COMPUTED_VALUE"""),65.0)</f>
        <v>65</v>
      </c>
      <c r="AP113" s="2">
        <f t="shared" si="2"/>
        <v>6561</v>
      </c>
      <c r="AQ113" s="2">
        <f>IFERROR(__xludf.DUMMYFUNCTION("COUNTA( iferror( filter( flatten(F113:O113), match( flatten(F113:O113), flatten(Q113:AO113), 0 ) ) ) )"),4.0)</f>
        <v>4</v>
      </c>
      <c r="AR113" s="2">
        <f t="shared" si="1"/>
        <v>8</v>
      </c>
    </row>
    <row r="114">
      <c r="A114" s="4" t="s">
        <v>118</v>
      </c>
      <c r="B114" s="2" t="str">
        <f>IFERROR(__xludf.DUMMYFUNCTION(" SPLIT(A114,"":"")"),"Card 113")</f>
        <v>Card 113</v>
      </c>
      <c r="C114" s="2" t="str">
        <f>IFERROR(__xludf.DUMMYFUNCTION("""COMPUTED_VALUE""")," 18 40 34 27 32 15 65 19 60 87 | 32 34 60 90 24 92 51  2 91 35 27 14 15 93 88 75 48 58 65 97 87 63 94 55 56")</f>
        <v> 18 40 34 27 32 15 65 19 60 87 | 32 34 60 90 24 92 51  2 91 35 27 14 15 93 88 75 48 58 65 97 87 63 94 55 56</v>
      </c>
      <c r="D114" s="2" t="str">
        <f>IFERROR(__xludf.DUMMYFUNCTION("SPLIT(C114,""|"")")," 18 40 34 27 32 15 65 19 60 87 ")</f>
        <v> 18 40 34 27 32 15 65 19 60 87 </v>
      </c>
      <c r="E114" s="2" t="str">
        <f>IFERROR(__xludf.DUMMYFUNCTION("""COMPUTED_VALUE""")," 32 34 60 90 24 92 51  2 91 35 27 14 15 93 88 75 48 58 65 97 87 63 94 55 56")</f>
        <v> 32 34 60 90 24 92 51  2 91 35 27 14 15 93 88 75 48 58 65 97 87 63 94 55 56</v>
      </c>
      <c r="F114" s="2">
        <f>IFERROR(__xludf.DUMMYFUNCTION("SPLIT(D114,"" "")"),18.0)</f>
        <v>18</v>
      </c>
      <c r="G114" s="2">
        <f>IFERROR(__xludf.DUMMYFUNCTION("""COMPUTED_VALUE"""),40.0)</f>
        <v>40</v>
      </c>
      <c r="H114" s="2">
        <f>IFERROR(__xludf.DUMMYFUNCTION("""COMPUTED_VALUE"""),34.0)</f>
        <v>34</v>
      </c>
      <c r="I114" s="2">
        <f>IFERROR(__xludf.DUMMYFUNCTION("""COMPUTED_VALUE"""),27.0)</f>
        <v>27</v>
      </c>
      <c r="J114" s="2">
        <f>IFERROR(__xludf.DUMMYFUNCTION("""COMPUTED_VALUE"""),32.0)</f>
        <v>32</v>
      </c>
      <c r="K114" s="2">
        <f>IFERROR(__xludf.DUMMYFUNCTION("""COMPUTED_VALUE"""),15.0)</f>
        <v>15</v>
      </c>
      <c r="L114" s="2">
        <f>IFERROR(__xludf.DUMMYFUNCTION("""COMPUTED_VALUE"""),65.0)</f>
        <v>65</v>
      </c>
      <c r="M114" s="2">
        <f>IFERROR(__xludf.DUMMYFUNCTION("""COMPUTED_VALUE"""),19.0)</f>
        <v>19</v>
      </c>
      <c r="N114" s="2">
        <f>IFERROR(__xludf.DUMMYFUNCTION("""COMPUTED_VALUE"""),60.0)</f>
        <v>60</v>
      </c>
      <c r="O114" s="2">
        <f>IFERROR(__xludf.DUMMYFUNCTION("""COMPUTED_VALUE"""),87.0)</f>
        <v>87</v>
      </c>
      <c r="Q114" s="2">
        <f>IFERROR(__xludf.DUMMYFUNCTION("SPLIT(E114,"" "")"),32.0)</f>
        <v>32</v>
      </c>
      <c r="R114" s="2">
        <f>IFERROR(__xludf.DUMMYFUNCTION("""COMPUTED_VALUE"""),34.0)</f>
        <v>34</v>
      </c>
      <c r="S114" s="2">
        <f>IFERROR(__xludf.DUMMYFUNCTION("""COMPUTED_VALUE"""),60.0)</f>
        <v>60</v>
      </c>
      <c r="T114" s="2">
        <f>IFERROR(__xludf.DUMMYFUNCTION("""COMPUTED_VALUE"""),90.0)</f>
        <v>90</v>
      </c>
      <c r="U114" s="2">
        <f>IFERROR(__xludf.DUMMYFUNCTION("""COMPUTED_VALUE"""),24.0)</f>
        <v>24</v>
      </c>
      <c r="V114" s="2">
        <f>IFERROR(__xludf.DUMMYFUNCTION("""COMPUTED_VALUE"""),92.0)</f>
        <v>92</v>
      </c>
      <c r="W114" s="2">
        <f>IFERROR(__xludf.DUMMYFUNCTION("""COMPUTED_VALUE"""),51.0)</f>
        <v>51</v>
      </c>
      <c r="X114" s="2">
        <f>IFERROR(__xludf.DUMMYFUNCTION("""COMPUTED_VALUE"""),2.0)</f>
        <v>2</v>
      </c>
      <c r="Y114" s="2">
        <f>IFERROR(__xludf.DUMMYFUNCTION("""COMPUTED_VALUE"""),91.0)</f>
        <v>91</v>
      </c>
      <c r="Z114" s="2">
        <f>IFERROR(__xludf.DUMMYFUNCTION("""COMPUTED_VALUE"""),35.0)</f>
        <v>35</v>
      </c>
      <c r="AA114" s="2">
        <f>IFERROR(__xludf.DUMMYFUNCTION("""COMPUTED_VALUE"""),27.0)</f>
        <v>27</v>
      </c>
      <c r="AB114" s="2">
        <f>IFERROR(__xludf.DUMMYFUNCTION("""COMPUTED_VALUE"""),14.0)</f>
        <v>14</v>
      </c>
      <c r="AC114" s="2">
        <f>IFERROR(__xludf.DUMMYFUNCTION("""COMPUTED_VALUE"""),15.0)</f>
        <v>15</v>
      </c>
      <c r="AD114" s="2">
        <f>IFERROR(__xludf.DUMMYFUNCTION("""COMPUTED_VALUE"""),93.0)</f>
        <v>93</v>
      </c>
      <c r="AE114" s="2">
        <f>IFERROR(__xludf.DUMMYFUNCTION("""COMPUTED_VALUE"""),88.0)</f>
        <v>88</v>
      </c>
      <c r="AF114" s="2">
        <f>IFERROR(__xludf.DUMMYFUNCTION("""COMPUTED_VALUE"""),75.0)</f>
        <v>75</v>
      </c>
      <c r="AG114" s="2">
        <f>IFERROR(__xludf.DUMMYFUNCTION("""COMPUTED_VALUE"""),48.0)</f>
        <v>48</v>
      </c>
      <c r="AH114" s="2">
        <f>IFERROR(__xludf.DUMMYFUNCTION("""COMPUTED_VALUE"""),58.0)</f>
        <v>58</v>
      </c>
      <c r="AI114" s="2">
        <f>IFERROR(__xludf.DUMMYFUNCTION("""COMPUTED_VALUE"""),65.0)</f>
        <v>65</v>
      </c>
      <c r="AJ114" s="2">
        <f>IFERROR(__xludf.DUMMYFUNCTION("""COMPUTED_VALUE"""),97.0)</f>
        <v>97</v>
      </c>
      <c r="AK114" s="2">
        <f>IFERROR(__xludf.DUMMYFUNCTION("""COMPUTED_VALUE"""),87.0)</f>
        <v>87</v>
      </c>
      <c r="AL114" s="2">
        <f>IFERROR(__xludf.DUMMYFUNCTION("""COMPUTED_VALUE"""),63.0)</f>
        <v>63</v>
      </c>
      <c r="AM114" s="2">
        <f>IFERROR(__xludf.DUMMYFUNCTION("""COMPUTED_VALUE"""),94.0)</f>
        <v>94</v>
      </c>
      <c r="AN114" s="2">
        <f>IFERROR(__xludf.DUMMYFUNCTION("""COMPUTED_VALUE"""),55.0)</f>
        <v>55</v>
      </c>
      <c r="AO114" s="2">
        <f>IFERROR(__xludf.DUMMYFUNCTION("""COMPUTED_VALUE"""),56.0)</f>
        <v>56</v>
      </c>
      <c r="AP114" s="2">
        <f t="shared" si="2"/>
        <v>16384</v>
      </c>
      <c r="AQ114" s="2">
        <f>IFERROR(__xludf.DUMMYFUNCTION("COUNTA( iferror( filter( flatten(F114:O114), match( flatten(F114:O114), flatten(Q114:AO114), 0 ) ) ) )"),7.0)</f>
        <v>7</v>
      </c>
      <c r="AR114" s="2">
        <f t="shared" si="1"/>
        <v>64</v>
      </c>
    </row>
    <row r="115">
      <c r="A115" s="4" t="s">
        <v>119</v>
      </c>
      <c r="B115" s="2" t="str">
        <f>IFERROR(__xludf.DUMMYFUNCTION(" SPLIT(A115,"":"")"),"Card 114")</f>
        <v>Card 114</v>
      </c>
      <c r="C115" s="2" t="str">
        <f>IFERROR(__xludf.DUMMYFUNCTION("""COMPUTED_VALUE""")," 46 19 51  7 25 85 30 73 31 27 | 40 25 90 58  2 12 59 68  8  9 88 21 63 46 37 51 52 75 84 89 93  3 20 87 80")</f>
        <v> 46 19 51  7 25 85 30 73 31 27 | 40 25 90 58  2 12 59 68  8  9 88 21 63 46 37 51 52 75 84 89 93  3 20 87 80</v>
      </c>
      <c r="D115" s="2" t="str">
        <f>IFERROR(__xludf.DUMMYFUNCTION("SPLIT(C115,""|"")")," 46 19 51  7 25 85 30 73 31 27 ")</f>
        <v> 46 19 51  7 25 85 30 73 31 27 </v>
      </c>
      <c r="E115" s="2" t="str">
        <f>IFERROR(__xludf.DUMMYFUNCTION("""COMPUTED_VALUE""")," 40 25 90 58  2 12 59 68  8  9 88 21 63 46 37 51 52 75 84 89 93  3 20 87 80")</f>
        <v> 40 25 90 58  2 12 59 68  8  9 88 21 63 46 37 51 52 75 84 89 93  3 20 87 80</v>
      </c>
      <c r="F115" s="2">
        <f>IFERROR(__xludf.DUMMYFUNCTION("SPLIT(D115,"" "")"),46.0)</f>
        <v>46</v>
      </c>
      <c r="G115" s="2">
        <f>IFERROR(__xludf.DUMMYFUNCTION("""COMPUTED_VALUE"""),19.0)</f>
        <v>19</v>
      </c>
      <c r="H115" s="2">
        <f>IFERROR(__xludf.DUMMYFUNCTION("""COMPUTED_VALUE"""),51.0)</f>
        <v>51</v>
      </c>
      <c r="I115" s="2">
        <f>IFERROR(__xludf.DUMMYFUNCTION("""COMPUTED_VALUE"""),7.0)</f>
        <v>7</v>
      </c>
      <c r="J115" s="2">
        <f>IFERROR(__xludf.DUMMYFUNCTION("""COMPUTED_VALUE"""),25.0)</f>
        <v>25</v>
      </c>
      <c r="K115" s="2">
        <f>IFERROR(__xludf.DUMMYFUNCTION("""COMPUTED_VALUE"""),85.0)</f>
        <v>85</v>
      </c>
      <c r="L115" s="2">
        <f>IFERROR(__xludf.DUMMYFUNCTION("""COMPUTED_VALUE"""),30.0)</f>
        <v>30</v>
      </c>
      <c r="M115" s="2">
        <f>IFERROR(__xludf.DUMMYFUNCTION("""COMPUTED_VALUE"""),73.0)</f>
        <v>73</v>
      </c>
      <c r="N115" s="2">
        <f>IFERROR(__xludf.DUMMYFUNCTION("""COMPUTED_VALUE"""),31.0)</f>
        <v>31</v>
      </c>
      <c r="O115" s="2">
        <f>IFERROR(__xludf.DUMMYFUNCTION("""COMPUTED_VALUE"""),27.0)</f>
        <v>27</v>
      </c>
      <c r="Q115" s="2">
        <f>IFERROR(__xludf.DUMMYFUNCTION("SPLIT(E115,"" "")"),40.0)</f>
        <v>40</v>
      </c>
      <c r="R115" s="2">
        <f>IFERROR(__xludf.DUMMYFUNCTION("""COMPUTED_VALUE"""),25.0)</f>
        <v>25</v>
      </c>
      <c r="S115" s="2">
        <f>IFERROR(__xludf.DUMMYFUNCTION("""COMPUTED_VALUE"""),90.0)</f>
        <v>90</v>
      </c>
      <c r="T115" s="2">
        <f>IFERROR(__xludf.DUMMYFUNCTION("""COMPUTED_VALUE"""),58.0)</f>
        <v>58</v>
      </c>
      <c r="U115" s="2">
        <f>IFERROR(__xludf.DUMMYFUNCTION("""COMPUTED_VALUE"""),2.0)</f>
        <v>2</v>
      </c>
      <c r="V115" s="2">
        <f>IFERROR(__xludf.DUMMYFUNCTION("""COMPUTED_VALUE"""),12.0)</f>
        <v>12</v>
      </c>
      <c r="W115" s="2">
        <f>IFERROR(__xludf.DUMMYFUNCTION("""COMPUTED_VALUE"""),59.0)</f>
        <v>59</v>
      </c>
      <c r="X115" s="2">
        <f>IFERROR(__xludf.DUMMYFUNCTION("""COMPUTED_VALUE"""),68.0)</f>
        <v>68</v>
      </c>
      <c r="Y115" s="2">
        <f>IFERROR(__xludf.DUMMYFUNCTION("""COMPUTED_VALUE"""),8.0)</f>
        <v>8</v>
      </c>
      <c r="Z115" s="2">
        <f>IFERROR(__xludf.DUMMYFUNCTION("""COMPUTED_VALUE"""),9.0)</f>
        <v>9</v>
      </c>
      <c r="AA115" s="2">
        <f>IFERROR(__xludf.DUMMYFUNCTION("""COMPUTED_VALUE"""),88.0)</f>
        <v>88</v>
      </c>
      <c r="AB115" s="2">
        <f>IFERROR(__xludf.DUMMYFUNCTION("""COMPUTED_VALUE"""),21.0)</f>
        <v>21</v>
      </c>
      <c r="AC115" s="2">
        <f>IFERROR(__xludf.DUMMYFUNCTION("""COMPUTED_VALUE"""),63.0)</f>
        <v>63</v>
      </c>
      <c r="AD115" s="2">
        <f>IFERROR(__xludf.DUMMYFUNCTION("""COMPUTED_VALUE"""),46.0)</f>
        <v>46</v>
      </c>
      <c r="AE115" s="2">
        <f>IFERROR(__xludf.DUMMYFUNCTION("""COMPUTED_VALUE"""),37.0)</f>
        <v>37</v>
      </c>
      <c r="AF115" s="2">
        <f>IFERROR(__xludf.DUMMYFUNCTION("""COMPUTED_VALUE"""),51.0)</f>
        <v>51</v>
      </c>
      <c r="AG115" s="2">
        <f>IFERROR(__xludf.DUMMYFUNCTION("""COMPUTED_VALUE"""),52.0)</f>
        <v>52</v>
      </c>
      <c r="AH115" s="2">
        <f>IFERROR(__xludf.DUMMYFUNCTION("""COMPUTED_VALUE"""),75.0)</f>
        <v>75</v>
      </c>
      <c r="AI115" s="2">
        <f>IFERROR(__xludf.DUMMYFUNCTION("""COMPUTED_VALUE"""),84.0)</f>
        <v>84</v>
      </c>
      <c r="AJ115" s="2">
        <f>IFERROR(__xludf.DUMMYFUNCTION("""COMPUTED_VALUE"""),89.0)</f>
        <v>89</v>
      </c>
      <c r="AK115" s="2">
        <f>IFERROR(__xludf.DUMMYFUNCTION("""COMPUTED_VALUE"""),93.0)</f>
        <v>93</v>
      </c>
      <c r="AL115" s="2">
        <f>IFERROR(__xludf.DUMMYFUNCTION("""COMPUTED_VALUE"""),3.0)</f>
        <v>3</v>
      </c>
      <c r="AM115" s="2">
        <f>IFERROR(__xludf.DUMMYFUNCTION("""COMPUTED_VALUE"""),20.0)</f>
        <v>20</v>
      </c>
      <c r="AN115" s="2">
        <f>IFERROR(__xludf.DUMMYFUNCTION("""COMPUTED_VALUE"""),87.0)</f>
        <v>87</v>
      </c>
      <c r="AO115" s="2">
        <f>IFERROR(__xludf.DUMMYFUNCTION("""COMPUTED_VALUE"""),80.0)</f>
        <v>80</v>
      </c>
      <c r="AP115" s="2">
        <f t="shared" si="2"/>
        <v>343</v>
      </c>
      <c r="AQ115" s="2">
        <f>IFERROR(__xludf.DUMMYFUNCTION("COUNTA( iferror( filter( flatten(F115:O115), match( flatten(F115:O115), flatten(Q115:AO115), 0 ) ) ) )"),3.0)</f>
        <v>3</v>
      </c>
      <c r="AR115" s="2">
        <f t="shared" si="1"/>
        <v>4</v>
      </c>
    </row>
    <row r="116">
      <c r="A116" s="4" t="s">
        <v>120</v>
      </c>
      <c r="B116" s="2" t="str">
        <f>IFERROR(__xludf.DUMMYFUNCTION(" SPLIT(A116,"":"")"),"Card 115")</f>
        <v>Card 115</v>
      </c>
      <c r="C116" s="2" t="str">
        <f>IFERROR(__xludf.DUMMYFUNCTION("""COMPUTED_VALUE""")," 70 81 83 98 66 69 72 44  1 45 | 30 40 13 80 55 77  7 85 97 18 78 53 59 31  9 45  6 21 16 63 65 27 33 49 90")</f>
        <v> 70 81 83 98 66 69 72 44  1 45 | 30 40 13 80 55 77  7 85 97 18 78 53 59 31  9 45  6 21 16 63 65 27 33 49 90</v>
      </c>
      <c r="D116" s="2" t="str">
        <f>IFERROR(__xludf.DUMMYFUNCTION("SPLIT(C116,""|"")")," 70 81 83 98 66 69 72 44  1 45 ")</f>
        <v> 70 81 83 98 66 69 72 44  1 45 </v>
      </c>
      <c r="E116" s="2" t="str">
        <f>IFERROR(__xludf.DUMMYFUNCTION("""COMPUTED_VALUE""")," 30 40 13 80 55 77  7 85 97 18 78 53 59 31  9 45  6 21 16 63 65 27 33 49 90")</f>
        <v> 30 40 13 80 55 77  7 85 97 18 78 53 59 31  9 45  6 21 16 63 65 27 33 49 90</v>
      </c>
      <c r="F116" s="2">
        <f>IFERROR(__xludf.DUMMYFUNCTION("SPLIT(D116,"" "")"),70.0)</f>
        <v>70</v>
      </c>
      <c r="G116" s="2">
        <f>IFERROR(__xludf.DUMMYFUNCTION("""COMPUTED_VALUE"""),81.0)</f>
        <v>81</v>
      </c>
      <c r="H116" s="2">
        <f>IFERROR(__xludf.DUMMYFUNCTION("""COMPUTED_VALUE"""),83.0)</f>
        <v>83</v>
      </c>
      <c r="I116" s="2">
        <f>IFERROR(__xludf.DUMMYFUNCTION("""COMPUTED_VALUE"""),98.0)</f>
        <v>98</v>
      </c>
      <c r="J116" s="2">
        <f>IFERROR(__xludf.DUMMYFUNCTION("""COMPUTED_VALUE"""),66.0)</f>
        <v>66</v>
      </c>
      <c r="K116" s="2">
        <f>IFERROR(__xludf.DUMMYFUNCTION("""COMPUTED_VALUE"""),69.0)</f>
        <v>69</v>
      </c>
      <c r="L116" s="2">
        <f>IFERROR(__xludf.DUMMYFUNCTION("""COMPUTED_VALUE"""),72.0)</f>
        <v>72</v>
      </c>
      <c r="M116" s="2">
        <f>IFERROR(__xludf.DUMMYFUNCTION("""COMPUTED_VALUE"""),44.0)</f>
        <v>44</v>
      </c>
      <c r="N116" s="2">
        <f>IFERROR(__xludf.DUMMYFUNCTION("""COMPUTED_VALUE"""),1.0)</f>
        <v>1</v>
      </c>
      <c r="O116" s="2">
        <f>IFERROR(__xludf.DUMMYFUNCTION("""COMPUTED_VALUE"""),45.0)</f>
        <v>45</v>
      </c>
      <c r="Q116" s="2">
        <f>IFERROR(__xludf.DUMMYFUNCTION("SPLIT(E116,"" "")"),30.0)</f>
        <v>30</v>
      </c>
      <c r="R116" s="2">
        <f>IFERROR(__xludf.DUMMYFUNCTION("""COMPUTED_VALUE"""),40.0)</f>
        <v>40</v>
      </c>
      <c r="S116" s="2">
        <f>IFERROR(__xludf.DUMMYFUNCTION("""COMPUTED_VALUE"""),13.0)</f>
        <v>13</v>
      </c>
      <c r="T116" s="2">
        <f>IFERROR(__xludf.DUMMYFUNCTION("""COMPUTED_VALUE"""),80.0)</f>
        <v>80</v>
      </c>
      <c r="U116" s="2">
        <f>IFERROR(__xludf.DUMMYFUNCTION("""COMPUTED_VALUE"""),55.0)</f>
        <v>55</v>
      </c>
      <c r="V116" s="2">
        <f>IFERROR(__xludf.DUMMYFUNCTION("""COMPUTED_VALUE"""),77.0)</f>
        <v>77</v>
      </c>
      <c r="W116" s="2">
        <f>IFERROR(__xludf.DUMMYFUNCTION("""COMPUTED_VALUE"""),7.0)</f>
        <v>7</v>
      </c>
      <c r="X116" s="2">
        <f>IFERROR(__xludf.DUMMYFUNCTION("""COMPUTED_VALUE"""),85.0)</f>
        <v>85</v>
      </c>
      <c r="Y116" s="2">
        <f>IFERROR(__xludf.DUMMYFUNCTION("""COMPUTED_VALUE"""),97.0)</f>
        <v>97</v>
      </c>
      <c r="Z116" s="2">
        <f>IFERROR(__xludf.DUMMYFUNCTION("""COMPUTED_VALUE"""),18.0)</f>
        <v>18</v>
      </c>
      <c r="AA116" s="2">
        <f>IFERROR(__xludf.DUMMYFUNCTION("""COMPUTED_VALUE"""),78.0)</f>
        <v>78</v>
      </c>
      <c r="AB116" s="2">
        <f>IFERROR(__xludf.DUMMYFUNCTION("""COMPUTED_VALUE"""),53.0)</f>
        <v>53</v>
      </c>
      <c r="AC116" s="2">
        <f>IFERROR(__xludf.DUMMYFUNCTION("""COMPUTED_VALUE"""),59.0)</f>
        <v>59</v>
      </c>
      <c r="AD116" s="2">
        <f>IFERROR(__xludf.DUMMYFUNCTION("""COMPUTED_VALUE"""),31.0)</f>
        <v>31</v>
      </c>
      <c r="AE116" s="2">
        <f>IFERROR(__xludf.DUMMYFUNCTION("""COMPUTED_VALUE"""),9.0)</f>
        <v>9</v>
      </c>
      <c r="AF116" s="2">
        <f>IFERROR(__xludf.DUMMYFUNCTION("""COMPUTED_VALUE"""),45.0)</f>
        <v>45</v>
      </c>
      <c r="AG116" s="2">
        <f>IFERROR(__xludf.DUMMYFUNCTION("""COMPUTED_VALUE"""),6.0)</f>
        <v>6</v>
      </c>
      <c r="AH116" s="2">
        <f>IFERROR(__xludf.DUMMYFUNCTION("""COMPUTED_VALUE"""),21.0)</f>
        <v>21</v>
      </c>
      <c r="AI116" s="2">
        <f>IFERROR(__xludf.DUMMYFUNCTION("""COMPUTED_VALUE"""),16.0)</f>
        <v>16</v>
      </c>
      <c r="AJ116" s="2">
        <f>IFERROR(__xludf.DUMMYFUNCTION("""COMPUTED_VALUE"""),63.0)</f>
        <v>63</v>
      </c>
      <c r="AK116" s="2">
        <f>IFERROR(__xludf.DUMMYFUNCTION("""COMPUTED_VALUE"""),65.0)</f>
        <v>65</v>
      </c>
      <c r="AL116" s="2">
        <f>IFERROR(__xludf.DUMMYFUNCTION("""COMPUTED_VALUE"""),27.0)</f>
        <v>27</v>
      </c>
      <c r="AM116" s="2">
        <f>IFERROR(__xludf.DUMMYFUNCTION("""COMPUTED_VALUE"""),33.0)</f>
        <v>33</v>
      </c>
      <c r="AN116" s="2">
        <f>IFERROR(__xludf.DUMMYFUNCTION("""COMPUTED_VALUE"""),49.0)</f>
        <v>49</v>
      </c>
      <c r="AO116" s="2">
        <f>IFERROR(__xludf.DUMMYFUNCTION("""COMPUTED_VALUE"""),90.0)</f>
        <v>90</v>
      </c>
      <c r="AP116" s="2">
        <f t="shared" si="2"/>
        <v>3</v>
      </c>
      <c r="AQ116" s="2">
        <f>IFERROR(__xludf.DUMMYFUNCTION("COUNTA( iferror( filter( flatten(F116:O116), match( flatten(F116:O116), flatten(Q116:AO116), 0 ) ) ) )"),1.0)</f>
        <v>1</v>
      </c>
      <c r="AR116" s="2">
        <f t="shared" si="1"/>
        <v>1</v>
      </c>
    </row>
    <row r="117">
      <c r="A117" s="4" t="s">
        <v>121</v>
      </c>
      <c r="B117" s="2" t="str">
        <f>IFERROR(__xludf.DUMMYFUNCTION(" SPLIT(A117,"":"")"),"Card 116")</f>
        <v>Card 116</v>
      </c>
      <c r="C117" s="2" t="str">
        <f>IFERROR(__xludf.DUMMYFUNCTION("""COMPUTED_VALUE""")," 89 46 58 68 38 59 13 85 28 92 | 59 81 23 86 18  6 73 78 11 74 48 40 13 97 27 52 38  9 16 47 26 29 54 60 14")</f>
        <v> 89 46 58 68 38 59 13 85 28 92 | 59 81 23 86 18  6 73 78 11 74 48 40 13 97 27 52 38  9 16 47 26 29 54 60 14</v>
      </c>
      <c r="D117" s="2" t="str">
        <f>IFERROR(__xludf.DUMMYFUNCTION("SPLIT(C117,""|"")")," 89 46 58 68 38 59 13 85 28 92 ")</f>
        <v> 89 46 58 68 38 59 13 85 28 92 </v>
      </c>
      <c r="E117" s="2" t="str">
        <f>IFERROR(__xludf.DUMMYFUNCTION("""COMPUTED_VALUE""")," 59 81 23 86 18  6 73 78 11 74 48 40 13 97 27 52 38  9 16 47 26 29 54 60 14")</f>
        <v> 59 81 23 86 18  6 73 78 11 74 48 40 13 97 27 52 38  9 16 47 26 29 54 60 14</v>
      </c>
      <c r="F117" s="2">
        <f>IFERROR(__xludf.DUMMYFUNCTION("SPLIT(D117,"" "")"),89.0)</f>
        <v>89</v>
      </c>
      <c r="G117" s="2">
        <f>IFERROR(__xludf.DUMMYFUNCTION("""COMPUTED_VALUE"""),46.0)</f>
        <v>46</v>
      </c>
      <c r="H117" s="2">
        <f>IFERROR(__xludf.DUMMYFUNCTION("""COMPUTED_VALUE"""),58.0)</f>
        <v>58</v>
      </c>
      <c r="I117" s="2">
        <f>IFERROR(__xludf.DUMMYFUNCTION("""COMPUTED_VALUE"""),68.0)</f>
        <v>68</v>
      </c>
      <c r="J117" s="2">
        <f>IFERROR(__xludf.DUMMYFUNCTION("""COMPUTED_VALUE"""),38.0)</f>
        <v>38</v>
      </c>
      <c r="K117" s="2">
        <f>IFERROR(__xludf.DUMMYFUNCTION("""COMPUTED_VALUE"""),59.0)</f>
        <v>59</v>
      </c>
      <c r="L117" s="2">
        <f>IFERROR(__xludf.DUMMYFUNCTION("""COMPUTED_VALUE"""),13.0)</f>
        <v>13</v>
      </c>
      <c r="M117" s="2">
        <f>IFERROR(__xludf.DUMMYFUNCTION("""COMPUTED_VALUE"""),85.0)</f>
        <v>85</v>
      </c>
      <c r="N117" s="2">
        <f>IFERROR(__xludf.DUMMYFUNCTION("""COMPUTED_VALUE"""),28.0)</f>
        <v>28</v>
      </c>
      <c r="O117" s="2">
        <f>IFERROR(__xludf.DUMMYFUNCTION("""COMPUTED_VALUE"""),92.0)</f>
        <v>92</v>
      </c>
      <c r="Q117" s="2">
        <f>IFERROR(__xludf.DUMMYFUNCTION("SPLIT(E117,"" "")"),59.0)</f>
        <v>59</v>
      </c>
      <c r="R117" s="2">
        <f>IFERROR(__xludf.DUMMYFUNCTION("""COMPUTED_VALUE"""),81.0)</f>
        <v>81</v>
      </c>
      <c r="S117" s="2">
        <f>IFERROR(__xludf.DUMMYFUNCTION("""COMPUTED_VALUE"""),23.0)</f>
        <v>23</v>
      </c>
      <c r="T117" s="2">
        <f>IFERROR(__xludf.DUMMYFUNCTION("""COMPUTED_VALUE"""),86.0)</f>
        <v>86</v>
      </c>
      <c r="U117" s="2">
        <f>IFERROR(__xludf.DUMMYFUNCTION("""COMPUTED_VALUE"""),18.0)</f>
        <v>18</v>
      </c>
      <c r="V117" s="2">
        <f>IFERROR(__xludf.DUMMYFUNCTION("""COMPUTED_VALUE"""),6.0)</f>
        <v>6</v>
      </c>
      <c r="W117" s="2">
        <f>IFERROR(__xludf.DUMMYFUNCTION("""COMPUTED_VALUE"""),73.0)</f>
        <v>73</v>
      </c>
      <c r="X117" s="2">
        <f>IFERROR(__xludf.DUMMYFUNCTION("""COMPUTED_VALUE"""),78.0)</f>
        <v>78</v>
      </c>
      <c r="Y117" s="2">
        <f>IFERROR(__xludf.DUMMYFUNCTION("""COMPUTED_VALUE"""),11.0)</f>
        <v>11</v>
      </c>
      <c r="Z117" s="2">
        <f>IFERROR(__xludf.DUMMYFUNCTION("""COMPUTED_VALUE"""),74.0)</f>
        <v>74</v>
      </c>
      <c r="AA117" s="2">
        <f>IFERROR(__xludf.DUMMYFUNCTION("""COMPUTED_VALUE"""),48.0)</f>
        <v>48</v>
      </c>
      <c r="AB117" s="2">
        <f>IFERROR(__xludf.DUMMYFUNCTION("""COMPUTED_VALUE"""),40.0)</f>
        <v>40</v>
      </c>
      <c r="AC117" s="2">
        <f>IFERROR(__xludf.DUMMYFUNCTION("""COMPUTED_VALUE"""),13.0)</f>
        <v>13</v>
      </c>
      <c r="AD117" s="2">
        <f>IFERROR(__xludf.DUMMYFUNCTION("""COMPUTED_VALUE"""),97.0)</f>
        <v>97</v>
      </c>
      <c r="AE117" s="2">
        <f>IFERROR(__xludf.DUMMYFUNCTION("""COMPUTED_VALUE"""),27.0)</f>
        <v>27</v>
      </c>
      <c r="AF117" s="2">
        <f>IFERROR(__xludf.DUMMYFUNCTION("""COMPUTED_VALUE"""),52.0)</f>
        <v>52</v>
      </c>
      <c r="AG117" s="2">
        <f>IFERROR(__xludf.DUMMYFUNCTION("""COMPUTED_VALUE"""),38.0)</f>
        <v>38</v>
      </c>
      <c r="AH117" s="2">
        <f>IFERROR(__xludf.DUMMYFUNCTION("""COMPUTED_VALUE"""),9.0)</f>
        <v>9</v>
      </c>
      <c r="AI117" s="2">
        <f>IFERROR(__xludf.DUMMYFUNCTION("""COMPUTED_VALUE"""),16.0)</f>
        <v>16</v>
      </c>
      <c r="AJ117" s="2">
        <f>IFERROR(__xludf.DUMMYFUNCTION("""COMPUTED_VALUE"""),47.0)</f>
        <v>47</v>
      </c>
      <c r="AK117" s="2">
        <f>IFERROR(__xludf.DUMMYFUNCTION("""COMPUTED_VALUE"""),26.0)</f>
        <v>26</v>
      </c>
      <c r="AL117" s="2">
        <f>IFERROR(__xludf.DUMMYFUNCTION("""COMPUTED_VALUE"""),29.0)</f>
        <v>29</v>
      </c>
      <c r="AM117" s="2">
        <f>IFERROR(__xludf.DUMMYFUNCTION("""COMPUTED_VALUE"""),54.0)</f>
        <v>54</v>
      </c>
      <c r="AN117" s="2">
        <f>IFERROR(__xludf.DUMMYFUNCTION("""COMPUTED_VALUE"""),60.0)</f>
        <v>60</v>
      </c>
      <c r="AO117" s="2">
        <f>IFERROR(__xludf.DUMMYFUNCTION("""COMPUTED_VALUE"""),14.0)</f>
        <v>14</v>
      </c>
      <c r="AP117" s="2">
        <f t="shared" si="2"/>
        <v>1</v>
      </c>
      <c r="AQ117" s="2">
        <f>IFERROR(__xludf.DUMMYFUNCTION("COUNTA( iferror( filter( flatten(F117:O117), match( flatten(F117:O117), flatten(Q117:AO117), 0 ) ) ) )"),3.0)</f>
        <v>3</v>
      </c>
      <c r="AR117" s="2">
        <f t="shared" si="1"/>
        <v>4</v>
      </c>
    </row>
    <row r="118">
      <c r="A118" s="4" t="s">
        <v>122</v>
      </c>
      <c r="B118" s="2" t="str">
        <f>IFERROR(__xludf.DUMMYFUNCTION(" SPLIT(A118,"":"")"),"Card 117")</f>
        <v>Card 117</v>
      </c>
      <c r="C118" s="2" t="str">
        <f>IFERROR(__xludf.DUMMYFUNCTION("""COMPUTED_VALUE""")," 43 38 54 63 44 95  4 64 25 57 | 43 44 94 58 54 51 56 21  6 89 30 31  8 11 46 53  5 79 16 72 90 76 67 49 34")</f>
        <v> 43 38 54 63 44 95  4 64 25 57 | 43 44 94 58 54 51 56 21  6 89 30 31  8 11 46 53  5 79 16 72 90 76 67 49 34</v>
      </c>
      <c r="D118" s="2" t="str">
        <f>IFERROR(__xludf.DUMMYFUNCTION("SPLIT(C118,""|"")")," 43 38 54 63 44 95  4 64 25 57 ")</f>
        <v> 43 38 54 63 44 95  4 64 25 57 </v>
      </c>
      <c r="E118" s="2" t="str">
        <f>IFERROR(__xludf.DUMMYFUNCTION("""COMPUTED_VALUE""")," 43 44 94 58 54 51 56 21  6 89 30 31  8 11 46 53  5 79 16 72 90 76 67 49 34")</f>
        <v> 43 44 94 58 54 51 56 21  6 89 30 31  8 11 46 53  5 79 16 72 90 76 67 49 34</v>
      </c>
      <c r="F118" s="2">
        <f>IFERROR(__xludf.DUMMYFUNCTION("SPLIT(D118,"" "")"),43.0)</f>
        <v>43</v>
      </c>
      <c r="G118" s="2">
        <f>IFERROR(__xludf.DUMMYFUNCTION("""COMPUTED_VALUE"""),38.0)</f>
        <v>38</v>
      </c>
      <c r="H118" s="2">
        <f>IFERROR(__xludf.DUMMYFUNCTION("""COMPUTED_VALUE"""),54.0)</f>
        <v>54</v>
      </c>
      <c r="I118" s="2">
        <f>IFERROR(__xludf.DUMMYFUNCTION("""COMPUTED_VALUE"""),63.0)</f>
        <v>63</v>
      </c>
      <c r="J118" s="2">
        <f>IFERROR(__xludf.DUMMYFUNCTION("""COMPUTED_VALUE"""),44.0)</f>
        <v>44</v>
      </c>
      <c r="K118" s="2">
        <f>IFERROR(__xludf.DUMMYFUNCTION("""COMPUTED_VALUE"""),95.0)</f>
        <v>95</v>
      </c>
      <c r="L118" s="2">
        <f>IFERROR(__xludf.DUMMYFUNCTION("""COMPUTED_VALUE"""),4.0)</f>
        <v>4</v>
      </c>
      <c r="M118" s="2">
        <f>IFERROR(__xludf.DUMMYFUNCTION("""COMPUTED_VALUE"""),64.0)</f>
        <v>64</v>
      </c>
      <c r="N118" s="2">
        <f>IFERROR(__xludf.DUMMYFUNCTION("""COMPUTED_VALUE"""),25.0)</f>
        <v>25</v>
      </c>
      <c r="O118" s="2">
        <f>IFERROR(__xludf.DUMMYFUNCTION("""COMPUTED_VALUE"""),57.0)</f>
        <v>57</v>
      </c>
      <c r="Q118" s="2">
        <f>IFERROR(__xludf.DUMMYFUNCTION("SPLIT(E118,"" "")"),43.0)</f>
        <v>43</v>
      </c>
      <c r="R118" s="2">
        <f>IFERROR(__xludf.DUMMYFUNCTION("""COMPUTED_VALUE"""),44.0)</f>
        <v>44</v>
      </c>
      <c r="S118" s="2">
        <f>IFERROR(__xludf.DUMMYFUNCTION("""COMPUTED_VALUE"""),94.0)</f>
        <v>94</v>
      </c>
      <c r="T118" s="2">
        <f>IFERROR(__xludf.DUMMYFUNCTION("""COMPUTED_VALUE"""),58.0)</f>
        <v>58</v>
      </c>
      <c r="U118" s="2">
        <f>IFERROR(__xludf.DUMMYFUNCTION("""COMPUTED_VALUE"""),54.0)</f>
        <v>54</v>
      </c>
      <c r="V118" s="2">
        <f>IFERROR(__xludf.DUMMYFUNCTION("""COMPUTED_VALUE"""),51.0)</f>
        <v>51</v>
      </c>
      <c r="W118" s="2">
        <f>IFERROR(__xludf.DUMMYFUNCTION("""COMPUTED_VALUE"""),56.0)</f>
        <v>56</v>
      </c>
      <c r="X118" s="2">
        <f>IFERROR(__xludf.DUMMYFUNCTION("""COMPUTED_VALUE"""),21.0)</f>
        <v>21</v>
      </c>
      <c r="Y118" s="2">
        <f>IFERROR(__xludf.DUMMYFUNCTION("""COMPUTED_VALUE"""),6.0)</f>
        <v>6</v>
      </c>
      <c r="Z118" s="2">
        <f>IFERROR(__xludf.DUMMYFUNCTION("""COMPUTED_VALUE"""),89.0)</f>
        <v>89</v>
      </c>
      <c r="AA118" s="2">
        <f>IFERROR(__xludf.DUMMYFUNCTION("""COMPUTED_VALUE"""),30.0)</f>
        <v>30</v>
      </c>
      <c r="AB118" s="2">
        <f>IFERROR(__xludf.DUMMYFUNCTION("""COMPUTED_VALUE"""),31.0)</f>
        <v>31</v>
      </c>
      <c r="AC118" s="2">
        <f>IFERROR(__xludf.DUMMYFUNCTION("""COMPUTED_VALUE"""),8.0)</f>
        <v>8</v>
      </c>
      <c r="AD118" s="2">
        <f>IFERROR(__xludf.DUMMYFUNCTION("""COMPUTED_VALUE"""),11.0)</f>
        <v>11</v>
      </c>
      <c r="AE118" s="2">
        <f>IFERROR(__xludf.DUMMYFUNCTION("""COMPUTED_VALUE"""),46.0)</f>
        <v>46</v>
      </c>
      <c r="AF118" s="2">
        <f>IFERROR(__xludf.DUMMYFUNCTION("""COMPUTED_VALUE"""),53.0)</f>
        <v>53</v>
      </c>
      <c r="AG118" s="2">
        <f>IFERROR(__xludf.DUMMYFUNCTION("""COMPUTED_VALUE"""),5.0)</f>
        <v>5</v>
      </c>
      <c r="AH118" s="2">
        <f>IFERROR(__xludf.DUMMYFUNCTION("""COMPUTED_VALUE"""),79.0)</f>
        <v>79</v>
      </c>
      <c r="AI118" s="2">
        <f>IFERROR(__xludf.DUMMYFUNCTION("""COMPUTED_VALUE"""),16.0)</f>
        <v>16</v>
      </c>
      <c r="AJ118" s="2">
        <f>IFERROR(__xludf.DUMMYFUNCTION("""COMPUTED_VALUE"""),72.0)</f>
        <v>72</v>
      </c>
      <c r="AK118" s="2">
        <f>IFERROR(__xludf.DUMMYFUNCTION("""COMPUTED_VALUE"""),90.0)</f>
        <v>90</v>
      </c>
      <c r="AL118" s="2">
        <f>IFERROR(__xludf.DUMMYFUNCTION("""COMPUTED_VALUE"""),76.0)</f>
        <v>76</v>
      </c>
      <c r="AM118" s="2">
        <f>IFERROR(__xludf.DUMMYFUNCTION("""COMPUTED_VALUE"""),67.0)</f>
        <v>67</v>
      </c>
      <c r="AN118" s="2">
        <f>IFERROR(__xludf.DUMMYFUNCTION("""COMPUTED_VALUE"""),49.0)</f>
        <v>49</v>
      </c>
      <c r="AO118" s="2">
        <f>IFERROR(__xludf.DUMMYFUNCTION("""COMPUTED_VALUE"""),34.0)</f>
        <v>34</v>
      </c>
      <c r="AP118" s="2">
        <f t="shared" si="2"/>
        <v>27</v>
      </c>
      <c r="AQ118" s="2">
        <f>IFERROR(__xludf.DUMMYFUNCTION("COUNTA( iferror( filter( flatten(F118:O118), match( flatten(F118:O118), flatten(Q118:AO118), 0 ) ) ) )"),3.0)</f>
        <v>3</v>
      </c>
      <c r="AR118" s="2">
        <f t="shared" si="1"/>
        <v>4</v>
      </c>
    </row>
    <row r="119">
      <c r="A119" s="4" t="s">
        <v>123</v>
      </c>
      <c r="B119" s="2" t="str">
        <f>IFERROR(__xludf.DUMMYFUNCTION(" SPLIT(A119,"":"")"),"Card 118")</f>
        <v>Card 118</v>
      </c>
      <c r="C119" s="2" t="str">
        <f>IFERROR(__xludf.DUMMYFUNCTION("""COMPUTED_VALUE""")," 47 72 23 74 29 37 45 69 89 40 | 27 79 36 40 10 87 92 41 22  1 90 21 57 28 38 53 82 32 43 70 19 96 97  4 47")</f>
        <v> 47 72 23 74 29 37 45 69 89 40 | 27 79 36 40 10 87 92 41 22  1 90 21 57 28 38 53 82 32 43 70 19 96 97  4 47</v>
      </c>
      <c r="D119" s="2" t="str">
        <f>IFERROR(__xludf.DUMMYFUNCTION("SPLIT(C119,""|"")")," 47 72 23 74 29 37 45 69 89 40 ")</f>
        <v> 47 72 23 74 29 37 45 69 89 40 </v>
      </c>
      <c r="E119" s="2" t="str">
        <f>IFERROR(__xludf.DUMMYFUNCTION("""COMPUTED_VALUE""")," 27 79 36 40 10 87 92 41 22  1 90 21 57 28 38 53 82 32 43 70 19 96 97  4 47")</f>
        <v> 27 79 36 40 10 87 92 41 22  1 90 21 57 28 38 53 82 32 43 70 19 96 97  4 47</v>
      </c>
      <c r="F119" s="2">
        <f>IFERROR(__xludf.DUMMYFUNCTION("SPLIT(D119,"" "")"),47.0)</f>
        <v>47</v>
      </c>
      <c r="G119" s="2">
        <f>IFERROR(__xludf.DUMMYFUNCTION("""COMPUTED_VALUE"""),72.0)</f>
        <v>72</v>
      </c>
      <c r="H119" s="2">
        <f>IFERROR(__xludf.DUMMYFUNCTION("""COMPUTED_VALUE"""),23.0)</f>
        <v>23</v>
      </c>
      <c r="I119" s="2">
        <f>IFERROR(__xludf.DUMMYFUNCTION("""COMPUTED_VALUE"""),74.0)</f>
        <v>74</v>
      </c>
      <c r="J119" s="2">
        <f>IFERROR(__xludf.DUMMYFUNCTION("""COMPUTED_VALUE"""),29.0)</f>
        <v>29</v>
      </c>
      <c r="K119" s="2">
        <f>IFERROR(__xludf.DUMMYFUNCTION("""COMPUTED_VALUE"""),37.0)</f>
        <v>37</v>
      </c>
      <c r="L119" s="2">
        <f>IFERROR(__xludf.DUMMYFUNCTION("""COMPUTED_VALUE"""),45.0)</f>
        <v>45</v>
      </c>
      <c r="M119" s="2">
        <f>IFERROR(__xludf.DUMMYFUNCTION("""COMPUTED_VALUE"""),69.0)</f>
        <v>69</v>
      </c>
      <c r="N119" s="2">
        <f>IFERROR(__xludf.DUMMYFUNCTION("""COMPUTED_VALUE"""),89.0)</f>
        <v>89</v>
      </c>
      <c r="O119" s="2">
        <f>IFERROR(__xludf.DUMMYFUNCTION("""COMPUTED_VALUE"""),40.0)</f>
        <v>40</v>
      </c>
      <c r="Q119" s="2">
        <f>IFERROR(__xludf.DUMMYFUNCTION("SPLIT(E119,"" "")"),27.0)</f>
        <v>27</v>
      </c>
      <c r="R119" s="2">
        <f>IFERROR(__xludf.DUMMYFUNCTION("""COMPUTED_VALUE"""),79.0)</f>
        <v>79</v>
      </c>
      <c r="S119" s="2">
        <f>IFERROR(__xludf.DUMMYFUNCTION("""COMPUTED_VALUE"""),36.0)</f>
        <v>36</v>
      </c>
      <c r="T119" s="2">
        <f>IFERROR(__xludf.DUMMYFUNCTION("""COMPUTED_VALUE"""),40.0)</f>
        <v>40</v>
      </c>
      <c r="U119" s="2">
        <f>IFERROR(__xludf.DUMMYFUNCTION("""COMPUTED_VALUE"""),10.0)</f>
        <v>10</v>
      </c>
      <c r="V119" s="2">
        <f>IFERROR(__xludf.DUMMYFUNCTION("""COMPUTED_VALUE"""),87.0)</f>
        <v>87</v>
      </c>
      <c r="W119" s="2">
        <f>IFERROR(__xludf.DUMMYFUNCTION("""COMPUTED_VALUE"""),92.0)</f>
        <v>92</v>
      </c>
      <c r="X119" s="2">
        <f>IFERROR(__xludf.DUMMYFUNCTION("""COMPUTED_VALUE"""),41.0)</f>
        <v>41</v>
      </c>
      <c r="Y119" s="2">
        <f>IFERROR(__xludf.DUMMYFUNCTION("""COMPUTED_VALUE"""),22.0)</f>
        <v>22</v>
      </c>
      <c r="Z119" s="2">
        <f>IFERROR(__xludf.DUMMYFUNCTION("""COMPUTED_VALUE"""),1.0)</f>
        <v>1</v>
      </c>
      <c r="AA119" s="2">
        <f>IFERROR(__xludf.DUMMYFUNCTION("""COMPUTED_VALUE"""),90.0)</f>
        <v>90</v>
      </c>
      <c r="AB119" s="2">
        <f>IFERROR(__xludf.DUMMYFUNCTION("""COMPUTED_VALUE"""),21.0)</f>
        <v>21</v>
      </c>
      <c r="AC119" s="2">
        <f>IFERROR(__xludf.DUMMYFUNCTION("""COMPUTED_VALUE"""),57.0)</f>
        <v>57</v>
      </c>
      <c r="AD119" s="2">
        <f>IFERROR(__xludf.DUMMYFUNCTION("""COMPUTED_VALUE"""),28.0)</f>
        <v>28</v>
      </c>
      <c r="AE119" s="2">
        <f>IFERROR(__xludf.DUMMYFUNCTION("""COMPUTED_VALUE"""),38.0)</f>
        <v>38</v>
      </c>
      <c r="AF119" s="2">
        <f>IFERROR(__xludf.DUMMYFUNCTION("""COMPUTED_VALUE"""),53.0)</f>
        <v>53</v>
      </c>
      <c r="AG119" s="2">
        <f>IFERROR(__xludf.DUMMYFUNCTION("""COMPUTED_VALUE"""),82.0)</f>
        <v>82</v>
      </c>
      <c r="AH119" s="2">
        <f>IFERROR(__xludf.DUMMYFUNCTION("""COMPUTED_VALUE"""),32.0)</f>
        <v>32</v>
      </c>
      <c r="AI119" s="2">
        <f>IFERROR(__xludf.DUMMYFUNCTION("""COMPUTED_VALUE"""),43.0)</f>
        <v>43</v>
      </c>
      <c r="AJ119" s="2">
        <f>IFERROR(__xludf.DUMMYFUNCTION("""COMPUTED_VALUE"""),70.0)</f>
        <v>70</v>
      </c>
      <c r="AK119" s="2">
        <f>IFERROR(__xludf.DUMMYFUNCTION("""COMPUTED_VALUE"""),19.0)</f>
        <v>19</v>
      </c>
      <c r="AL119" s="2">
        <f>IFERROR(__xludf.DUMMYFUNCTION("""COMPUTED_VALUE"""),96.0)</f>
        <v>96</v>
      </c>
      <c r="AM119" s="2">
        <f>IFERROR(__xludf.DUMMYFUNCTION("""COMPUTED_VALUE"""),97.0)</f>
        <v>97</v>
      </c>
      <c r="AN119" s="2">
        <f>IFERROR(__xludf.DUMMYFUNCTION("""COMPUTED_VALUE"""),4.0)</f>
        <v>4</v>
      </c>
      <c r="AO119" s="2">
        <f>IFERROR(__xludf.DUMMYFUNCTION("""COMPUTED_VALUE"""),47.0)</f>
        <v>47</v>
      </c>
      <c r="AP119" s="2">
        <f t="shared" si="2"/>
        <v>9</v>
      </c>
      <c r="AQ119" s="2">
        <f>IFERROR(__xludf.DUMMYFUNCTION("COUNTA( iferror( filter( flatten(F119:O119), match( flatten(F119:O119), flatten(Q119:AO119), 0 ) ) ) )"),2.0)</f>
        <v>2</v>
      </c>
      <c r="AR119" s="2">
        <f t="shared" si="1"/>
        <v>2</v>
      </c>
    </row>
    <row r="120">
      <c r="A120" s="4" t="s">
        <v>124</v>
      </c>
      <c r="B120" s="2" t="str">
        <f>IFERROR(__xludf.DUMMYFUNCTION(" SPLIT(A120,"":"")"),"Card 119")</f>
        <v>Card 119</v>
      </c>
      <c r="C120" s="2" t="str">
        <f>IFERROR(__xludf.DUMMYFUNCTION("""COMPUTED_VALUE""")," 11 81 28 95 53 51 90 33  8 68 | 88 74 49 27 58 57 97  4 34  2 18 22 29 99 66 28 55  7 94 41 24 60  5 14  1")</f>
        <v> 11 81 28 95 53 51 90 33  8 68 | 88 74 49 27 58 57 97  4 34  2 18 22 29 99 66 28 55  7 94 41 24 60  5 14  1</v>
      </c>
      <c r="D120" s="2" t="str">
        <f>IFERROR(__xludf.DUMMYFUNCTION("SPLIT(C120,""|"")")," 11 81 28 95 53 51 90 33  8 68 ")</f>
        <v> 11 81 28 95 53 51 90 33  8 68 </v>
      </c>
      <c r="E120" s="2" t="str">
        <f>IFERROR(__xludf.DUMMYFUNCTION("""COMPUTED_VALUE""")," 88 74 49 27 58 57 97  4 34  2 18 22 29 99 66 28 55  7 94 41 24 60  5 14  1")</f>
        <v> 88 74 49 27 58 57 97  4 34  2 18 22 29 99 66 28 55  7 94 41 24 60  5 14  1</v>
      </c>
      <c r="F120" s="2">
        <f>IFERROR(__xludf.DUMMYFUNCTION("SPLIT(D120,"" "")"),11.0)</f>
        <v>11</v>
      </c>
      <c r="G120" s="2">
        <f>IFERROR(__xludf.DUMMYFUNCTION("""COMPUTED_VALUE"""),81.0)</f>
        <v>81</v>
      </c>
      <c r="H120" s="2">
        <f>IFERROR(__xludf.DUMMYFUNCTION("""COMPUTED_VALUE"""),28.0)</f>
        <v>28</v>
      </c>
      <c r="I120" s="2">
        <f>IFERROR(__xludf.DUMMYFUNCTION("""COMPUTED_VALUE"""),95.0)</f>
        <v>95</v>
      </c>
      <c r="J120" s="2">
        <f>IFERROR(__xludf.DUMMYFUNCTION("""COMPUTED_VALUE"""),53.0)</f>
        <v>53</v>
      </c>
      <c r="K120" s="2">
        <f>IFERROR(__xludf.DUMMYFUNCTION("""COMPUTED_VALUE"""),51.0)</f>
        <v>51</v>
      </c>
      <c r="L120" s="2">
        <f>IFERROR(__xludf.DUMMYFUNCTION("""COMPUTED_VALUE"""),90.0)</f>
        <v>90</v>
      </c>
      <c r="M120" s="2">
        <f>IFERROR(__xludf.DUMMYFUNCTION("""COMPUTED_VALUE"""),33.0)</f>
        <v>33</v>
      </c>
      <c r="N120" s="2">
        <f>IFERROR(__xludf.DUMMYFUNCTION("""COMPUTED_VALUE"""),8.0)</f>
        <v>8</v>
      </c>
      <c r="O120" s="2">
        <f>IFERROR(__xludf.DUMMYFUNCTION("""COMPUTED_VALUE"""),68.0)</f>
        <v>68</v>
      </c>
      <c r="Q120" s="2">
        <f>IFERROR(__xludf.DUMMYFUNCTION("SPLIT(E120,"" "")"),88.0)</f>
        <v>88</v>
      </c>
      <c r="R120" s="2">
        <f>IFERROR(__xludf.DUMMYFUNCTION("""COMPUTED_VALUE"""),74.0)</f>
        <v>74</v>
      </c>
      <c r="S120" s="2">
        <f>IFERROR(__xludf.DUMMYFUNCTION("""COMPUTED_VALUE"""),49.0)</f>
        <v>49</v>
      </c>
      <c r="T120" s="2">
        <f>IFERROR(__xludf.DUMMYFUNCTION("""COMPUTED_VALUE"""),27.0)</f>
        <v>27</v>
      </c>
      <c r="U120" s="2">
        <f>IFERROR(__xludf.DUMMYFUNCTION("""COMPUTED_VALUE"""),58.0)</f>
        <v>58</v>
      </c>
      <c r="V120" s="2">
        <f>IFERROR(__xludf.DUMMYFUNCTION("""COMPUTED_VALUE"""),57.0)</f>
        <v>57</v>
      </c>
      <c r="W120" s="2">
        <f>IFERROR(__xludf.DUMMYFUNCTION("""COMPUTED_VALUE"""),97.0)</f>
        <v>97</v>
      </c>
      <c r="X120" s="2">
        <f>IFERROR(__xludf.DUMMYFUNCTION("""COMPUTED_VALUE"""),4.0)</f>
        <v>4</v>
      </c>
      <c r="Y120" s="2">
        <f>IFERROR(__xludf.DUMMYFUNCTION("""COMPUTED_VALUE"""),34.0)</f>
        <v>34</v>
      </c>
      <c r="Z120" s="2">
        <f>IFERROR(__xludf.DUMMYFUNCTION("""COMPUTED_VALUE"""),2.0)</f>
        <v>2</v>
      </c>
      <c r="AA120" s="2">
        <f>IFERROR(__xludf.DUMMYFUNCTION("""COMPUTED_VALUE"""),18.0)</f>
        <v>18</v>
      </c>
      <c r="AB120" s="2">
        <f>IFERROR(__xludf.DUMMYFUNCTION("""COMPUTED_VALUE"""),22.0)</f>
        <v>22</v>
      </c>
      <c r="AC120" s="2">
        <f>IFERROR(__xludf.DUMMYFUNCTION("""COMPUTED_VALUE"""),29.0)</f>
        <v>29</v>
      </c>
      <c r="AD120" s="2">
        <f>IFERROR(__xludf.DUMMYFUNCTION("""COMPUTED_VALUE"""),99.0)</f>
        <v>99</v>
      </c>
      <c r="AE120" s="2">
        <f>IFERROR(__xludf.DUMMYFUNCTION("""COMPUTED_VALUE"""),66.0)</f>
        <v>66</v>
      </c>
      <c r="AF120" s="2">
        <f>IFERROR(__xludf.DUMMYFUNCTION("""COMPUTED_VALUE"""),28.0)</f>
        <v>28</v>
      </c>
      <c r="AG120" s="2">
        <f>IFERROR(__xludf.DUMMYFUNCTION("""COMPUTED_VALUE"""),55.0)</f>
        <v>55</v>
      </c>
      <c r="AH120" s="2">
        <f>IFERROR(__xludf.DUMMYFUNCTION("""COMPUTED_VALUE"""),7.0)</f>
        <v>7</v>
      </c>
      <c r="AI120" s="2">
        <f>IFERROR(__xludf.DUMMYFUNCTION("""COMPUTED_VALUE"""),94.0)</f>
        <v>94</v>
      </c>
      <c r="AJ120" s="2">
        <f>IFERROR(__xludf.DUMMYFUNCTION("""COMPUTED_VALUE"""),41.0)</f>
        <v>41</v>
      </c>
      <c r="AK120" s="2">
        <f>IFERROR(__xludf.DUMMYFUNCTION("""COMPUTED_VALUE"""),24.0)</f>
        <v>24</v>
      </c>
      <c r="AL120" s="2">
        <f>IFERROR(__xludf.DUMMYFUNCTION("""COMPUTED_VALUE"""),60.0)</f>
        <v>60</v>
      </c>
      <c r="AM120" s="2">
        <f>IFERROR(__xludf.DUMMYFUNCTION("""COMPUTED_VALUE"""),5.0)</f>
        <v>5</v>
      </c>
      <c r="AN120" s="2">
        <f>IFERROR(__xludf.DUMMYFUNCTION("""COMPUTED_VALUE"""),14.0)</f>
        <v>14</v>
      </c>
      <c r="AO120" s="2">
        <f>IFERROR(__xludf.DUMMYFUNCTION("""COMPUTED_VALUE"""),1.0)</f>
        <v>1</v>
      </c>
      <c r="AP120" s="2">
        <f t="shared" si="2"/>
        <v>2</v>
      </c>
      <c r="AQ120" s="2">
        <f>IFERROR(__xludf.DUMMYFUNCTION("COUNTA( iferror( filter( flatten(F120:O120), match( flatten(F120:O120), flatten(Q120:AO120), 0 ) ) ) )"),1.0)</f>
        <v>1</v>
      </c>
      <c r="AR120" s="2">
        <f t="shared" si="1"/>
        <v>1</v>
      </c>
    </row>
    <row r="121">
      <c r="A121" s="4" t="s">
        <v>125</v>
      </c>
      <c r="B121" s="2" t="str">
        <f>IFERROR(__xludf.DUMMYFUNCTION(" SPLIT(A121,"":"")"),"Card 120")</f>
        <v>Card 120</v>
      </c>
      <c r="C121" s="2" t="str">
        <f>IFERROR(__xludf.DUMMYFUNCTION("""COMPUTED_VALUE"""),"  9 67 89 55 59 96 15 90 37 54 | 70 98 77 71  6 95 34 60 48 18 69 72 36 35 22 27 76 83 30 99 80 63 12 47 82")</f>
        <v>  9 67 89 55 59 96 15 90 37 54 | 70 98 77 71  6 95 34 60 48 18 69 72 36 35 22 27 76 83 30 99 80 63 12 47 82</v>
      </c>
      <c r="D121" s="2" t="str">
        <f>IFERROR(__xludf.DUMMYFUNCTION("SPLIT(C121,""|"")"),"  9 67 89 55 59 96 15 90 37 54 ")</f>
        <v>  9 67 89 55 59 96 15 90 37 54 </v>
      </c>
      <c r="E121" s="2" t="str">
        <f>IFERROR(__xludf.DUMMYFUNCTION("""COMPUTED_VALUE""")," 70 98 77 71  6 95 34 60 48 18 69 72 36 35 22 27 76 83 30 99 80 63 12 47 82")</f>
        <v> 70 98 77 71  6 95 34 60 48 18 69 72 36 35 22 27 76 83 30 99 80 63 12 47 82</v>
      </c>
      <c r="F121" s="2">
        <f>IFERROR(__xludf.DUMMYFUNCTION("SPLIT(D121,"" "")"),9.0)</f>
        <v>9</v>
      </c>
      <c r="G121" s="2">
        <f>IFERROR(__xludf.DUMMYFUNCTION("""COMPUTED_VALUE"""),67.0)</f>
        <v>67</v>
      </c>
      <c r="H121" s="2">
        <f>IFERROR(__xludf.DUMMYFUNCTION("""COMPUTED_VALUE"""),89.0)</f>
        <v>89</v>
      </c>
      <c r="I121" s="2">
        <f>IFERROR(__xludf.DUMMYFUNCTION("""COMPUTED_VALUE"""),55.0)</f>
        <v>55</v>
      </c>
      <c r="J121" s="2">
        <f>IFERROR(__xludf.DUMMYFUNCTION("""COMPUTED_VALUE"""),59.0)</f>
        <v>59</v>
      </c>
      <c r="K121" s="2">
        <f>IFERROR(__xludf.DUMMYFUNCTION("""COMPUTED_VALUE"""),96.0)</f>
        <v>96</v>
      </c>
      <c r="L121" s="2">
        <f>IFERROR(__xludf.DUMMYFUNCTION("""COMPUTED_VALUE"""),15.0)</f>
        <v>15</v>
      </c>
      <c r="M121" s="2">
        <f>IFERROR(__xludf.DUMMYFUNCTION("""COMPUTED_VALUE"""),90.0)</f>
        <v>90</v>
      </c>
      <c r="N121" s="2">
        <f>IFERROR(__xludf.DUMMYFUNCTION("""COMPUTED_VALUE"""),37.0)</f>
        <v>37</v>
      </c>
      <c r="O121" s="2">
        <f>IFERROR(__xludf.DUMMYFUNCTION("""COMPUTED_VALUE"""),54.0)</f>
        <v>54</v>
      </c>
      <c r="Q121" s="2">
        <f>IFERROR(__xludf.DUMMYFUNCTION("SPLIT(E121,"" "")"),70.0)</f>
        <v>70</v>
      </c>
      <c r="R121" s="2">
        <f>IFERROR(__xludf.DUMMYFUNCTION("""COMPUTED_VALUE"""),98.0)</f>
        <v>98</v>
      </c>
      <c r="S121" s="2">
        <f>IFERROR(__xludf.DUMMYFUNCTION("""COMPUTED_VALUE"""),77.0)</f>
        <v>77</v>
      </c>
      <c r="T121" s="2">
        <f>IFERROR(__xludf.DUMMYFUNCTION("""COMPUTED_VALUE"""),71.0)</f>
        <v>71</v>
      </c>
      <c r="U121" s="2">
        <f>IFERROR(__xludf.DUMMYFUNCTION("""COMPUTED_VALUE"""),6.0)</f>
        <v>6</v>
      </c>
      <c r="V121" s="2">
        <f>IFERROR(__xludf.DUMMYFUNCTION("""COMPUTED_VALUE"""),95.0)</f>
        <v>95</v>
      </c>
      <c r="W121" s="2">
        <f>IFERROR(__xludf.DUMMYFUNCTION("""COMPUTED_VALUE"""),34.0)</f>
        <v>34</v>
      </c>
      <c r="X121" s="2">
        <f>IFERROR(__xludf.DUMMYFUNCTION("""COMPUTED_VALUE"""),60.0)</f>
        <v>60</v>
      </c>
      <c r="Y121" s="2">
        <f>IFERROR(__xludf.DUMMYFUNCTION("""COMPUTED_VALUE"""),48.0)</f>
        <v>48</v>
      </c>
      <c r="Z121" s="2">
        <f>IFERROR(__xludf.DUMMYFUNCTION("""COMPUTED_VALUE"""),18.0)</f>
        <v>18</v>
      </c>
      <c r="AA121" s="2">
        <f>IFERROR(__xludf.DUMMYFUNCTION("""COMPUTED_VALUE"""),69.0)</f>
        <v>69</v>
      </c>
      <c r="AB121" s="2">
        <f>IFERROR(__xludf.DUMMYFUNCTION("""COMPUTED_VALUE"""),72.0)</f>
        <v>72</v>
      </c>
      <c r="AC121" s="2">
        <f>IFERROR(__xludf.DUMMYFUNCTION("""COMPUTED_VALUE"""),36.0)</f>
        <v>36</v>
      </c>
      <c r="AD121" s="2">
        <f>IFERROR(__xludf.DUMMYFUNCTION("""COMPUTED_VALUE"""),35.0)</f>
        <v>35</v>
      </c>
      <c r="AE121" s="2">
        <f>IFERROR(__xludf.DUMMYFUNCTION("""COMPUTED_VALUE"""),22.0)</f>
        <v>22</v>
      </c>
      <c r="AF121" s="2">
        <f>IFERROR(__xludf.DUMMYFUNCTION("""COMPUTED_VALUE"""),27.0)</f>
        <v>27</v>
      </c>
      <c r="AG121" s="2">
        <f>IFERROR(__xludf.DUMMYFUNCTION("""COMPUTED_VALUE"""),76.0)</f>
        <v>76</v>
      </c>
      <c r="AH121" s="2">
        <f>IFERROR(__xludf.DUMMYFUNCTION("""COMPUTED_VALUE"""),83.0)</f>
        <v>83</v>
      </c>
      <c r="AI121" s="2">
        <f>IFERROR(__xludf.DUMMYFUNCTION("""COMPUTED_VALUE"""),30.0)</f>
        <v>30</v>
      </c>
      <c r="AJ121" s="2">
        <f>IFERROR(__xludf.DUMMYFUNCTION("""COMPUTED_VALUE"""),99.0)</f>
        <v>99</v>
      </c>
      <c r="AK121" s="2">
        <f>IFERROR(__xludf.DUMMYFUNCTION("""COMPUTED_VALUE"""),80.0)</f>
        <v>80</v>
      </c>
      <c r="AL121" s="2">
        <f>IFERROR(__xludf.DUMMYFUNCTION("""COMPUTED_VALUE"""),63.0)</f>
        <v>63</v>
      </c>
      <c r="AM121" s="2">
        <f>IFERROR(__xludf.DUMMYFUNCTION("""COMPUTED_VALUE"""),12.0)</f>
        <v>12</v>
      </c>
      <c r="AN121" s="2">
        <f>IFERROR(__xludf.DUMMYFUNCTION("""COMPUTED_VALUE"""),47.0)</f>
        <v>47</v>
      </c>
      <c r="AO121" s="2">
        <f>IFERROR(__xludf.DUMMYFUNCTION("""COMPUTED_VALUE"""),82.0)</f>
        <v>82</v>
      </c>
      <c r="AP121" s="2">
        <f t="shared" si="2"/>
        <v>1</v>
      </c>
      <c r="AQ121" s="2">
        <f>IFERROR(__xludf.DUMMYFUNCTION("COUNTA( iferror( filter( flatten(F121:O121), match( flatten(F121:O121), flatten(Q121:AO121), 0 ) ) ) )"),0.0)</f>
        <v>0</v>
      </c>
      <c r="AR121" s="2">
        <f t="shared" si="1"/>
        <v>0</v>
      </c>
    </row>
    <row r="122">
      <c r="A122" s="4" t="s">
        <v>126</v>
      </c>
      <c r="B122" s="2" t="str">
        <f>IFERROR(__xludf.DUMMYFUNCTION(" SPLIT(A122,"":"")"),"Card 121")</f>
        <v>Card 121</v>
      </c>
      <c r="C122" s="2" t="str">
        <f>IFERROR(__xludf.DUMMYFUNCTION("""COMPUTED_VALUE""")," 63 50 70 62 14 22 97 65  5 53 | 24 99 55 58 47 87 77 37  5 19 83 33 42 40 45 54 46 62 28 81 95 85 23 57 49")</f>
        <v> 63 50 70 62 14 22 97 65  5 53 | 24 99 55 58 47 87 77 37  5 19 83 33 42 40 45 54 46 62 28 81 95 85 23 57 49</v>
      </c>
      <c r="D122" s="2" t="str">
        <f>IFERROR(__xludf.DUMMYFUNCTION("SPLIT(C122,""|"")")," 63 50 70 62 14 22 97 65  5 53 ")</f>
        <v> 63 50 70 62 14 22 97 65  5 53 </v>
      </c>
      <c r="E122" s="2" t="str">
        <f>IFERROR(__xludf.DUMMYFUNCTION("""COMPUTED_VALUE""")," 24 99 55 58 47 87 77 37  5 19 83 33 42 40 45 54 46 62 28 81 95 85 23 57 49")</f>
        <v> 24 99 55 58 47 87 77 37  5 19 83 33 42 40 45 54 46 62 28 81 95 85 23 57 49</v>
      </c>
      <c r="F122" s="2">
        <f>IFERROR(__xludf.DUMMYFUNCTION("SPLIT(D122,"" "")"),63.0)</f>
        <v>63</v>
      </c>
      <c r="G122" s="2">
        <f>IFERROR(__xludf.DUMMYFUNCTION("""COMPUTED_VALUE"""),50.0)</f>
        <v>50</v>
      </c>
      <c r="H122" s="2">
        <f>IFERROR(__xludf.DUMMYFUNCTION("""COMPUTED_VALUE"""),70.0)</f>
        <v>70</v>
      </c>
      <c r="I122" s="2">
        <f>IFERROR(__xludf.DUMMYFUNCTION("""COMPUTED_VALUE"""),62.0)</f>
        <v>62</v>
      </c>
      <c r="J122" s="2">
        <f>IFERROR(__xludf.DUMMYFUNCTION("""COMPUTED_VALUE"""),14.0)</f>
        <v>14</v>
      </c>
      <c r="K122" s="2">
        <f>IFERROR(__xludf.DUMMYFUNCTION("""COMPUTED_VALUE"""),22.0)</f>
        <v>22</v>
      </c>
      <c r="L122" s="2">
        <f>IFERROR(__xludf.DUMMYFUNCTION("""COMPUTED_VALUE"""),97.0)</f>
        <v>97</v>
      </c>
      <c r="M122" s="2">
        <f>IFERROR(__xludf.DUMMYFUNCTION("""COMPUTED_VALUE"""),65.0)</f>
        <v>65</v>
      </c>
      <c r="N122" s="2">
        <f>IFERROR(__xludf.DUMMYFUNCTION("""COMPUTED_VALUE"""),5.0)</f>
        <v>5</v>
      </c>
      <c r="O122" s="2">
        <f>IFERROR(__xludf.DUMMYFUNCTION("""COMPUTED_VALUE"""),53.0)</f>
        <v>53</v>
      </c>
      <c r="Q122" s="2">
        <f>IFERROR(__xludf.DUMMYFUNCTION("SPLIT(E122,"" "")"),24.0)</f>
        <v>24</v>
      </c>
      <c r="R122" s="2">
        <f>IFERROR(__xludf.DUMMYFUNCTION("""COMPUTED_VALUE"""),99.0)</f>
        <v>99</v>
      </c>
      <c r="S122" s="2">
        <f>IFERROR(__xludf.DUMMYFUNCTION("""COMPUTED_VALUE"""),55.0)</f>
        <v>55</v>
      </c>
      <c r="T122" s="2">
        <f>IFERROR(__xludf.DUMMYFUNCTION("""COMPUTED_VALUE"""),58.0)</f>
        <v>58</v>
      </c>
      <c r="U122" s="2">
        <f>IFERROR(__xludf.DUMMYFUNCTION("""COMPUTED_VALUE"""),47.0)</f>
        <v>47</v>
      </c>
      <c r="V122" s="2">
        <f>IFERROR(__xludf.DUMMYFUNCTION("""COMPUTED_VALUE"""),87.0)</f>
        <v>87</v>
      </c>
      <c r="W122" s="2">
        <f>IFERROR(__xludf.DUMMYFUNCTION("""COMPUTED_VALUE"""),77.0)</f>
        <v>77</v>
      </c>
      <c r="X122" s="2">
        <f>IFERROR(__xludf.DUMMYFUNCTION("""COMPUTED_VALUE"""),37.0)</f>
        <v>37</v>
      </c>
      <c r="Y122" s="2">
        <f>IFERROR(__xludf.DUMMYFUNCTION("""COMPUTED_VALUE"""),5.0)</f>
        <v>5</v>
      </c>
      <c r="Z122" s="2">
        <f>IFERROR(__xludf.DUMMYFUNCTION("""COMPUTED_VALUE"""),19.0)</f>
        <v>19</v>
      </c>
      <c r="AA122" s="2">
        <f>IFERROR(__xludf.DUMMYFUNCTION("""COMPUTED_VALUE"""),83.0)</f>
        <v>83</v>
      </c>
      <c r="AB122" s="2">
        <f>IFERROR(__xludf.DUMMYFUNCTION("""COMPUTED_VALUE"""),33.0)</f>
        <v>33</v>
      </c>
      <c r="AC122" s="2">
        <f>IFERROR(__xludf.DUMMYFUNCTION("""COMPUTED_VALUE"""),42.0)</f>
        <v>42</v>
      </c>
      <c r="AD122" s="2">
        <f>IFERROR(__xludf.DUMMYFUNCTION("""COMPUTED_VALUE"""),40.0)</f>
        <v>40</v>
      </c>
      <c r="AE122" s="2">
        <f>IFERROR(__xludf.DUMMYFUNCTION("""COMPUTED_VALUE"""),45.0)</f>
        <v>45</v>
      </c>
      <c r="AF122" s="2">
        <f>IFERROR(__xludf.DUMMYFUNCTION("""COMPUTED_VALUE"""),54.0)</f>
        <v>54</v>
      </c>
      <c r="AG122" s="2">
        <f>IFERROR(__xludf.DUMMYFUNCTION("""COMPUTED_VALUE"""),46.0)</f>
        <v>46</v>
      </c>
      <c r="AH122" s="2">
        <f>IFERROR(__xludf.DUMMYFUNCTION("""COMPUTED_VALUE"""),62.0)</f>
        <v>62</v>
      </c>
      <c r="AI122" s="2">
        <f>IFERROR(__xludf.DUMMYFUNCTION("""COMPUTED_VALUE"""),28.0)</f>
        <v>28</v>
      </c>
      <c r="AJ122" s="2">
        <f>IFERROR(__xludf.DUMMYFUNCTION("""COMPUTED_VALUE"""),81.0)</f>
        <v>81</v>
      </c>
      <c r="AK122" s="2">
        <f>IFERROR(__xludf.DUMMYFUNCTION("""COMPUTED_VALUE"""),95.0)</f>
        <v>95</v>
      </c>
      <c r="AL122" s="2">
        <f>IFERROR(__xludf.DUMMYFUNCTION("""COMPUTED_VALUE"""),85.0)</f>
        <v>85</v>
      </c>
      <c r="AM122" s="2">
        <f>IFERROR(__xludf.DUMMYFUNCTION("""COMPUTED_VALUE"""),23.0)</f>
        <v>23</v>
      </c>
      <c r="AN122" s="2">
        <f>IFERROR(__xludf.DUMMYFUNCTION("""COMPUTED_VALUE"""),57.0)</f>
        <v>57</v>
      </c>
      <c r="AO122" s="2">
        <f>IFERROR(__xludf.DUMMYFUNCTION("""COMPUTED_VALUE"""),49.0)</f>
        <v>49</v>
      </c>
      <c r="AP122" s="2">
        <f t="shared" si="2"/>
        <v>0</v>
      </c>
      <c r="AQ122" s="2">
        <f>IFERROR(__xludf.DUMMYFUNCTION("COUNTA( iferror( filter( flatten(F122:O122), match( flatten(F122:O122), flatten(Q122:AO122), 0 ) ) ) )"),2.0)</f>
        <v>2</v>
      </c>
      <c r="AR122" s="2">
        <f t="shared" si="1"/>
        <v>2</v>
      </c>
    </row>
    <row r="123">
      <c r="A123" s="4" t="s">
        <v>127</v>
      </c>
      <c r="B123" s="2" t="str">
        <f>IFERROR(__xludf.DUMMYFUNCTION(" SPLIT(A123,"":"")"),"Card 122")</f>
        <v>Card 122</v>
      </c>
      <c r="C123" s="2" t="str">
        <f>IFERROR(__xludf.DUMMYFUNCTION("""COMPUTED_VALUE""")," 40 80 69 62 14 73 47 87 91 37 | 16 47 37 93 40 91 34 17 36 98 69 60 15 49 90 92 80 87 14 62 82  4 25 56 73")</f>
        <v> 40 80 69 62 14 73 47 87 91 37 | 16 47 37 93 40 91 34 17 36 98 69 60 15 49 90 92 80 87 14 62 82  4 25 56 73</v>
      </c>
      <c r="D123" s="2" t="str">
        <f>IFERROR(__xludf.DUMMYFUNCTION("SPLIT(C123,""|"")")," 40 80 69 62 14 73 47 87 91 37 ")</f>
        <v> 40 80 69 62 14 73 47 87 91 37 </v>
      </c>
      <c r="E123" s="2" t="str">
        <f>IFERROR(__xludf.DUMMYFUNCTION("""COMPUTED_VALUE""")," 16 47 37 93 40 91 34 17 36 98 69 60 15 49 90 92 80 87 14 62 82  4 25 56 73")</f>
        <v> 16 47 37 93 40 91 34 17 36 98 69 60 15 49 90 92 80 87 14 62 82  4 25 56 73</v>
      </c>
      <c r="F123" s="2">
        <f>IFERROR(__xludf.DUMMYFUNCTION("SPLIT(D123,"" "")"),40.0)</f>
        <v>40</v>
      </c>
      <c r="G123" s="2">
        <f>IFERROR(__xludf.DUMMYFUNCTION("""COMPUTED_VALUE"""),80.0)</f>
        <v>80</v>
      </c>
      <c r="H123" s="2">
        <f>IFERROR(__xludf.DUMMYFUNCTION("""COMPUTED_VALUE"""),69.0)</f>
        <v>69</v>
      </c>
      <c r="I123" s="2">
        <f>IFERROR(__xludf.DUMMYFUNCTION("""COMPUTED_VALUE"""),62.0)</f>
        <v>62</v>
      </c>
      <c r="J123" s="2">
        <f>IFERROR(__xludf.DUMMYFUNCTION("""COMPUTED_VALUE"""),14.0)</f>
        <v>14</v>
      </c>
      <c r="K123" s="2">
        <f>IFERROR(__xludf.DUMMYFUNCTION("""COMPUTED_VALUE"""),73.0)</f>
        <v>73</v>
      </c>
      <c r="L123" s="2">
        <f>IFERROR(__xludf.DUMMYFUNCTION("""COMPUTED_VALUE"""),47.0)</f>
        <v>47</v>
      </c>
      <c r="M123" s="2">
        <f>IFERROR(__xludf.DUMMYFUNCTION("""COMPUTED_VALUE"""),87.0)</f>
        <v>87</v>
      </c>
      <c r="N123" s="2">
        <f>IFERROR(__xludf.DUMMYFUNCTION("""COMPUTED_VALUE"""),91.0)</f>
        <v>91</v>
      </c>
      <c r="O123" s="2">
        <f>IFERROR(__xludf.DUMMYFUNCTION("""COMPUTED_VALUE"""),37.0)</f>
        <v>37</v>
      </c>
      <c r="Q123" s="2">
        <f>IFERROR(__xludf.DUMMYFUNCTION("SPLIT(E123,"" "")"),16.0)</f>
        <v>16</v>
      </c>
      <c r="R123" s="2">
        <f>IFERROR(__xludf.DUMMYFUNCTION("""COMPUTED_VALUE"""),47.0)</f>
        <v>47</v>
      </c>
      <c r="S123" s="2">
        <f>IFERROR(__xludf.DUMMYFUNCTION("""COMPUTED_VALUE"""),37.0)</f>
        <v>37</v>
      </c>
      <c r="T123" s="2">
        <f>IFERROR(__xludf.DUMMYFUNCTION("""COMPUTED_VALUE"""),93.0)</f>
        <v>93</v>
      </c>
      <c r="U123" s="2">
        <f>IFERROR(__xludf.DUMMYFUNCTION("""COMPUTED_VALUE"""),40.0)</f>
        <v>40</v>
      </c>
      <c r="V123" s="2">
        <f>IFERROR(__xludf.DUMMYFUNCTION("""COMPUTED_VALUE"""),91.0)</f>
        <v>91</v>
      </c>
      <c r="W123" s="2">
        <f>IFERROR(__xludf.DUMMYFUNCTION("""COMPUTED_VALUE"""),34.0)</f>
        <v>34</v>
      </c>
      <c r="X123" s="2">
        <f>IFERROR(__xludf.DUMMYFUNCTION("""COMPUTED_VALUE"""),17.0)</f>
        <v>17</v>
      </c>
      <c r="Y123" s="2">
        <f>IFERROR(__xludf.DUMMYFUNCTION("""COMPUTED_VALUE"""),36.0)</f>
        <v>36</v>
      </c>
      <c r="Z123" s="2">
        <f>IFERROR(__xludf.DUMMYFUNCTION("""COMPUTED_VALUE"""),98.0)</f>
        <v>98</v>
      </c>
      <c r="AA123" s="2">
        <f>IFERROR(__xludf.DUMMYFUNCTION("""COMPUTED_VALUE"""),69.0)</f>
        <v>69</v>
      </c>
      <c r="AB123" s="2">
        <f>IFERROR(__xludf.DUMMYFUNCTION("""COMPUTED_VALUE"""),60.0)</f>
        <v>60</v>
      </c>
      <c r="AC123" s="2">
        <f>IFERROR(__xludf.DUMMYFUNCTION("""COMPUTED_VALUE"""),15.0)</f>
        <v>15</v>
      </c>
      <c r="AD123" s="2">
        <f>IFERROR(__xludf.DUMMYFUNCTION("""COMPUTED_VALUE"""),49.0)</f>
        <v>49</v>
      </c>
      <c r="AE123" s="2">
        <f>IFERROR(__xludf.DUMMYFUNCTION("""COMPUTED_VALUE"""),90.0)</f>
        <v>90</v>
      </c>
      <c r="AF123" s="2">
        <f>IFERROR(__xludf.DUMMYFUNCTION("""COMPUTED_VALUE"""),92.0)</f>
        <v>92</v>
      </c>
      <c r="AG123" s="2">
        <f>IFERROR(__xludf.DUMMYFUNCTION("""COMPUTED_VALUE"""),80.0)</f>
        <v>80</v>
      </c>
      <c r="AH123" s="2">
        <f>IFERROR(__xludf.DUMMYFUNCTION("""COMPUTED_VALUE"""),87.0)</f>
        <v>87</v>
      </c>
      <c r="AI123" s="2">
        <f>IFERROR(__xludf.DUMMYFUNCTION("""COMPUTED_VALUE"""),14.0)</f>
        <v>14</v>
      </c>
      <c r="AJ123" s="2">
        <f>IFERROR(__xludf.DUMMYFUNCTION("""COMPUTED_VALUE"""),62.0)</f>
        <v>62</v>
      </c>
      <c r="AK123" s="2">
        <f>IFERROR(__xludf.DUMMYFUNCTION("""COMPUTED_VALUE"""),82.0)</f>
        <v>82</v>
      </c>
      <c r="AL123" s="2">
        <f>IFERROR(__xludf.DUMMYFUNCTION("""COMPUTED_VALUE"""),4.0)</f>
        <v>4</v>
      </c>
      <c r="AM123" s="2">
        <f>IFERROR(__xludf.DUMMYFUNCTION("""COMPUTED_VALUE"""),25.0)</f>
        <v>25</v>
      </c>
      <c r="AN123" s="2">
        <f>IFERROR(__xludf.DUMMYFUNCTION("""COMPUTED_VALUE"""),56.0)</f>
        <v>56</v>
      </c>
      <c r="AO123" s="2">
        <f>IFERROR(__xludf.DUMMYFUNCTION("""COMPUTED_VALUE"""),73.0)</f>
        <v>73</v>
      </c>
      <c r="AP123" s="2">
        <f t="shared" si="2"/>
        <v>1024</v>
      </c>
      <c r="AQ123" s="2">
        <f>IFERROR(__xludf.DUMMYFUNCTION("COUNTA( iferror( filter( flatten(F123:O123), match( flatten(F123:O123), flatten(Q123:AO123), 0 ) ) ) )"),10.0)</f>
        <v>10</v>
      </c>
      <c r="AR123" s="2">
        <f t="shared" si="1"/>
        <v>512</v>
      </c>
    </row>
    <row r="124">
      <c r="A124" s="4" t="s">
        <v>128</v>
      </c>
      <c r="B124" s="2" t="str">
        <f>IFERROR(__xludf.DUMMYFUNCTION(" SPLIT(A124,"":"")"),"Card 123")</f>
        <v>Card 123</v>
      </c>
      <c r="C124" s="2" t="str">
        <f>IFERROR(__xludf.DUMMYFUNCTION("""COMPUTED_VALUE""")," 51 36 72 40 53 99 69  8 96 24 | 93 74 54  8 52 59  3 57 69 85 31 72 44 89 23  9  2 27 71 48 35 17 19 96 28")</f>
        <v> 51 36 72 40 53 99 69  8 96 24 | 93 74 54  8 52 59  3 57 69 85 31 72 44 89 23  9  2 27 71 48 35 17 19 96 28</v>
      </c>
      <c r="D124" s="2" t="str">
        <f>IFERROR(__xludf.DUMMYFUNCTION("SPLIT(C124,""|"")")," 51 36 72 40 53 99 69  8 96 24 ")</f>
        <v> 51 36 72 40 53 99 69  8 96 24 </v>
      </c>
      <c r="E124" s="2" t="str">
        <f>IFERROR(__xludf.DUMMYFUNCTION("""COMPUTED_VALUE""")," 93 74 54  8 52 59  3 57 69 85 31 72 44 89 23  9  2 27 71 48 35 17 19 96 28")</f>
        <v> 93 74 54  8 52 59  3 57 69 85 31 72 44 89 23  9  2 27 71 48 35 17 19 96 28</v>
      </c>
      <c r="F124" s="2">
        <f>IFERROR(__xludf.DUMMYFUNCTION("SPLIT(D124,"" "")"),51.0)</f>
        <v>51</v>
      </c>
      <c r="G124" s="2">
        <f>IFERROR(__xludf.DUMMYFUNCTION("""COMPUTED_VALUE"""),36.0)</f>
        <v>36</v>
      </c>
      <c r="H124" s="2">
        <f>IFERROR(__xludf.DUMMYFUNCTION("""COMPUTED_VALUE"""),72.0)</f>
        <v>72</v>
      </c>
      <c r="I124" s="2">
        <f>IFERROR(__xludf.DUMMYFUNCTION("""COMPUTED_VALUE"""),40.0)</f>
        <v>40</v>
      </c>
      <c r="J124" s="2">
        <f>IFERROR(__xludf.DUMMYFUNCTION("""COMPUTED_VALUE"""),53.0)</f>
        <v>53</v>
      </c>
      <c r="K124" s="2">
        <f>IFERROR(__xludf.DUMMYFUNCTION("""COMPUTED_VALUE"""),99.0)</f>
        <v>99</v>
      </c>
      <c r="L124" s="2">
        <f>IFERROR(__xludf.DUMMYFUNCTION("""COMPUTED_VALUE"""),69.0)</f>
        <v>69</v>
      </c>
      <c r="M124" s="2">
        <f>IFERROR(__xludf.DUMMYFUNCTION("""COMPUTED_VALUE"""),8.0)</f>
        <v>8</v>
      </c>
      <c r="N124" s="2">
        <f>IFERROR(__xludf.DUMMYFUNCTION("""COMPUTED_VALUE"""),96.0)</f>
        <v>96</v>
      </c>
      <c r="O124" s="2">
        <f>IFERROR(__xludf.DUMMYFUNCTION("""COMPUTED_VALUE"""),24.0)</f>
        <v>24</v>
      </c>
      <c r="Q124" s="2">
        <f>IFERROR(__xludf.DUMMYFUNCTION("SPLIT(E124,"" "")"),93.0)</f>
        <v>93</v>
      </c>
      <c r="R124" s="2">
        <f>IFERROR(__xludf.DUMMYFUNCTION("""COMPUTED_VALUE"""),74.0)</f>
        <v>74</v>
      </c>
      <c r="S124" s="2">
        <f>IFERROR(__xludf.DUMMYFUNCTION("""COMPUTED_VALUE"""),54.0)</f>
        <v>54</v>
      </c>
      <c r="T124" s="2">
        <f>IFERROR(__xludf.DUMMYFUNCTION("""COMPUTED_VALUE"""),8.0)</f>
        <v>8</v>
      </c>
      <c r="U124" s="2">
        <f>IFERROR(__xludf.DUMMYFUNCTION("""COMPUTED_VALUE"""),52.0)</f>
        <v>52</v>
      </c>
      <c r="V124" s="2">
        <f>IFERROR(__xludf.DUMMYFUNCTION("""COMPUTED_VALUE"""),59.0)</f>
        <v>59</v>
      </c>
      <c r="W124" s="2">
        <f>IFERROR(__xludf.DUMMYFUNCTION("""COMPUTED_VALUE"""),3.0)</f>
        <v>3</v>
      </c>
      <c r="X124" s="2">
        <f>IFERROR(__xludf.DUMMYFUNCTION("""COMPUTED_VALUE"""),57.0)</f>
        <v>57</v>
      </c>
      <c r="Y124" s="2">
        <f>IFERROR(__xludf.DUMMYFUNCTION("""COMPUTED_VALUE"""),69.0)</f>
        <v>69</v>
      </c>
      <c r="Z124" s="2">
        <f>IFERROR(__xludf.DUMMYFUNCTION("""COMPUTED_VALUE"""),85.0)</f>
        <v>85</v>
      </c>
      <c r="AA124" s="2">
        <f>IFERROR(__xludf.DUMMYFUNCTION("""COMPUTED_VALUE"""),31.0)</f>
        <v>31</v>
      </c>
      <c r="AB124" s="2">
        <f>IFERROR(__xludf.DUMMYFUNCTION("""COMPUTED_VALUE"""),72.0)</f>
        <v>72</v>
      </c>
      <c r="AC124" s="2">
        <f>IFERROR(__xludf.DUMMYFUNCTION("""COMPUTED_VALUE"""),44.0)</f>
        <v>44</v>
      </c>
      <c r="AD124" s="2">
        <f>IFERROR(__xludf.DUMMYFUNCTION("""COMPUTED_VALUE"""),89.0)</f>
        <v>89</v>
      </c>
      <c r="AE124" s="2">
        <f>IFERROR(__xludf.DUMMYFUNCTION("""COMPUTED_VALUE"""),23.0)</f>
        <v>23</v>
      </c>
      <c r="AF124" s="2">
        <f>IFERROR(__xludf.DUMMYFUNCTION("""COMPUTED_VALUE"""),9.0)</f>
        <v>9</v>
      </c>
      <c r="AG124" s="2">
        <f>IFERROR(__xludf.DUMMYFUNCTION("""COMPUTED_VALUE"""),2.0)</f>
        <v>2</v>
      </c>
      <c r="AH124" s="2">
        <f>IFERROR(__xludf.DUMMYFUNCTION("""COMPUTED_VALUE"""),27.0)</f>
        <v>27</v>
      </c>
      <c r="AI124" s="2">
        <f>IFERROR(__xludf.DUMMYFUNCTION("""COMPUTED_VALUE"""),71.0)</f>
        <v>71</v>
      </c>
      <c r="AJ124" s="2">
        <f>IFERROR(__xludf.DUMMYFUNCTION("""COMPUTED_VALUE"""),48.0)</f>
        <v>48</v>
      </c>
      <c r="AK124" s="2">
        <f>IFERROR(__xludf.DUMMYFUNCTION("""COMPUTED_VALUE"""),35.0)</f>
        <v>35</v>
      </c>
      <c r="AL124" s="2">
        <f>IFERROR(__xludf.DUMMYFUNCTION("""COMPUTED_VALUE"""),17.0)</f>
        <v>17</v>
      </c>
      <c r="AM124" s="2">
        <f>IFERROR(__xludf.DUMMYFUNCTION("""COMPUTED_VALUE"""),19.0)</f>
        <v>19</v>
      </c>
      <c r="AN124" s="2">
        <f>IFERROR(__xludf.DUMMYFUNCTION("""COMPUTED_VALUE"""),96.0)</f>
        <v>96</v>
      </c>
      <c r="AO124" s="2">
        <f>IFERROR(__xludf.DUMMYFUNCTION("""COMPUTED_VALUE"""),28.0)</f>
        <v>28</v>
      </c>
      <c r="AP124" s="2">
        <f t="shared" si="2"/>
        <v>10000</v>
      </c>
      <c r="AQ124" s="2">
        <f>IFERROR(__xludf.DUMMYFUNCTION("COUNTA( iferror( filter( flatten(F124:O124), match( flatten(F124:O124), flatten(Q124:AO124), 0 ) ) ) )"),4.0)</f>
        <v>4</v>
      </c>
      <c r="AR124" s="2">
        <f t="shared" si="1"/>
        <v>8</v>
      </c>
    </row>
    <row r="125">
      <c r="A125" s="4" t="s">
        <v>129</v>
      </c>
      <c r="B125" s="2" t="str">
        <f>IFERROR(__xludf.DUMMYFUNCTION(" SPLIT(A125,"":"")"),"Card 124")</f>
        <v>Card 124</v>
      </c>
      <c r="C125" s="2" t="str">
        <f>IFERROR(__xludf.DUMMYFUNCTION("""COMPUTED_VALUE""")," 14 75 17 70 48 82 93 39 99 98 | 66 55  6 33 34 32 25 65 20 86 90 87 93 46 42 89 24 43 23 30 64 94 62 61  5")</f>
        <v> 14 75 17 70 48 82 93 39 99 98 | 66 55  6 33 34 32 25 65 20 86 90 87 93 46 42 89 24 43 23 30 64 94 62 61  5</v>
      </c>
      <c r="D125" s="2" t="str">
        <f>IFERROR(__xludf.DUMMYFUNCTION("SPLIT(C125,""|"")")," 14 75 17 70 48 82 93 39 99 98 ")</f>
        <v> 14 75 17 70 48 82 93 39 99 98 </v>
      </c>
      <c r="E125" s="2" t="str">
        <f>IFERROR(__xludf.DUMMYFUNCTION("""COMPUTED_VALUE""")," 66 55  6 33 34 32 25 65 20 86 90 87 93 46 42 89 24 43 23 30 64 94 62 61  5")</f>
        <v> 66 55  6 33 34 32 25 65 20 86 90 87 93 46 42 89 24 43 23 30 64 94 62 61  5</v>
      </c>
      <c r="F125" s="2">
        <f>IFERROR(__xludf.DUMMYFUNCTION("SPLIT(D125,"" "")"),14.0)</f>
        <v>14</v>
      </c>
      <c r="G125" s="2">
        <f>IFERROR(__xludf.DUMMYFUNCTION("""COMPUTED_VALUE"""),75.0)</f>
        <v>75</v>
      </c>
      <c r="H125" s="2">
        <f>IFERROR(__xludf.DUMMYFUNCTION("""COMPUTED_VALUE"""),17.0)</f>
        <v>17</v>
      </c>
      <c r="I125" s="2">
        <f>IFERROR(__xludf.DUMMYFUNCTION("""COMPUTED_VALUE"""),70.0)</f>
        <v>70</v>
      </c>
      <c r="J125" s="2">
        <f>IFERROR(__xludf.DUMMYFUNCTION("""COMPUTED_VALUE"""),48.0)</f>
        <v>48</v>
      </c>
      <c r="K125" s="2">
        <f>IFERROR(__xludf.DUMMYFUNCTION("""COMPUTED_VALUE"""),82.0)</f>
        <v>82</v>
      </c>
      <c r="L125" s="2">
        <f>IFERROR(__xludf.DUMMYFUNCTION("""COMPUTED_VALUE"""),93.0)</f>
        <v>93</v>
      </c>
      <c r="M125" s="2">
        <f>IFERROR(__xludf.DUMMYFUNCTION("""COMPUTED_VALUE"""),39.0)</f>
        <v>39</v>
      </c>
      <c r="N125" s="2">
        <f>IFERROR(__xludf.DUMMYFUNCTION("""COMPUTED_VALUE"""),99.0)</f>
        <v>99</v>
      </c>
      <c r="O125" s="2">
        <f>IFERROR(__xludf.DUMMYFUNCTION("""COMPUTED_VALUE"""),98.0)</f>
        <v>98</v>
      </c>
      <c r="Q125" s="2">
        <f>IFERROR(__xludf.DUMMYFUNCTION("SPLIT(E125,"" "")"),66.0)</f>
        <v>66</v>
      </c>
      <c r="R125" s="2">
        <f>IFERROR(__xludf.DUMMYFUNCTION("""COMPUTED_VALUE"""),55.0)</f>
        <v>55</v>
      </c>
      <c r="S125" s="2">
        <f>IFERROR(__xludf.DUMMYFUNCTION("""COMPUTED_VALUE"""),6.0)</f>
        <v>6</v>
      </c>
      <c r="T125" s="2">
        <f>IFERROR(__xludf.DUMMYFUNCTION("""COMPUTED_VALUE"""),33.0)</f>
        <v>33</v>
      </c>
      <c r="U125" s="2">
        <f>IFERROR(__xludf.DUMMYFUNCTION("""COMPUTED_VALUE"""),34.0)</f>
        <v>34</v>
      </c>
      <c r="V125" s="2">
        <f>IFERROR(__xludf.DUMMYFUNCTION("""COMPUTED_VALUE"""),32.0)</f>
        <v>32</v>
      </c>
      <c r="W125" s="2">
        <f>IFERROR(__xludf.DUMMYFUNCTION("""COMPUTED_VALUE"""),25.0)</f>
        <v>25</v>
      </c>
      <c r="X125" s="2">
        <f>IFERROR(__xludf.DUMMYFUNCTION("""COMPUTED_VALUE"""),65.0)</f>
        <v>65</v>
      </c>
      <c r="Y125" s="2">
        <f>IFERROR(__xludf.DUMMYFUNCTION("""COMPUTED_VALUE"""),20.0)</f>
        <v>20</v>
      </c>
      <c r="Z125" s="2">
        <f>IFERROR(__xludf.DUMMYFUNCTION("""COMPUTED_VALUE"""),86.0)</f>
        <v>86</v>
      </c>
      <c r="AA125" s="2">
        <f>IFERROR(__xludf.DUMMYFUNCTION("""COMPUTED_VALUE"""),90.0)</f>
        <v>90</v>
      </c>
      <c r="AB125" s="2">
        <f>IFERROR(__xludf.DUMMYFUNCTION("""COMPUTED_VALUE"""),87.0)</f>
        <v>87</v>
      </c>
      <c r="AC125" s="2">
        <f>IFERROR(__xludf.DUMMYFUNCTION("""COMPUTED_VALUE"""),93.0)</f>
        <v>93</v>
      </c>
      <c r="AD125" s="2">
        <f>IFERROR(__xludf.DUMMYFUNCTION("""COMPUTED_VALUE"""),46.0)</f>
        <v>46</v>
      </c>
      <c r="AE125" s="2">
        <f>IFERROR(__xludf.DUMMYFUNCTION("""COMPUTED_VALUE"""),42.0)</f>
        <v>42</v>
      </c>
      <c r="AF125" s="2">
        <f>IFERROR(__xludf.DUMMYFUNCTION("""COMPUTED_VALUE"""),89.0)</f>
        <v>89</v>
      </c>
      <c r="AG125" s="2">
        <f>IFERROR(__xludf.DUMMYFUNCTION("""COMPUTED_VALUE"""),24.0)</f>
        <v>24</v>
      </c>
      <c r="AH125" s="2">
        <f>IFERROR(__xludf.DUMMYFUNCTION("""COMPUTED_VALUE"""),43.0)</f>
        <v>43</v>
      </c>
      <c r="AI125" s="2">
        <f>IFERROR(__xludf.DUMMYFUNCTION("""COMPUTED_VALUE"""),23.0)</f>
        <v>23</v>
      </c>
      <c r="AJ125" s="2">
        <f>IFERROR(__xludf.DUMMYFUNCTION("""COMPUTED_VALUE"""),30.0)</f>
        <v>30</v>
      </c>
      <c r="AK125" s="2">
        <f>IFERROR(__xludf.DUMMYFUNCTION("""COMPUTED_VALUE"""),64.0)</f>
        <v>64</v>
      </c>
      <c r="AL125" s="2">
        <f>IFERROR(__xludf.DUMMYFUNCTION("""COMPUTED_VALUE"""),94.0)</f>
        <v>94</v>
      </c>
      <c r="AM125" s="2">
        <f>IFERROR(__xludf.DUMMYFUNCTION("""COMPUTED_VALUE"""),62.0)</f>
        <v>62</v>
      </c>
      <c r="AN125" s="2">
        <f>IFERROR(__xludf.DUMMYFUNCTION("""COMPUTED_VALUE"""),61.0)</f>
        <v>61</v>
      </c>
      <c r="AO125" s="2">
        <f>IFERROR(__xludf.DUMMYFUNCTION("""COMPUTED_VALUE"""),5.0)</f>
        <v>5</v>
      </c>
      <c r="AP125" s="2">
        <f t="shared" si="2"/>
        <v>4</v>
      </c>
      <c r="AQ125" s="2">
        <f>IFERROR(__xludf.DUMMYFUNCTION("COUNTA( iferror( filter( flatten(F125:O125), match( flatten(F125:O125), flatten(Q125:AO125), 0 ) ) ) )"),1.0)</f>
        <v>1</v>
      </c>
      <c r="AR125" s="2">
        <f t="shared" si="1"/>
        <v>1</v>
      </c>
    </row>
    <row r="126">
      <c r="A126" s="4" t="s">
        <v>130</v>
      </c>
      <c r="B126" s="2" t="str">
        <f>IFERROR(__xludf.DUMMYFUNCTION(" SPLIT(A126,"":"")"),"Card 125")</f>
        <v>Card 125</v>
      </c>
      <c r="C126" s="2" t="str">
        <f>IFERROR(__xludf.DUMMYFUNCTION("""COMPUTED_VALUE""")," 36 96 78 58 75 87 25 28 76 52 |  7 47 46 13  3 90 35 18 53 60 30 78 74 77 33 58 22 57 80 63 92 87 76 93 70")</f>
        <v> 36 96 78 58 75 87 25 28 76 52 |  7 47 46 13  3 90 35 18 53 60 30 78 74 77 33 58 22 57 80 63 92 87 76 93 70</v>
      </c>
      <c r="D126" s="2" t="str">
        <f>IFERROR(__xludf.DUMMYFUNCTION("SPLIT(C126,""|"")")," 36 96 78 58 75 87 25 28 76 52 ")</f>
        <v> 36 96 78 58 75 87 25 28 76 52 </v>
      </c>
      <c r="E126" s="2" t="str">
        <f>IFERROR(__xludf.DUMMYFUNCTION("""COMPUTED_VALUE"""),"  7 47 46 13  3 90 35 18 53 60 30 78 74 77 33 58 22 57 80 63 92 87 76 93 70")</f>
        <v>  7 47 46 13  3 90 35 18 53 60 30 78 74 77 33 58 22 57 80 63 92 87 76 93 70</v>
      </c>
      <c r="F126" s="2">
        <f>IFERROR(__xludf.DUMMYFUNCTION("SPLIT(D126,"" "")"),36.0)</f>
        <v>36</v>
      </c>
      <c r="G126" s="2">
        <f>IFERROR(__xludf.DUMMYFUNCTION("""COMPUTED_VALUE"""),96.0)</f>
        <v>96</v>
      </c>
      <c r="H126" s="2">
        <f>IFERROR(__xludf.DUMMYFUNCTION("""COMPUTED_VALUE"""),78.0)</f>
        <v>78</v>
      </c>
      <c r="I126" s="2">
        <f>IFERROR(__xludf.DUMMYFUNCTION("""COMPUTED_VALUE"""),58.0)</f>
        <v>58</v>
      </c>
      <c r="J126" s="2">
        <f>IFERROR(__xludf.DUMMYFUNCTION("""COMPUTED_VALUE"""),75.0)</f>
        <v>75</v>
      </c>
      <c r="K126" s="2">
        <f>IFERROR(__xludf.DUMMYFUNCTION("""COMPUTED_VALUE"""),87.0)</f>
        <v>87</v>
      </c>
      <c r="L126" s="2">
        <f>IFERROR(__xludf.DUMMYFUNCTION("""COMPUTED_VALUE"""),25.0)</f>
        <v>25</v>
      </c>
      <c r="M126" s="2">
        <f>IFERROR(__xludf.DUMMYFUNCTION("""COMPUTED_VALUE"""),28.0)</f>
        <v>28</v>
      </c>
      <c r="N126" s="2">
        <f>IFERROR(__xludf.DUMMYFUNCTION("""COMPUTED_VALUE"""),76.0)</f>
        <v>76</v>
      </c>
      <c r="O126" s="2">
        <f>IFERROR(__xludf.DUMMYFUNCTION("""COMPUTED_VALUE"""),52.0)</f>
        <v>52</v>
      </c>
      <c r="Q126" s="2">
        <f>IFERROR(__xludf.DUMMYFUNCTION("SPLIT(E126,"" "")"),7.0)</f>
        <v>7</v>
      </c>
      <c r="R126" s="2">
        <f>IFERROR(__xludf.DUMMYFUNCTION("""COMPUTED_VALUE"""),47.0)</f>
        <v>47</v>
      </c>
      <c r="S126" s="2">
        <f>IFERROR(__xludf.DUMMYFUNCTION("""COMPUTED_VALUE"""),46.0)</f>
        <v>46</v>
      </c>
      <c r="T126" s="2">
        <f>IFERROR(__xludf.DUMMYFUNCTION("""COMPUTED_VALUE"""),13.0)</f>
        <v>13</v>
      </c>
      <c r="U126" s="2">
        <f>IFERROR(__xludf.DUMMYFUNCTION("""COMPUTED_VALUE"""),3.0)</f>
        <v>3</v>
      </c>
      <c r="V126" s="2">
        <f>IFERROR(__xludf.DUMMYFUNCTION("""COMPUTED_VALUE"""),90.0)</f>
        <v>90</v>
      </c>
      <c r="W126" s="2">
        <f>IFERROR(__xludf.DUMMYFUNCTION("""COMPUTED_VALUE"""),35.0)</f>
        <v>35</v>
      </c>
      <c r="X126" s="2">
        <f>IFERROR(__xludf.DUMMYFUNCTION("""COMPUTED_VALUE"""),18.0)</f>
        <v>18</v>
      </c>
      <c r="Y126" s="2">
        <f>IFERROR(__xludf.DUMMYFUNCTION("""COMPUTED_VALUE"""),53.0)</f>
        <v>53</v>
      </c>
      <c r="Z126" s="2">
        <f>IFERROR(__xludf.DUMMYFUNCTION("""COMPUTED_VALUE"""),60.0)</f>
        <v>60</v>
      </c>
      <c r="AA126" s="2">
        <f>IFERROR(__xludf.DUMMYFUNCTION("""COMPUTED_VALUE"""),30.0)</f>
        <v>30</v>
      </c>
      <c r="AB126" s="2">
        <f>IFERROR(__xludf.DUMMYFUNCTION("""COMPUTED_VALUE"""),78.0)</f>
        <v>78</v>
      </c>
      <c r="AC126" s="2">
        <f>IFERROR(__xludf.DUMMYFUNCTION("""COMPUTED_VALUE"""),74.0)</f>
        <v>74</v>
      </c>
      <c r="AD126" s="2">
        <f>IFERROR(__xludf.DUMMYFUNCTION("""COMPUTED_VALUE"""),77.0)</f>
        <v>77</v>
      </c>
      <c r="AE126" s="2">
        <f>IFERROR(__xludf.DUMMYFUNCTION("""COMPUTED_VALUE"""),33.0)</f>
        <v>33</v>
      </c>
      <c r="AF126" s="2">
        <f>IFERROR(__xludf.DUMMYFUNCTION("""COMPUTED_VALUE"""),58.0)</f>
        <v>58</v>
      </c>
      <c r="AG126" s="2">
        <f>IFERROR(__xludf.DUMMYFUNCTION("""COMPUTED_VALUE"""),22.0)</f>
        <v>22</v>
      </c>
      <c r="AH126" s="2">
        <f>IFERROR(__xludf.DUMMYFUNCTION("""COMPUTED_VALUE"""),57.0)</f>
        <v>57</v>
      </c>
      <c r="AI126" s="2">
        <f>IFERROR(__xludf.DUMMYFUNCTION("""COMPUTED_VALUE"""),80.0)</f>
        <v>80</v>
      </c>
      <c r="AJ126" s="2">
        <f>IFERROR(__xludf.DUMMYFUNCTION("""COMPUTED_VALUE"""),63.0)</f>
        <v>63</v>
      </c>
      <c r="AK126" s="2">
        <f>IFERROR(__xludf.DUMMYFUNCTION("""COMPUTED_VALUE"""),92.0)</f>
        <v>92</v>
      </c>
      <c r="AL126" s="2">
        <f>IFERROR(__xludf.DUMMYFUNCTION("""COMPUTED_VALUE"""),87.0)</f>
        <v>87</v>
      </c>
      <c r="AM126" s="2">
        <f>IFERROR(__xludf.DUMMYFUNCTION("""COMPUTED_VALUE"""),76.0)</f>
        <v>76</v>
      </c>
      <c r="AN126" s="2">
        <f>IFERROR(__xludf.DUMMYFUNCTION("""COMPUTED_VALUE"""),93.0)</f>
        <v>93</v>
      </c>
      <c r="AO126" s="2">
        <f>IFERROR(__xludf.DUMMYFUNCTION("""COMPUTED_VALUE"""),70.0)</f>
        <v>70</v>
      </c>
      <c r="AP126" s="2">
        <f t="shared" si="2"/>
        <v>1</v>
      </c>
      <c r="AQ126" s="2">
        <f>IFERROR(__xludf.DUMMYFUNCTION("COUNTA( iferror( filter( flatten(F126:O126), match( flatten(F126:O126), flatten(Q126:AO126), 0 ) ) ) )"),4.0)</f>
        <v>4</v>
      </c>
      <c r="AR126" s="2">
        <f t="shared" si="1"/>
        <v>8</v>
      </c>
    </row>
    <row r="127">
      <c r="A127" s="4" t="s">
        <v>131</v>
      </c>
      <c r="B127" s="2" t="str">
        <f>IFERROR(__xludf.DUMMYFUNCTION(" SPLIT(A127,"":"")"),"Card 126")</f>
        <v>Card 126</v>
      </c>
      <c r="C127" s="2" t="str">
        <f>IFERROR(__xludf.DUMMYFUNCTION("""COMPUTED_VALUE""")," 75 30 35  7 63 65 13 42 78 26 | 30 71 35 26  6 42 90 63 12 36 75  9  7 96 67 93 18  2 25 77 94 47 99 62 60")</f>
        <v> 75 30 35  7 63 65 13 42 78 26 | 30 71 35 26  6 42 90 63 12 36 75  9  7 96 67 93 18  2 25 77 94 47 99 62 60</v>
      </c>
      <c r="D127" s="2" t="str">
        <f>IFERROR(__xludf.DUMMYFUNCTION("SPLIT(C127,""|"")")," 75 30 35  7 63 65 13 42 78 26 ")</f>
        <v> 75 30 35  7 63 65 13 42 78 26 </v>
      </c>
      <c r="E127" s="2" t="str">
        <f>IFERROR(__xludf.DUMMYFUNCTION("""COMPUTED_VALUE""")," 30 71 35 26  6 42 90 63 12 36 75  9  7 96 67 93 18  2 25 77 94 47 99 62 60")</f>
        <v> 30 71 35 26  6 42 90 63 12 36 75  9  7 96 67 93 18  2 25 77 94 47 99 62 60</v>
      </c>
      <c r="F127" s="2">
        <f>IFERROR(__xludf.DUMMYFUNCTION("SPLIT(D127,"" "")"),75.0)</f>
        <v>75</v>
      </c>
      <c r="G127" s="2">
        <f>IFERROR(__xludf.DUMMYFUNCTION("""COMPUTED_VALUE"""),30.0)</f>
        <v>30</v>
      </c>
      <c r="H127" s="2">
        <f>IFERROR(__xludf.DUMMYFUNCTION("""COMPUTED_VALUE"""),35.0)</f>
        <v>35</v>
      </c>
      <c r="I127" s="2">
        <f>IFERROR(__xludf.DUMMYFUNCTION("""COMPUTED_VALUE"""),7.0)</f>
        <v>7</v>
      </c>
      <c r="J127" s="2">
        <f>IFERROR(__xludf.DUMMYFUNCTION("""COMPUTED_VALUE"""),63.0)</f>
        <v>63</v>
      </c>
      <c r="K127" s="2">
        <f>IFERROR(__xludf.DUMMYFUNCTION("""COMPUTED_VALUE"""),65.0)</f>
        <v>65</v>
      </c>
      <c r="L127" s="2">
        <f>IFERROR(__xludf.DUMMYFUNCTION("""COMPUTED_VALUE"""),13.0)</f>
        <v>13</v>
      </c>
      <c r="M127" s="2">
        <f>IFERROR(__xludf.DUMMYFUNCTION("""COMPUTED_VALUE"""),42.0)</f>
        <v>42</v>
      </c>
      <c r="N127" s="2">
        <f>IFERROR(__xludf.DUMMYFUNCTION("""COMPUTED_VALUE"""),78.0)</f>
        <v>78</v>
      </c>
      <c r="O127" s="2">
        <f>IFERROR(__xludf.DUMMYFUNCTION("""COMPUTED_VALUE"""),26.0)</f>
        <v>26</v>
      </c>
      <c r="Q127" s="2">
        <f>IFERROR(__xludf.DUMMYFUNCTION("SPLIT(E127,"" "")"),30.0)</f>
        <v>30</v>
      </c>
      <c r="R127" s="2">
        <f>IFERROR(__xludf.DUMMYFUNCTION("""COMPUTED_VALUE"""),71.0)</f>
        <v>71</v>
      </c>
      <c r="S127" s="2">
        <f>IFERROR(__xludf.DUMMYFUNCTION("""COMPUTED_VALUE"""),35.0)</f>
        <v>35</v>
      </c>
      <c r="T127" s="2">
        <f>IFERROR(__xludf.DUMMYFUNCTION("""COMPUTED_VALUE"""),26.0)</f>
        <v>26</v>
      </c>
      <c r="U127" s="2">
        <f>IFERROR(__xludf.DUMMYFUNCTION("""COMPUTED_VALUE"""),6.0)</f>
        <v>6</v>
      </c>
      <c r="V127" s="2">
        <f>IFERROR(__xludf.DUMMYFUNCTION("""COMPUTED_VALUE"""),42.0)</f>
        <v>42</v>
      </c>
      <c r="W127" s="2">
        <f>IFERROR(__xludf.DUMMYFUNCTION("""COMPUTED_VALUE"""),90.0)</f>
        <v>90</v>
      </c>
      <c r="X127" s="2">
        <f>IFERROR(__xludf.DUMMYFUNCTION("""COMPUTED_VALUE"""),63.0)</f>
        <v>63</v>
      </c>
      <c r="Y127" s="2">
        <f>IFERROR(__xludf.DUMMYFUNCTION("""COMPUTED_VALUE"""),12.0)</f>
        <v>12</v>
      </c>
      <c r="Z127" s="2">
        <f>IFERROR(__xludf.DUMMYFUNCTION("""COMPUTED_VALUE"""),36.0)</f>
        <v>36</v>
      </c>
      <c r="AA127" s="2">
        <f>IFERROR(__xludf.DUMMYFUNCTION("""COMPUTED_VALUE"""),75.0)</f>
        <v>75</v>
      </c>
      <c r="AB127" s="2">
        <f>IFERROR(__xludf.DUMMYFUNCTION("""COMPUTED_VALUE"""),9.0)</f>
        <v>9</v>
      </c>
      <c r="AC127" s="2">
        <f>IFERROR(__xludf.DUMMYFUNCTION("""COMPUTED_VALUE"""),7.0)</f>
        <v>7</v>
      </c>
      <c r="AD127" s="2">
        <f>IFERROR(__xludf.DUMMYFUNCTION("""COMPUTED_VALUE"""),96.0)</f>
        <v>96</v>
      </c>
      <c r="AE127" s="2">
        <f>IFERROR(__xludf.DUMMYFUNCTION("""COMPUTED_VALUE"""),67.0)</f>
        <v>67</v>
      </c>
      <c r="AF127" s="2">
        <f>IFERROR(__xludf.DUMMYFUNCTION("""COMPUTED_VALUE"""),93.0)</f>
        <v>93</v>
      </c>
      <c r="AG127" s="2">
        <f>IFERROR(__xludf.DUMMYFUNCTION("""COMPUTED_VALUE"""),18.0)</f>
        <v>18</v>
      </c>
      <c r="AH127" s="2">
        <f>IFERROR(__xludf.DUMMYFUNCTION("""COMPUTED_VALUE"""),2.0)</f>
        <v>2</v>
      </c>
      <c r="AI127" s="2">
        <f>IFERROR(__xludf.DUMMYFUNCTION("""COMPUTED_VALUE"""),25.0)</f>
        <v>25</v>
      </c>
      <c r="AJ127" s="2">
        <f>IFERROR(__xludf.DUMMYFUNCTION("""COMPUTED_VALUE"""),77.0)</f>
        <v>77</v>
      </c>
      <c r="AK127" s="2">
        <f>IFERROR(__xludf.DUMMYFUNCTION("""COMPUTED_VALUE"""),94.0)</f>
        <v>94</v>
      </c>
      <c r="AL127" s="2">
        <f>IFERROR(__xludf.DUMMYFUNCTION("""COMPUTED_VALUE"""),47.0)</f>
        <v>47</v>
      </c>
      <c r="AM127" s="2">
        <f>IFERROR(__xludf.DUMMYFUNCTION("""COMPUTED_VALUE"""),99.0)</f>
        <v>99</v>
      </c>
      <c r="AN127" s="2">
        <f>IFERROR(__xludf.DUMMYFUNCTION("""COMPUTED_VALUE"""),62.0)</f>
        <v>62</v>
      </c>
      <c r="AO127" s="2">
        <f>IFERROR(__xludf.DUMMYFUNCTION("""COMPUTED_VALUE"""),60.0)</f>
        <v>60</v>
      </c>
      <c r="AP127" s="2">
        <f t="shared" si="2"/>
        <v>16384</v>
      </c>
      <c r="AQ127" s="2">
        <f>IFERROR(__xludf.DUMMYFUNCTION("COUNTA( iferror( filter( flatten(F127:O127), match( flatten(F127:O127), flatten(Q127:AO127), 0 ) ) ) )"),7.0)</f>
        <v>7</v>
      </c>
      <c r="AR127" s="2">
        <f t="shared" si="1"/>
        <v>64</v>
      </c>
    </row>
    <row r="128">
      <c r="A128" s="4" t="s">
        <v>132</v>
      </c>
      <c r="B128" s="2" t="str">
        <f>IFERROR(__xludf.DUMMYFUNCTION(" SPLIT(A128,"":"")"),"Card 127")</f>
        <v>Card 127</v>
      </c>
      <c r="C128" s="2" t="str">
        <f>IFERROR(__xludf.DUMMYFUNCTION("""COMPUTED_VALUE"""),"  7 40 79 33 52  3 21  1 71  5 | 44 14 19 29 56 25 34 41 64 12 93 70 66 94 54 97 58 59 18 27 77 17 15 38 88")</f>
        <v>  7 40 79 33 52  3 21  1 71  5 | 44 14 19 29 56 25 34 41 64 12 93 70 66 94 54 97 58 59 18 27 77 17 15 38 88</v>
      </c>
      <c r="D128" s="2" t="str">
        <f>IFERROR(__xludf.DUMMYFUNCTION("SPLIT(C128,""|"")"),"  7 40 79 33 52  3 21  1 71  5 ")</f>
        <v>  7 40 79 33 52  3 21  1 71  5 </v>
      </c>
      <c r="E128" s="2" t="str">
        <f>IFERROR(__xludf.DUMMYFUNCTION("""COMPUTED_VALUE""")," 44 14 19 29 56 25 34 41 64 12 93 70 66 94 54 97 58 59 18 27 77 17 15 38 88")</f>
        <v> 44 14 19 29 56 25 34 41 64 12 93 70 66 94 54 97 58 59 18 27 77 17 15 38 88</v>
      </c>
      <c r="F128" s="2">
        <f>IFERROR(__xludf.DUMMYFUNCTION("SPLIT(D128,"" "")"),7.0)</f>
        <v>7</v>
      </c>
      <c r="G128" s="2">
        <f>IFERROR(__xludf.DUMMYFUNCTION("""COMPUTED_VALUE"""),40.0)</f>
        <v>40</v>
      </c>
      <c r="H128" s="2">
        <f>IFERROR(__xludf.DUMMYFUNCTION("""COMPUTED_VALUE"""),79.0)</f>
        <v>79</v>
      </c>
      <c r="I128" s="2">
        <f>IFERROR(__xludf.DUMMYFUNCTION("""COMPUTED_VALUE"""),33.0)</f>
        <v>33</v>
      </c>
      <c r="J128" s="2">
        <f>IFERROR(__xludf.DUMMYFUNCTION("""COMPUTED_VALUE"""),52.0)</f>
        <v>52</v>
      </c>
      <c r="K128" s="2">
        <f>IFERROR(__xludf.DUMMYFUNCTION("""COMPUTED_VALUE"""),3.0)</f>
        <v>3</v>
      </c>
      <c r="L128" s="2">
        <f>IFERROR(__xludf.DUMMYFUNCTION("""COMPUTED_VALUE"""),21.0)</f>
        <v>21</v>
      </c>
      <c r="M128" s="2">
        <f>IFERROR(__xludf.DUMMYFUNCTION("""COMPUTED_VALUE"""),1.0)</f>
        <v>1</v>
      </c>
      <c r="N128" s="2">
        <f>IFERROR(__xludf.DUMMYFUNCTION("""COMPUTED_VALUE"""),71.0)</f>
        <v>71</v>
      </c>
      <c r="O128" s="2">
        <f>IFERROR(__xludf.DUMMYFUNCTION("""COMPUTED_VALUE"""),5.0)</f>
        <v>5</v>
      </c>
      <c r="Q128" s="2">
        <f>IFERROR(__xludf.DUMMYFUNCTION("SPLIT(E128,"" "")"),44.0)</f>
        <v>44</v>
      </c>
      <c r="R128" s="2">
        <f>IFERROR(__xludf.DUMMYFUNCTION("""COMPUTED_VALUE"""),14.0)</f>
        <v>14</v>
      </c>
      <c r="S128" s="2">
        <f>IFERROR(__xludf.DUMMYFUNCTION("""COMPUTED_VALUE"""),19.0)</f>
        <v>19</v>
      </c>
      <c r="T128" s="2">
        <f>IFERROR(__xludf.DUMMYFUNCTION("""COMPUTED_VALUE"""),29.0)</f>
        <v>29</v>
      </c>
      <c r="U128" s="2">
        <f>IFERROR(__xludf.DUMMYFUNCTION("""COMPUTED_VALUE"""),56.0)</f>
        <v>56</v>
      </c>
      <c r="V128" s="2">
        <f>IFERROR(__xludf.DUMMYFUNCTION("""COMPUTED_VALUE"""),25.0)</f>
        <v>25</v>
      </c>
      <c r="W128" s="2">
        <f>IFERROR(__xludf.DUMMYFUNCTION("""COMPUTED_VALUE"""),34.0)</f>
        <v>34</v>
      </c>
      <c r="X128" s="2">
        <f>IFERROR(__xludf.DUMMYFUNCTION("""COMPUTED_VALUE"""),41.0)</f>
        <v>41</v>
      </c>
      <c r="Y128" s="2">
        <f>IFERROR(__xludf.DUMMYFUNCTION("""COMPUTED_VALUE"""),64.0)</f>
        <v>64</v>
      </c>
      <c r="Z128" s="2">
        <f>IFERROR(__xludf.DUMMYFUNCTION("""COMPUTED_VALUE"""),12.0)</f>
        <v>12</v>
      </c>
      <c r="AA128" s="2">
        <f>IFERROR(__xludf.DUMMYFUNCTION("""COMPUTED_VALUE"""),93.0)</f>
        <v>93</v>
      </c>
      <c r="AB128" s="2">
        <f>IFERROR(__xludf.DUMMYFUNCTION("""COMPUTED_VALUE"""),70.0)</f>
        <v>70</v>
      </c>
      <c r="AC128" s="2">
        <f>IFERROR(__xludf.DUMMYFUNCTION("""COMPUTED_VALUE"""),66.0)</f>
        <v>66</v>
      </c>
      <c r="AD128" s="2">
        <f>IFERROR(__xludf.DUMMYFUNCTION("""COMPUTED_VALUE"""),94.0)</f>
        <v>94</v>
      </c>
      <c r="AE128" s="2">
        <f>IFERROR(__xludf.DUMMYFUNCTION("""COMPUTED_VALUE"""),54.0)</f>
        <v>54</v>
      </c>
      <c r="AF128" s="2">
        <f>IFERROR(__xludf.DUMMYFUNCTION("""COMPUTED_VALUE"""),97.0)</f>
        <v>97</v>
      </c>
      <c r="AG128" s="2">
        <f>IFERROR(__xludf.DUMMYFUNCTION("""COMPUTED_VALUE"""),58.0)</f>
        <v>58</v>
      </c>
      <c r="AH128" s="2">
        <f>IFERROR(__xludf.DUMMYFUNCTION("""COMPUTED_VALUE"""),59.0)</f>
        <v>59</v>
      </c>
      <c r="AI128" s="2">
        <f>IFERROR(__xludf.DUMMYFUNCTION("""COMPUTED_VALUE"""),18.0)</f>
        <v>18</v>
      </c>
      <c r="AJ128" s="2">
        <f>IFERROR(__xludf.DUMMYFUNCTION("""COMPUTED_VALUE"""),27.0)</f>
        <v>27</v>
      </c>
      <c r="AK128" s="2">
        <f>IFERROR(__xludf.DUMMYFUNCTION("""COMPUTED_VALUE"""),77.0)</f>
        <v>77</v>
      </c>
      <c r="AL128" s="2">
        <f>IFERROR(__xludf.DUMMYFUNCTION("""COMPUTED_VALUE"""),17.0)</f>
        <v>17</v>
      </c>
      <c r="AM128" s="2">
        <f>IFERROR(__xludf.DUMMYFUNCTION("""COMPUTED_VALUE"""),15.0)</f>
        <v>15</v>
      </c>
      <c r="AN128" s="2">
        <f>IFERROR(__xludf.DUMMYFUNCTION("""COMPUTED_VALUE"""),38.0)</f>
        <v>38</v>
      </c>
      <c r="AO128" s="2">
        <f>IFERROR(__xludf.DUMMYFUNCTION("""COMPUTED_VALUE"""),88.0)</f>
        <v>88</v>
      </c>
      <c r="AP128" s="2">
        <f t="shared" si="2"/>
        <v>1</v>
      </c>
      <c r="AQ128" s="2">
        <f>IFERROR(__xludf.DUMMYFUNCTION("COUNTA( iferror( filter( flatten(F128:O128), match( flatten(F128:O128), flatten(Q128:AO128), 0 ) ) ) )"),0.0)</f>
        <v>0</v>
      </c>
      <c r="AR128" s="2">
        <f t="shared" si="1"/>
        <v>0</v>
      </c>
    </row>
    <row r="129">
      <c r="A129" s="4" t="s">
        <v>133</v>
      </c>
      <c r="B129" s="2" t="str">
        <f>IFERROR(__xludf.DUMMYFUNCTION(" SPLIT(A129,"":"")"),"Card 128")</f>
        <v>Card 128</v>
      </c>
      <c r="C129" s="2" t="str">
        <f>IFERROR(__xludf.DUMMYFUNCTION("""COMPUTED_VALUE""")," 99 87  2 95 67 33 73 52 22 23 | 65 91 97 11 34 36 56 38 79 52 82 22 26 83 12  1 95  9 23 99 81 42 92 27 86")</f>
        <v> 99 87  2 95 67 33 73 52 22 23 | 65 91 97 11 34 36 56 38 79 52 82 22 26 83 12  1 95  9 23 99 81 42 92 27 86</v>
      </c>
      <c r="D129" s="2" t="str">
        <f>IFERROR(__xludf.DUMMYFUNCTION("SPLIT(C129,""|"")")," 99 87  2 95 67 33 73 52 22 23 ")</f>
        <v> 99 87  2 95 67 33 73 52 22 23 </v>
      </c>
      <c r="E129" s="2" t="str">
        <f>IFERROR(__xludf.DUMMYFUNCTION("""COMPUTED_VALUE""")," 65 91 97 11 34 36 56 38 79 52 82 22 26 83 12  1 95  9 23 99 81 42 92 27 86")</f>
        <v> 65 91 97 11 34 36 56 38 79 52 82 22 26 83 12  1 95  9 23 99 81 42 92 27 86</v>
      </c>
      <c r="F129" s="2">
        <f>IFERROR(__xludf.DUMMYFUNCTION("SPLIT(D129,"" "")"),99.0)</f>
        <v>99</v>
      </c>
      <c r="G129" s="2">
        <f>IFERROR(__xludf.DUMMYFUNCTION("""COMPUTED_VALUE"""),87.0)</f>
        <v>87</v>
      </c>
      <c r="H129" s="2">
        <f>IFERROR(__xludf.DUMMYFUNCTION("""COMPUTED_VALUE"""),2.0)</f>
        <v>2</v>
      </c>
      <c r="I129" s="2">
        <f>IFERROR(__xludf.DUMMYFUNCTION("""COMPUTED_VALUE"""),95.0)</f>
        <v>95</v>
      </c>
      <c r="J129" s="2">
        <f>IFERROR(__xludf.DUMMYFUNCTION("""COMPUTED_VALUE"""),67.0)</f>
        <v>67</v>
      </c>
      <c r="K129" s="2">
        <f>IFERROR(__xludf.DUMMYFUNCTION("""COMPUTED_VALUE"""),33.0)</f>
        <v>33</v>
      </c>
      <c r="L129" s="2">
        <f>IFERROR(__xludf.DUMMYFUNCTION("""COMPUTED_VALUE"""),73.0)</f>
        <v>73</v>
      </c>
      <c r="M129" s="2">
        <f>IFERROR(__xludf.DUMMYFUNCTION("""COMPUTED_VALUE"""),52.0)</f>
        <v>52</v>
      </c>
      <c r="N129" s="2">
        <f>IFERROR(__xludf.DUMMYFUNCTION("""COMPUTED_VALUE"""),22.0)</f>
        <v>22</v>
      </c>
      <c r="O129" s="2">
        <f>IFERROR(__xludf.DUMMYFUNCTION("""COMPUTED_VALUE"""),23.0)</f>
        <v>23</v>
      </c>
      <c r="Q129" s="2">
        <f>IFERROR(__xludf.DUMMYFUNCTION("SPLIT(E129,"" "")"),65.0)</f>
        <v>65</v>
      </c>
      <c r="R129" s="2">
        <f>IFERROR(__xludf.DUMMYFUNCTION("""COMPUTED_VALUE"""),91.0)</f>
        <v>91</v>
      </c>
      <c r="S129" s="2">
        <f>IFERROR(__xludf.DUMMYFUNCTION("""COMPUTED_VALUE"""),97.0)</f>
        <v>97</v>
      </c>
      <c r="T129" s="2">
        <f>IFERROR(__xludf.DUMMYFUNCTION("""COMPUTED_VALUE"""),11.0)</f>
        <v>11</v>
      </c>
      <c r="U129" s="2">
        <f>IFERROR(__xludf.DUMMYFUNCTION("""COMPUTED_VALUE"""),34.0)</f>
        <v>34</v>
      </c>
      <c r="V129" s="2">
        <f>IFERROR(__xludf.DUMMYFUNCTION("""COMPUTED_VALUE"""),36.0)</f>
        <v>36</v>
      </c>
      <c r="W129" s="2">
        <f>IFERROR(__xludf.DUMMYFUNCTION("""COMPUTED_VALUE"""),56.0)</f>
        <v>56</v>
      </c>
      <c r="X129" s="2">
        <f>IFERROR(__xludf.DUMMYFUNCTION("""COMPUTED_VALUE"""),38.0)</f>
        <v>38</v>
      </c>
      <c r="Y129" s="2">
        <f>IFERROR(__xludf.DUMMYFUNCTION("""COMPUTED_VALUE"""),79.0)</f>
        <v>79</v>
      </c>
      <c r="Z129" s="2">
        <f>IFERROR(__xludf.DUMMYFUNCTION("""COMPUTED_VALUE"""),52.0)</f>
        <v>52</v>
      </c>
      <c r="AA129" s="2">
        <f>IFERROR(__xludf.DUMMYFUNCTION("""COMPUTED_VALUE"""),82.0)</f>
        <v>82</v>
      </c>
      <c r="AB129" s="2">
        <f>IFERROR(__xludf.DUMMYFUNCTION("""COMPUTED_VALUE"""),22.0)</f>
        <v>22</v>
      </c>
      <c r="AC129" s="2">
        <f>IFERROR(__xludf.DUMMYFUNCTION("""COMPUTED_VALUE"""),26.0)</f>
        <v>26</v>
      </c>
      <c r="AD129" s="2">
        <f>IFERROR(__xludf.DUMMYFUNCTION("""COMPUTED_VALUE"""),83.0)</f>
        <v>83</v>
      </c>
      <c r="AE129" s="2">
        <f>IFERROR(__xludf.DUMMYFUNCTION("""COMPUTED_VALUE"""),12.0)</f>
        <v>12</v>
      </c>
      <c r="AF129" s="2">
        <f>IFERROR(__xludf.DUMMYFUNCTION("""COMPUTED_VALUE"""),1.0)</f>
        <v>1</v>
      </c>
      <c r="AG129" s="2">
        <f>IFERROR(__xludf.DUMMYFUNCTION("""COMPUTED_VALUE"""),95.0)</f>
        <v>95</v>
      </c>
      <c r="AH129" s="2">
        <f>IFERROR(__xludf.DUMMYFUNCTION("""COMPUTED_VALUE"""),9.0)</f>
        <v>9</v>
      </c>
      <c r="AI129" s="2">
        <f>IFERROR(__xludf.DUMMYFUNCTION("""COMPUTED_VALUE"""),23.0)</f>
        <v>23</v>
      </c>
      <c r="AJ129" s="2">
        <f>IFERROR(__xludf.DUMMYFUNCTION("""COMPUTED_VALUE"""),99.0)</f>
        <v>99</v>
      </c>
      <c r="AK129" s="2">
        <f>IFERROR(__xludf.DUMMYFUNCTION("""COMPUTED_VALUE"""),81.0)</f>
        <v>81</v>
      </c>
      <c r="AL129" s="2">
        <f>IFERROR(__xludf.DUMMYFUNCTION("""COMPUTED_VALUE"""),42.0)</f>
        <v>42</v>
      </c>
      <c r="AM129" s="2">
        <f>IFERROR(__xludf.DUMMYFUNCTION("""COMPUTED_VALUE"""),92.0)</f>
        <v>92</v>
      </c>
      <c r="AN129" s="2">
        <f>IFERROR(__xludf.DUMMYFUNCTION("""COMPUTED_VALUE"""),27.0)</f>
        <v>27</v>
      </c>
      <c r="AO129" s="2">
        <f>IFERROR(__xludf.DUMMYFUNCTION("""COMPUTED_VALUE"""),86.0)</f>
        <v>86</v>
      </c>
      <c r="AP129" s="2">
        <f t="shared" si="2"/>
        <v>0</v>
      </c>
      <c r="AQ129" s="2">
        <f>IFERROR(__xludf.DUMMYFUNCTION("COUNTA( iferror( filter( flatten(F129:O129), match( flatten(F129:O129), flatten(Q129:AO129), 0 ) ) ) )"),5.0)</f>
        <v>5</v>
      </c>
      <c r="AR129" s="2">
        <f t="shared" si="1"/>
        <v>16</v>
      </c>
    </row>
    <row r="130">
      <c r="A130" s="4" t="s">
        <v>134</v>
      </c>
      <c r="B130" s="2" t="str">
        <f>IFERROR(__xludf.DUMMYFUNCTION(" SPLIT(A130,"":"")"),"Card 129")</f>
        <v>Card 129</v>
      </c>
      <c r="C130" s="2" t="str">
        <f>IFERROR(__xludf.DUMMYFUNCTION("""COMPUTED_VALUE""")," 98 68 59 25 58 27 20 23 38 46 | 97 91 59 41 70 18 36 38 46 42 58 48 53 60 81 75 83 23 15 86 89 68 69 39 88")</f>
        <v> 98 68 59 25 58 27 20 23 38 46 | 97 91 59 41 70 18 36 38 46 42 58 48 53 60 81 75 83 23 15 86 89 68 69 39 88</v>
      </c>
      <c r="D130" s="2" t="str">
        <f>IFERROR(__xludf.DUMMYFUNCTION("SPLIT(C130,""|"")")," 98 68 59 25 58 27 20 23 38 46 ")</f>
        <v> 98 68 59 25 58 27 20 23 38 46 </v>
      </c>
      <c r="E130" s="2" t="str">
        <f>IFERROR(__xludf.DUMMYFUNCTION("""COMPUTED_VALUE""")," 97 91 59 41 70 18 36 38 46 42 58 48 53 60 81 75 83 23 15 86 89 68 69 39 88")</f>
        <v> 97 91 59 41 70 18 36 38 46 42 58 48 53 60 81 75 83 23 15 86 89 68 69 39 88</v>
      </c>
      <c r="F130" s="2">
        <f>IFERROR(__xludf.DUMMYFUNCTION("SPLIT(D130,"" "")"),98.0)</f>
        <v>98</v>
      </c>
      <c r="G130" s="2">
        <f>IFERROR(__xludf.DUMMYFUNCTION("""COMPUTED_VALUE"""),68.0)</f>
        <v>68</v>
      </c>
      <c r="H130" s="2">
        <f>IFERROR(__xludf.DUMMYFUNCTION("""COMPUTED_VALUE"""),59.0)</f>
        <v>59</v>
      </c>
      <c r="I130" s="2">
        <f>IFERROR(__xludf.DUMMYFUNCTION("""COMPUTED_VALUE"""),25.0)</f>
        <v>25</v>
      </c>
      <c r="J130" s="2">
        <f>IFERROR(__xludf.DUMMYFUNCTION("""COMPUTED_VALUE"""),58.0)</f>
        <v>58</v>
      </c>
      <c r="K130" s="2">
        <f>IFERROR(__xludf.DUMMYFUNCTION("""COMPUTED_VALUE"""),27.0)</f>
        <v>27</v>
      </c>
      <c r="L130" s="2">
        <f>IFERROR(__xludf.DUMMYFUNCTION("""COMPUTED_VALUE"""),20.0)</f>
        <v>20</v>
      </c>
      <c r="M130" s="2">
        <f>IFERROR(__xludf.DUMMYFUNCTION("""COMPUTED_VALUE"""),23.0)</f>
        <v>23</v>
      </c>
      <c r="N130" s="2">
        <f>IFERROR(__xludf.DUMMYFUNCTION("""COMPUTED_VALUE"""),38.0)</f>
        <v>38</v>
      </c>
      <c r="O130" s="2">
        <f>IFERROR(__xludf.DUMMYFUNCTION("""COMPUTED_VALUE"""),46.0)</f>
        <v>46</v>
      </c>
      <c r="Q130" s="2">
        <f>IFERROR(__xludf.DUMMYFUNCTION("SPLIT(E130,"" "")"),97.0)</f>
        <v>97</v>
      </c>
      <c r="R130" s="2">
        <f>IFERROR(__xludf.DUMMYFUNCTION("""COMPUTED_VALUE"""),91.0)</f>
        <v>91</v>
      </c>
      <c r="S130" s="2">
        <f>IFERROR(__xludf.DUMMYFUNCTION("""COMPUTED_VALUE"""),59.0)</f>
        <v>59</v>
      </c>
      <c r="T130" s="2">
        <f>IFERROR(__xludf.DUMMYFUNCTION("""COMPUTED_VALUE"""),41.0)</f>
        <v>41</v>
      </c>
      <c r="U130" s="2">
        <f>IFERROR(__xludf.DUMMYFUNCTION("""COMPUTED_VALUE"""),70.0)</f>
        <v>70</v>
      </c>
      <c r="V130" s="2">
        <f>IFERROR(__xludf.DUMMYFUNCTION("""COMPUTED_VALUE"""),18.0)</f>
        <v>18</v>
      </c>
      <c r="W130" s="2">
        <f>IFERROR(__xludf.DUMMYFUNCTION("""COMPUTED_VALUE"""),36.0)</f>
        <v>36</v>
      </c>
      <c r="X130" s="2">
        <f>IFERROR(__xludf.DUMMYFUNCTION("""COMPUTED_VALUE"""),38.0)</f>
        <v>38</v>
      </c>
      <c r="Y130" s="2">
        <f>IFERROR(__xludf.DUMMYFUNCTION("""COMPUTED_VALUE"""),46.0)</f>
        <v>46</v>
      </c>
      <c r="Z130" s="2">
        <f>IFERROR(__xludf.DUMMYFUNCTION("""COMPUTED_VALUE"""),42.0)</f>
        <v>42</v>
      </c>
      <c r="AA130" s="2">
        <f>IFERROR(__xludf.DUMMYFUNCTION("""COMPUTED_VALUE"""),58.0)</f>
        <v>58</v>
      </c>
      <c r="AB130" s="2">
        <f>IFERROR(__xludf.DUMMYFUNCTION("""COMPUTED_VALUE"""),48.0)</f>
        <v>48</v>
      </c>
      <c r="AC130" s="2">
        <f>IFERROR(__xludf.DUMMYFUNCTION("""COMPUTED_VALUE"""),53.0)</f>
        <v>53</v>
      </c>
      <c r="AD130" s="2">
        <f>IFERROR(__xludf.DUMMYFUNCTION("""COMPUTED_VALUE"""),60.0)</f>
        <v>60</v>
      </c>
      <c r="AE130" s="2">
        <f>IFERROR(__xludf.DUMMYFUNCTION("""COMPUTED_VALUE"""),81.0)</f>
        <v>81</v>
      </c>
      <c r="AF130" s="2">
        <f>IFERROR(__xludf.DUMMYFUNCTION("""COMPUTED_VALUE"""),75.0)</f>
        <v>75</v>
      </c>
      <c r="AG130" s="2">
        <f>IFERROR(__xludf.DUMMYFUNCTION("""COMPUTED_VALUE"""),83.0)</f>
        <v>83</v>
      </c>
      <c r="AH130" s="2">
        <f>IFERROR(__xludf.DUMMYFUNCTION("""COMPUTED_VALUE"""),23.0)</f>
        <v>23</v>
      </c>
      <c r="AI130" s="2">
        <f>IFERROR(__xludf.DUMMYFUNCTION("""COMPUTED_VALUE"""),15.0)</f>
        <v>15</v>
      </c>
      <c r="AJ130" s="2">
        <f>IFERROR(__xludf.DUMMYFUNCTION("""COMPUTED_VALUE"""),86.0)</f>
        <v>86</v>
      </c>
      <c r="AK130" s="2">
        <f>IFERROR(__xludf.DUMMYFUNCTION("""COMPUTED_VALUE"""),89.0)</f>
        <v>89</v>
      </c>
      <c r="AL130" s="2">
        <f>IFERROR(__xludf.DUMMYFUNCTION("""COMPUTED_VALUE"""),68.0)</f>
        <v>68</v>
      </c>
      <c r="AM130" s="2">
        <f>IFERROR(__xludf.DUMMYFUNCTION("""COMPUTED_VALUE"""),69.0)</f>
        <v>69</v>
      </c>
      <c r="AN130" s="2">
        <f>IFERROR(__xludf.DUMMYFUNCTION("""COMPUTED_VALUE"""),39.0)</f>
        <v>39</v>
      </c>
      <c r="AO130" s="2">
        <f>IFERROR(__xludf.DUMMYFUNCTION("""COMPUTED_VALUE"""),88.0)</f>
        <v>88</v>
      </c>
      <c r="AP130" s="2">
        <f t="shared" si="2"/>
        <v>15625</v>
      </c>
      <c r="AQ130" s="2">
        <f>IFERROR(__xludf.DUMMYFUNCTION("COUNTA( iferror( filter( flatten(F130:O130), match( flatten(F130:O130), flatten(Q130:AO130), 0 ) ) ) )"),6.0)</f>
        <v>6</v>
      </c>
      <c r="AR130" s="2">
        <f t="shared" si="1"/>
        <v>32</v>
      </c>
    </row>
    <row r="131">
      <c r="A131" s="4" t="s">
        <v>135</v>
      </c>
      <c r="B131" s="2" t="str">
        <f>IFERROR(__xludf.DUMMYFUNCTION(" SPLIT(A131,"":"")"),"Card 130")</f>
        <v>Card 130</v>
      </c>
      <c r="C131" s="2" t="str">
        <f>IFERROR(__xludf.DUMMYFUNCTION("""COMPUTED_VALUE""")," 85 72 65 71 14 25 22 53 12 28 | 67  9 27 94 96 30 86 83  4 59 91 79  7 60 31 39 36 77 23 38 40 51 84 16 57")</f>
        <v> 85 72 65 71 14 25 22 53 12 28 | 67  9 27 94 96 30 86 83  4 59 91 79  7 60 31 39 36 77 23 38 40 51 84 16 57</v>
      </c>
      <c r="D131" s="2" t="str">
        <f>IFERROR(__xludf.DUMMYFUNCTION("SPLIT(C131,""|"")")," 85 72 65 71 14 25 22 53 12 28 ")</f>
        <v> 85 72 65 71 14 25 22 53 12 28 </v>
      </c>
      <c r="E131" s="2" t="str">
        <f>IFERROR(__xludf.DUMMYFUNCTION("""COMPUTED_VALUE""")," 67  9 27 94 96 30 86 83  4 59 91 79  7 60 31 39 36 77 23 38 40 51 84 16 57")</f>
        <v> 67  9 27 94 96 30 86 83  4 59 91 79  7 60 31 39 36 77 23 38 40 51 84 16 57</v>
      </c>
      <c r="F131" s="2">
        <f>IFERROR(__xludf.DUMMYFUNCTION("SPLIT(D131,"" "")"),85.0)</f>
        <v>85</v>
      </c>
      <c r="G131" s="2">
        <f>IFERROR(__xludf.DUMMYFUNCTION("""COMPUTED_VALUE"""),72.0)</f>
        <v>72</v>
      </c>
      <c r="H131" s="2">
        <f>IFERROR(__xludf.DUMMYFUNCTION("""COMPUTED_VALUE"""),65.0)</f>
        <v>65</v>
      </c>
      <c r="I131" s="2">
        <f>IFERROR(__xludf.DUMMYFUNCTION("""COMPUTED_VALUE"""),71.0)</f>
        <v>71</v>
      </c>
      <c r="J131" s="2">
        <f>IFERROR(__xludf.DUMMYFUNCTION("""COMPUTED_VALUE"""),14.0)</f>
        <v>14</v>
      </c>
      <c r="K131" s="2">
        <f>IFERROR(__xludf.DUMMYFUNCTION("""COMPUTED_VALUE"""),25.0)</f>
        <v>25</v>
      </c>
      <c r="L131" s="2">
        <f>IFERROR(__xludf.DUMMYFUNCTION("""COMPUTED_VALUE"""),22.0)</f>
        <v>22</v>
      </c>
      <c r="M131" s="2">
        <f>IFERROR(__xludf.DUMMYFUNCTION("""COMPUTED_VALUE"""),53.0)</f>
        <v>53</v>
      </c>
      <c r="N131" s="2">
        <f>IFERROR(__xludf.DUMMYFUNCTION("""COMPUTED_VALUE"""),12.0)</f>
        <v>12</v>
      </c>
      <c r="O131" s="2">
        <f>IFERROR(__xludf.DUMMYFUNCTION("""COMPUTED_VALUE"""),28.0)</f>
        <v>28</v>
      </c>
      <c r="Q131" s="2">
        <f>IFERROR(__xludf.DUMMYFUNCTION("SPLIT(E131,"" "")"),67.0)</f>
        <v>67</v>
      </c>
      <c r="R131" s="2">
        <f>IFERROR(__xludf.DUMMYFUNCTION("""COMPUTED_VALUE"""),9.0)</f>
        <v>9</v>
      </c>
      <c r="S131" s="2">
        <f>IFERROR(__xludf.DUMMYFUNCTION("""COMPUTED_VALUE"""),27.0)</f>
        <v>27</v>
      </c>
      <c r="T131" s="2">
        <f>IFERROR(__xludf.DUMMYFUNCTION("""COMPUTED_VALUE"""),94.0)</f>
        <v>94</v>
      </c>
      <c r="U131" s="2">
        <f>IFERROR(__xludf.DUMMYFUNCTION("""COMPUTED_VALUE"""),96.0)</f>
        <v>96</v>
      </c>
      <c r="V131" s="2">
        <f>IFERROR(__xludf.DUMMYFUNCTION("""COMPUTED_VALUE"""),30.0)</f>
        <v>30</v>
      </c>
      <c r="W131" s="2">
        <f>IFERROR(__xludf.DUMMYFUNCTION("""COMPUTED_VALUE"""),86.0)</f>
        <v>86</v>
      </c>
      <c r="X131" s="2">
        <f>IFERROR(__xludf.DUMMYFUNCTION("""COMPUTED_VALUE"""),83.0)</f>
        <v>83</v>
      </c>
      <c r="Y131" s="2">
        <f>IFERROR(__xludf.DUMMYFUNCTION("""COMPUTED_VALUE"""),4.0)</f>
        <v>4</v>
      </c>
      <c r="Z131" s="2">
        <f>IFERROR(__xludf.DUMMYFUNCTION("""COMPUTED_VALUE"""),59.0)</f>
        <v>59</v>
      </c>
      <c r="AA131" s="2">
        <f>IFERROR(__xludf.DUMMYFUNCTION("""COMPUTED_VALUE"""),91.0)</f>
        <v>91</v>
      </c>
      <c r="AB131" s="2">
        <f>IFERROR(__xludf.DUMMYFUNCTION("""COMPUTED_VALUE"""),79.0)</f>
        <v>79</v>
      </c>
      <c r="AC131" s="2">
        <f>IFERROR(__xludf.DUMMYFUNCTION("""COMPUTED_VALUE"""),7.0)</f>
        <v>7</v>
      </c>
      <c r="AD131" s="2">
        <f>IFERROR(__xludf.DUMMYFUNCTION("""COMPUTED_VALUE"""),60.0)</f>
        <v>60</v>
      </c>
      <c r="AE131" s="2">
        <f>IFERROR(__xludf.DUMMYFUNCTION("""COMPUTED_VALUE"""),31.0)</f>
        <v>31</v>
      </c>
      <c r="AF131" s="2">
        <f>IFERROR(__xludf.DUMMYFUNCTION("""COMPUTED_VALUE"""),39.0)</f>
        <v>39</v>
      </c>
      <c r="AG131" s="2">
        <f>IFERROR(__xludf.DUMMYFUNCTION("""COMPUTED_VALUE"""),36.0)</f>
        <v>36</v>
      </c>
      <c r="AH131" s="2">
        <f>IFERROR(__xludf.DUMMYFUNCTION("""COMPUTED_VALUE"""),77.0)</f>
        <v>77</v>
      </c>
      <c r="AI131" s="2">
        <f>IFERROR(__xludf.DUMMYFUNCTION("""COMPUTED_VALUE"""),23.0)</f>
        <v>23</v>
      </c>
      <c r="AJ131" s="2">
        <f>IFERROR(__xludf.DUMMYFUNCTION("""COMPUTED_VALUE"""),38.0)</f>
        <v>38</v>
      </c>
      <c r="AK131" s="2">
        <f>IFERROR(__xludf.DUMMYFUNCTION("""COMPUTED_VALUE"""),40.0)</f>
        <v>40</v>
      </c>
      <c r="AL131" s="2">
        <f>IFERROR(__xludf.DUMMYFUNCTION("""COMPUTED_VALUE"""),51.0)</f>
        <v>51</v>
      </c>
      <c r="AM131" s="2">
        <f>IFERROR(__xludf.DUMMYFUNCTION("""COMPUTED_VALUE"""),84.0)</f>
        <v>84</v>
      </c>
      <c r="AN131" s="2">
        <f>IFERROR(__xludf.DUMMYFUNCTION("""COMPUTED_VALUE"""),16.0)</f>
        <v>16</v>
      </c>
      <c r="AO131" s="2">
        <f>IFERROR(__xludf.DUMMYFUNCTION("""COMPUTED_VALUE"""),57.0)</f>
        <v>57</v>
      </c>
      <c r="AP131" s="2">
        <f t="shared" si="2"/>
        <v>1</v>
      </c>
      <c r="AQ131" s="2">
        <f>IFERROR(__xludf.DUMMYFUNCTION("COUNTA( iferror( filter( flatten(F131:O131), match( flatten(F131:O131), flatten(Q131:AO131), 0 ) ) ) )"),0.0)</f>
        <v>0</v>
      </c>
      <c r="AR131" s="2">
        <f t="shared" si="1"/>
        <v>0</v>
      </c>
    </row>
    <row r="132">
      <c r="A132" s="4" t="s">
        <v>136</v>
      </c>
      <c r="B132" s="2" t="str">
        <f>IFERROR(__xludf.DUMMYFUNCTION(" SPLIT(A132,"":"")"),"Card 131")</f>
        <v>Card 131</v>
      </c>
      <c r="C132" s="2" t="str">
        <f>IFERROR(__xludf.DUMMYFUNCTION("""COMPUTED_VALUE"""),"  6 77 45 51 48 46 21 52 84 62 | 70 74 83 39 26 27 86 96 56 33 79 18 76 34 22 32 68 59 35 66 38 71  3 20 88")</f>
        <v>  6 77 45 51 48 46 21 52 84 62 | 70 74 83 39 26 27 86 96 56 33 79 18 76 34 22 32 68 59 35 66 38 71  3 20 88</v>
      </c>
      <c r="D132" s="2" t="str">
        <f>IFERROR(__xludf.DUMMYFUNCTION("SPLIT(C132,""|"")"),"  6 77 45 51 48 46 21 52 84 62 ")</f>
        <v>  6 77 45 51 48 46 21 52 84 62 </v>
      </c>
      <c r="E132" s="2" t="str">
        <f>IFERROR(__xludf.DUMMYFUNCTION("""COMPUTED_VALUE""")," 70 74 83 39 26 27 86 96 56 33 79 18 76 34 22 32 68 59 35 66 38 71  3 20 88")</f>
        <v> 70 74 83 39 26 27 86 96 56 33 79 18 76 34 22 32 68 59 35 66 38 71  3 20 88</v>
      </c>
      <c r="F132" s="2">
        <f>IFERROR(__xludf.DUMMYFUNCTION("SPLIT(D132,"" "")"),6.0)</f>
        <v>6</v>
      </c>
      <c r="G132" s="2">
        <f>IFERROR(__xludf.DUMMYFUNCTION("""COMPUTED_VALUE"""),77.0)</f>
        <v>77</v>
      </c>
      <c r="H132" s="2">
        <f>IFERROR(__xludf.DUMMYFUNCTION("""COMPUTED_VALUE"""),45.0)</f>
        <v>45</v>
      </c>
      <c r="I132" s="2">
        <f>IFERROR(__xludf.DUMMYFUNCTION("""COMPUTED_VALUE"""),51.0)</f>
        <v>51</v>
      </c>
      <c r="J132" s="2">
        <f>IFERROR(__xludf.DUMMYFUNCTION("""COMPUTED_VALUE"""),48.0)</f>
        <v>48</v>
      </c>
      <c r="K132" s="2">
        <f>IFERROR(__xludf.DUMMYFUNCTION("""COMPUTED_VALUE"""),46.0)</f>
        <v>46</v>
      </c>
      <c r="L132" s="2">
        <f>IFERROR(__xludf.DUMMYFUNCTION("""COMPUTED_VALUE"""),21.0)</f>
        <v>21</v>
      </c>
      <c r="M132" s="2">
        <f>IFERROR(__xludf.DUMMYFUNCTION("""COMPUTED_VALUE"""),52.0)</f>
        <v>52</v>
      </c>
      <c r="N132" s="2">
        <f>IFERROR(__xludf.DUMMYFUNCTION("""COMPUTED_VALUE"""),84.0)</f>
        <v>84</v>
      </c>
      <c r="O132" s="2">
        <f>IFERROR(__xludf.DUMMYFUNCTION("""COMPUTED_VALUE"""),62.0)</f>
        <v>62</v>
      </c>
      <c r="Q132" s="2">
        <f>IFERROR(__xludf.DUMMYFUNCTION("SPLIT(E132,"" "")"),70.0)</f>
        <v>70</v>
      </c>
      <c r="R132" s="2">
        <f>IFERROR(__xludf.DUMMYFUNCTION("""COMPUTED_VALUE"""),74.0)</f>
        <v>74</v>
      </c>
      <c r="S132" s="2">
        <f>IFERROR(__xludf.DUMMYFUNCTION("""COMPUTED_VALUE"""),83.0)</f>
        <v>83</v>
      </c>
      <c r="T132" s="2">
        <f>IFERROR(__xludf.DUMMYFUNCTION("""COMPUTED_VALUE"""),39.0)</f>
        <v>39</v>
      </c>
      <c r="U132" s="2">
        <f>IFERROR(__xludf.DUMMYFUNCTION("""COMPUTED_VALUE"""),26.0)</f>
        <v>26</v>
      </c>
      <c r="V132" s="2">
        <f>IFERROR(__xludf.DUMMYFUNCTION("""COMPUTED_VALUE"""),27.0)</f>
        <v>27</v>
      </c>
      <c r="W132" s="2">
        <f>IFERROR(__xludf.DUMMYFUNCTION("""COMPUTED_VALUE"""),86.0)</f>
        <v>86</v>
      </c>
      <c r="X132" s="2">
        <f>IFERROR(__xludf.DUMMYFUNCTION("""COMPUTED_VALUE"""),96.0)</f>
        <v>96</v>
      </c>
      <c r="Y132" s="2">
        <f>IFERROR(__xludf.DUMMYFUNCTION("""COMPUTED_VALUE"""),56.0)</f>
        <v>56</v>
      </c>
      <c r="Z132" s="2">
        <f>IFERROR(__xludf.DUMMYFUNCTION("""COMPUTED_VALUE"""),33.0)</f>
        <v>33</v>
      </c>
      <c r="AA132" s="2">
        <f>IFERROR(__xludf.DUMMYFUNCTION("""COMPUTED_VALUE"""),79.0)</f>
        <v>79</v>
      </c>
      <c r="AB132" s="2">
        <f>IFERROR(__xludf.DUMMYFUNCTION("""COMPUTED_VALUE"""),18.0)</f>
        <v>18</v>
      </c>
      <c r="AC132" s="2">
        <f>IFERROR(__xludf.DUMMYFUNCTION("""COMPUTED_VALUE"""),76.0)</f>
        <v>76</v>
      </c>
      <c r="AD132" s="2">
        <f>IFERROR(__xludf.DUMMYFUNCTION("""COMPUTED_VALUE"""),34.0)</f>
        <v>34</v>
      </c>
      <c r="AE132" s="2">
        <f>IFERROR(__xludf.DUMMYFUNCTION("""COMPUTED_VALUE"""),22.0)</f>
        <v>22</v>
      </c>
      <c r="AF132" s="2">
        <f>IFERROR(__xludf.DUMMYFUNCTION("""COMPUTED_VALUE"""),32.0)</f>
        <v>32</v>
      </c>
      <c r="AG132" s="2">
        <f>IFERROR(__xludf.DUMMYFUNCTION("""COMPUTED_VALUE"""),68.0)</f>
        <v>68</v>
      </c>
      <c r="AH132" s="2">
        <f>IFERROR(__xludf.DUMMYFUNCTION("""COMPUTED_VALUE"""),59.0)</f>
        <v>59</v>
      </c>
      <c r="AI132" s="2">
        <f>IFERROR(__xludf.DUMMYFUNCTION("""COMPUTED_VALUE"""),35.0)</f>
        <v>35</v>
      </c>
      <c r="AJ132" s="2">
        <f>IFERROR(__xludf.DUMMYFUNCTION("""COMPUTED_VALUE"""),66.0)</f>
        <v>66</v>
      </c>
      <c r="AK132" s="2">
        <f>IFERROR(__xludf.DUMMYFUNCTION("""COMPUTED_VALUE"""),38.0)</f>
        <v>38</v>
      </c>
      <c r="AL132" s="2">
        <f>IFERROR(__xludf.DUMMYFUNCTION("""COMPUTED_VALUE"""),71.0)</f>
        <v>71</v>
      </c>
      <c r="AM132" s="2">
        <f>IFERROR(__xludf.DUMMYFUNCTION("""COMPUTED_VALUE"""),3.0)</f>
        <v>3</v>
      </c>
      <c r="AN132" s="2">
        <f>IFERROR(__xludf.DUMMYFUNCTION("""COMPUTED_VALUE"""),20.0)</f>
        <v>20</v>
      </c>
      <c r="AO132" s="2">
        <f>IFERROR(__xludf.DUMMYFUNCTION("""COMPUTED_VALUE"""),88.0)</f>
        <v>88</v>
      </c>
      <c r="AP132" s="2">
        <f t="shared" si="2"/>
        <v>1</v>
      </c>
      <c r="AQ132" s="2">
        <f>IFERROR(__xludf.DUMMYFUNCTION("COUNTA( iferror( filter( flatten(F132:O132), match( flatten(F132:O132), flatten(Q132:AO132), 0 ) ) ) )"),0.0)</f>
        <v>0</v>
      </c>
      <c r="AR132" s="2">
        <f t="shared" si="1"/>
        <v>0</v>
      </c>
    </row>
    <row r="133">
      <c r="A133" s="4" t="s">
        <v>137</v>
      </c>
      <c r="B133" s="2" t="str">
        <f>IFERROR(__xludf.DUMMYFUNCTION(" SPLIT(A133,"":"")"),"Card 132")</f>
        <v>Card 132</v>
      </c>
      <c r="C133" s="2" t="str">
        <f>IFERROR(__xludf.DUMMYFUNCTION("""COMPUTED_VALUE""")," 66 80 84  9 59 23 64 44 71 36 | 63 49 73 62 68 48 80 32 99 29 24 61 40 35 20  1 57 58 15 92 87 18 47 71 67")</f>
        <v> 66 80 84  9 59 23 64 44 71 36 | 63 49 73 62 68 48 80 32 99 29 24 61 40 35 20  1 57 58 15 92 87 18 47 71 67</v>
      </c>
      <c r="D133" s="2" t="str">
        <f>IFERROR(__xludf.DUMMYFUNCTION("SPLIT(C133,""|"")")," 66 80 84  9 59 23 64 44 71 36 ")</f>
        <v> 66 80 84  9 59 23 64 44 71 36 </v>
      </c>
      <c r="E133" s="2" t="str">
        <f>IFERROR(__xludf.DUMMYFUNCTION("""COMPUTED_VALUE""")," 63 49 73 62 68 48 80 32 99 29 24 61 40 35 20  1 57 58 15 92 87 18 47 71 67")</f>
        <v> 63 49 73 62 68 48 80 32 99 29 24 61 40 35 20  1 57 58 15 92 87 18 47 71 67</v>
      </c>
      <c r="F133" s="2">
        <f>IFERROR(__xludf.DUMMYFUNCTION("SPLIT(D133,"" "")"),66.0)</f>
        <v>66</v>
      </c>
      <c r="G133" s="2">
        <f>IFERROR(__xludf.DUMMYFUNCTION("""COMPUTED_VALUE"""),80.0)</f>
        <v>80</v>
      </c>
      <c r="H133" s="2">
        <f>IFERROR(__xludf.DUMMYFUNCTION("""COMPUTED_VALUE"""),84.0)</f>
        <v>84</v>
      </c>
      <c r="I133" s="2">
        <f>IFERROR(__xludf.DUMMYFUNCTION("""COMPUTED_VALUE"""),9.0)</f>
        <v>9</v>
      </c>
      <c r="J133" s="2">
        <f>IFERROR(__xludf.DUMMYFUNCTION("""COMPUTED_VALUE"""),59.0)</f>
        <v>59</v>
      </c>
      <c r="K133" s="2">
        <f>IFERROR(__xludf.DUMMYFUNCTION("""COMPUTED_VALUE"""),23.0)</f>
        <v>23</v>
      </c>
      <c r="L133" s="2">
        <f>IFERROR(__xludf.DUMMYFUNCTION("""COMPUTED_VALUE"""),64.0)</f>
        <v>64</v>
      </c>
      <c r="M133" s="2">
        <f>IFERROR(__xludf.DUMMYFUNCTION("""COMPUTED_VALUE"""),44.0)</f>
        <v>44</v>
      </c>
      <c r="N133" s="2">
        <f>IFERROR(__xludf.DUMMYFUNCTION("""COMPUTED_VALUE"""),71.0)</f>
        <v>71</v>
      </c>
      <c r="O133" s="2">
        <f>IFERROR(__xludf.DUMMYFUNCTION("""COMPUTED_VALUE"""),36.0)</f>
        <v>36</v>
      </c>
      <c r="Q133" s="2">
        <f>IFERROR(__xludf.DUMMYFUNCTION("SPLIT(E133,"" "")"),63.0)</f>
        <v>63</v>
      </c>
      <c r="R133" s="2">
        <f>IFERROR(__xludf.DUMMYFUNCTION("""COMPUTED_VALUE"""),49.0)</f>
        <v>49</v>
      </c>
      <c r="S133" s="2">
        <f>IFERROR(__xludf.DUMMYFUNCTION("""COMPUTED_VALUE"""),73.0)</f>
        <v>73</v>
      </c>
      <c r="T133" s="2">
        <f>IFERROR(__xludf.DUMMYFUNCTION("""COMPUTED_VALUE"""),62.0)</f>
        <v>62</v>
      </c>
      <c r="U133" s="2">
        <f>IFERROR(__xludf.DUMMYFUNCTION("""COMPUTED_VALUE"""),68.0)</f>
        <v>68</v>
      </c>
      <c r="V133" s="2">
        <f>IFERROR(__xludf.DUMMYFUNCTION("""COMPUTED_VALUE"""),48.0)</f>
        <v>48</v>
      </c>
      <c r="W133" s="2">
        <f>IFERROR(__xludf.DUMMYFUNCTION("""COMPUTED_VALUE"""),80.0)</f>
        <v>80</v>
      </c>
      <c r="X133" s="2">
        <f>IFERROR(__xludf.DUMMYFUNCTION("""COMPUTED_VALUE"""),32.0)</f>
        <v>32</v>
      </c>
      <c r="Y133" s="2">
        <f>IFERROR(__xludf.DUMMYFUNCTION("""COMPUTED_VALUE"""),99.0)</f>
        <v>99</v>
      </c>
      <c r="Z133" s="2">
        <f>IFERROR(__xludf.DUMMYFUNCTION("""COMPUTED_VALUE"""),29.0)</f>
        <v>29</v>
      </c>
      <c r="AA133" s="2">
        <f>IFERROR(__xludf.DUMMYFUNCTION("""COMPUTED_VALUE"""),24.0)</f>
        <v>24</v>
      </c>
      <c r="AB133" s="2">
        <f>IFERROR(__xludf.DUMMYFUNCTION("""COMPUTED_VALUE"""),61.0)</f>
        <v>61</v>
      </c>
      <c r="AC133" s="2">
        <f>IFERROR(__xludf.DUMMYFUNCTION("""COMPUTED_VALUE"""),40.0)</f>
        <v>40</v>
      </c>
      <c r="AD133" s="2">
        <f>IFERROR(__xludf.DUMMYFUNCTION("""COMPUTED_VALUE"""),35.0)</f>
        <v>35</v>
      </c>
      <c r="AE133" s="2">
        <f>IFERROR(__xludf.DUMMYFUNCTION("""COMPUTED_VALUE"""),20.0)</f>
        <v>20</v>
      </c>
      <c r="AF133" s="2">
        <f>IFERROR(__xludf.DUMMYFUNCTION("""COMPUTED_VALUE"""),1.0)</f>
        <v>1</v>
      </c>
      <c r="AG133" s="2">
        <f>IFERROR(__xludf.DUMMYFUNCTION("""COMPUTED_VALUE"""),57.0)</f>
        <v>57</v>
      </c>
      <c r="AH133" s="2">
        <f>IFERROR(__xludf.DUMMYFUNCTION("""COMPUTED_VALUE"""),58.0)</f>
        <v>58</v>
      </c>
      <c r="AI133" s="2">
        <f>IFERROR(__xludf.DUMMYFUNCTION("""COMPUTED_VALUE"""),15.0)</f>
        <v>15</v>
      </c>
      <c r="AJ133" s="2">
        <f>IFERROR(__xludf.DUMMYFUNCTION("""COMPUTED_VALUE"""),92.0)</f>
        <v>92</v>
      </c>
      <c r="AK133" s="2">
        <f>IFERROR(__xludf.DUMMYFUNCTION("""COMPUTED_VALUE"""),87.0)</f>
        <v>87</v>
      </c>
      <c r="AL133" s="2">
        <f>IFERROR(__xludf.DUMMYFUNCTION("""COMPUTED_VALUE"""),18.0)</f>
        <v>18</v>
      </c>
      <c r="AM133" s="2">
        <f>IFERROR(__xludf.DUMMYFUNCTION("""COMPUTED_VALUE"""),47.0)</f>
        <v>47</v>
      </c>
      <c r="AN133" s="2">
        <f>IFERROR(__xludf.DUMMYFUNCTION("""COMPUTED_VALUE"""),71.0)</f>
        <v>71</v>
      </c>
      <c r="AO133" s="2">
        <f>IFERROR(__xludf.DUMMYFUNCTION("""COMPUTED_VALUE"""),67.0)</f>
        <v>67</v>
      </c>
      <c r="AP133" s="2">
        <f t="shared" si="2"/>
        <v>0</v>
      </c>
      <c r="AQ133" s="2">
        <f>IFERROR(__xludf.DUMMYFUNCTION("COUNTA( iferror( filter( flatten(F133:O133), match( flatten(F133:O133), flatten(Q133:AO133), 0 ) ) ) )"),2.0)</f>
        <v>2</v>
      </c>
      <c r="AR133" s="2">
        <f t="shared" si="1"/>
        <v>2</v>
      </c>
    </row>
    <row r="134">
      <c r="A134" s="4" t="s">
        <v>138</v>
      </c>
      <c r="B134" s="2" t="str">
        <f>IFERROR(__xludf.DUMMYFUNCTION(" SPLIT(A134,"":"")"),"Card 133")</f>
        <v>Card 133</v>
      </c>
      <c r="C134" s="2" t="str">
        <f>IFERROR(__xludf.DUMMYFUNCTION("""COMPUTED_VALUE""")," 19 94  9 45 91 35 36 60 34 26 | 72 47 82 86 88 69  6 17  7  8 21 78 90  9 12 24 85 28 15 31 98 76 35 10 39")</f>
        <v> 19 94  9 45 91 35 36 60 34 26 | 72 47 82 86 88 69  6 17  7  8 21 78 90  9 12 24 85 28 15 31 98 76 35 10 39</v>
      </c>
      <c r="D134" s="2" t="str">
        <f>IFERROR(__xludf.DUMMYFUNCTION("SPLIT(C134,""|"")")," 19 94  9 45 91 35 36 60 34 26 ")</f>
        <v> 19 94  9 45 91 35 36 60 34 26 </v>
      </c>
      <c r="E134" s="2" t="str">
        <f>IFERROR(__xludf.DUMMYFUNCTION("""COMPUTED_VALUE""")," 72 47 82 86 88 69  6 17  7  8 21 78 90  9 12 24 85 28 15 31 98 76 35 10 39")</f>
        <v> 72 47 82 86 88 69  6 17  7  8 21 78 90  9 12 24 85 28 15 31 98 76 35 10 39</v>
      </c>
      <c r="F134" s="2">
        <f>IFERROR(__xludf.DUMMYFUNCTION("SPLIT(D134,"" "")"),19.0)</f>
        <v>19</v>
      </c>
      <c r="G134" s="2">
        <f>IFERROR(__xludf.DUMMYFUNCTION("""COMPUTED_VALUE"""),94.0)</f>
        <v>94</v>
      </c>
      <c r="H134" s="2">
        <f>IFERROR(__xludf.DUMMYFUNCTION("""COMPUTED_VALUE"""),9.0)</f>
        <v>9</v>
      </c>
      <c r="I134" s="2">
        <f>IFERROR(__xludf.DUMMYFUNCTION("""COMPUTED_VALUE"""),45.0)</f>
        <v>45</v>
      </c>
      <c r="J134" s="2">
        <f>IFERROR(__xludf.DUMMYFUNCTION("""COMPUTED_VALUE"""),91.0)</f>
        <v>91</v>
      </c>
      <c r="K134" s="2">
        <f>IFERROR(__xludf.DUMMYFUNCTION("""COMPUTED_VALUE"""),35.0)</f>
        <v>35</v>
      </c>
      <c r="L134" s="2">
        <f>IFERROR(__xludf.DUMMYFUNCTION("""COMPUTED_VALUE"""),36.0)</f>
        <v>36</v>
      </c>
      <c r="M134" s="2">
        <f>IFERROR(__xludf.DUMMYFUNCTION("""COMPUTED_VALUE"""),60.0)</f>
        <v>60</v>
      </c>
      <c r="N134" s="2">
        <f>IFERROR(__xludf.DUMMYFUNCTION("""COMPUTED_VALUE"""),34.0)</f>
        <v>34</v>
      </c>
      <c r="O134" s="2">
        <f>IFERROR(__xludf.DUMMYFUNCTION("""COMPUTED_VALUE"""),26.0)</f>
        <v>26</v>
      </c>
      <c r="Q134" s="2">
        <f>IFERROR(__xludf.DUMMYFUNCTION("SPLIT(E134,"" "")"),72.0)</f>
        <v>72</v>
      </c>
      <c r="R134" s="2">
        <f>IFERROR(__xludf.DUMMYFUNCTION("""COMPUTED_VALUE"""),47.0)</f>
        <v>47</v>
      </c>
      <c r="S134" s="2">
        <f>IFERROR(__xludf.DUMMYFUNCTION("""COMPUTED_VALUE"""),82.0)</f>
        <v>82</v>
      </c>
      <c r="T134" s="2">
        <f>IFERROR(__xludf.DUMMYFUNCTION("""COMPUTED_VALUE"""),86.0)</f>
        <v>86</v>
      </c>
      <c r="U134" s="2">
        <f>IFERROR(__xludf.DUMMYFUNCTION("""COMPUTED_VALUE"""),88.0)</f>
        <v>88</v>
      </c>
      <c r="V134" s="2">
        <f>IFERROR(__xludf.DUMMYFUNCTION("""COMPUTED_VALUE"""),69.0)</f>
        <v>69</v>
      </c>
      <c r="W134" s="2">
        <f>IFERROR(__xludf.DUMMYFUNCTION("""COMPUTED_VALUE"""),6.0)</f>
        <v>6</v>
      </c>
      <c r="X134" s="2">
        <f>IFERROR(__xludf.DUMMYFUNCTION("""COMPUTED_VALUE"""),17.0)</f>
        <v>17</v>
      </c>
      <c r="Y134" s="2">
        <f>IFERROR(__xludf.DUMMYFUNCTION("""COMPUTED_VALUE"""),7.0)</f>
        <v>7</v>
      </c>
      <c r="Z134" s="2">
        <f>IFERROR(__xludf.DUMMYFUNCTION("""COMPUTED_VALUE"""),8.0)</f>
        <v>8</v>
      </c>
      <c r="AA134" s="2">
        <f>IFERROR(__xludf.DUMMYFUNCTION("""COMPUTED_VALUE"""),21.0)</f>
        <v>21</v>
      </c>
      <c r="AB134" s="2">
        <f>IFERROR(__xludf.DUMMYFUNCTION("""COMPUTED_VALUE"""),78.0)</f>
        <v>78</v>
      </c>
      <c r="AC134" s="2">
        <f>IFERROR(__xludf.DUMMYFUNCTION("""COMPUTED_VALUE"""),90.0)</f>
        <v>90</v>
      </c>
      <c r="AD134" s="2">
        <f>IFERROR(__xludf.DUMMYFUNCTION("""COMPUTED_VALUE"""),9.0)</f>
        <v>9</v>
      </c>
      <c r="AE134" s="2">
        <f>IFERROR(__xludf.DUMMYFUNCTION("""COMPUTED_VALUE"""),12.0)</f>
        <v>12</v>
      </c>
      <c r="AF134" s="2">
        <f>IFERROR(__xludf.DUMMYFUNCTION("""COMPUTED_VALUE"""),24.0)</f>
        <v>24</v>
      </c>
      <c r="AG134" s="2">
        <f>IFERROR(__xludf.DUMMYFUNCTION("""COMPUTED_VALUE"""),85.0)</f>
        <v>85</v>
      </c>
      <c r="AH134" s="2">
        <f>IFERROR(__xludf.DUMMYFUNCTION("""COMPUTED_VALUE"""),28.0)</f>
        <v>28</v>
      </c>
      <c r="AI134" s="2">
        <f>IFERROR(__xludf.DUMMYFUNCTION("""COMPUTED_VALUE"""),15.0)</f>
        <v>15</v>
      </c>
      <c r="AJ134" s="2">
        <f>IFERROR(__xludf.DUMMYFUNCTION("""COMPUTED_VALUE"""),31.0)</f>
        <v>31</v>
      </c>
      <c r="AK134" s="2">
        <f>IFERROR(__xludf.DUMMYFUNCTION("""COMPUTED_VALUE"""),98.0)</f>
        <v>98</v>
      </c>
      <c r="AL134" s="2">
        <f>IFERROR(__xludf.DUMMYFUNCTION("""COMPUTED_VALUE"""),76.0)</f>
        <v>76</v>
      </c>
      <c r="AM134" s="2">
        <f>IFERROR(__xludf.DUMMYFUNCTION("""COMPUTED_VALUE"""),35.0)</f>
        <v>35</v>
      </c>
      <c r="AN134" s="2">
        <f>IFERROR(__xludf.DUMMYFUNCTION("""COMPUTED_VALUE"""),10.0)</f>
        <v>10</v>
      </c>
      <c r="AO134" s="2">
        <f>IFERROR(__xludf.DUMMYFUNCTION("""COMPUTED_VALUE"""),39.0)</f>
        <v>39</v>
      </c>
      <c r="AP134" s="2">
        <f t="shared" si="2"/>
        <v>4</v>
      </c>
      <c r="AQ134" s="2">
        <f>IFERROR(__xludf.DUMMYFUNCTION("COUNTA( iferror( filter( flatten(F134:O134), match( flatten(F134:O134), flatten(Q134:AO134), 0 ) ) ) )"),2.0)</f>
        <v>2</v>
      </c>
      <c r="AR134" s="2">
        <f t="shared" si="1"/>
        <v>2</v>
      </c>
    </row>
    <row r="135">
      <c r="A135" s="4" t="s">
        <v>139</v>
      </c>
      <c r="B135" s="2" t="str">
        <f>IFERROR(__xludf.DUMMYFUNCTION(" SPLIT(A135,"":"")"),"Card 134")</f>
        <v>Card 134</v>
      </c>
      <c r="C135" s="2" t="str">
        <f>IFERROR(__xludf.DUMMYFUNCTION("""COMPUTED_VALUE"""),"  8 79  4 31  6 88  7 57 40 23 | 66 74 93 26 98 54 87 82 48 63 19 11 68  3 85 88 80 25 15 64 99 77 47 71 43")</f>
        <v>  8 79  4 31  6 88  7 57 40 23 | 66 74 93 26 98 54 87 82 48 63 19 11 68  3 85 88 80 25 15 64 99 77 47 71 43</v>
      </c>
      <c r="D135" s="2" t="str">
        <f>IFERROR(__xludf.DUMMYFUNCTION("SPLIT(C135,""|"")"),"  8 79  4 31  6 88  7 57 40 23 ")</f>
        <v>  8 79  4 31  6 88  7 57 40 23 </v>
      </c>
      <c r="E135" s="2" t="str">
        <f>IFERROR(__xludf.DUMMYFUNCTION("""COMPUTED_VALUE""")," 66 74 93 26 98 54 87 82 48 63 19 11 68  3 85 88 80 25 15 64 99 77 47 71 43")</f>
        <v> 66 74 93 26 98 54 87 82 48 63 19 11 68  3 85 88 80 25 15 64 99 77 47 71 43</v>
      </c>
      <c r="F135" s="2">
        <f>IFERROR(__xludf.DUMMYFUNCTION("SPLIT(D135,"" "")"),8.0)</f>
        <v>8</v>
      </c>
      <c r="G135" s="2">
        <f>IFERROR(__xludf.DUMMYFUNCTION("""COMPUTED_VALUE"""),79.0)</f>
        <v>79</v>
      </c>
      <c r="H135" s="2">
        <f>IFERROR(__xludf.DUMMYFUNCTION("""COMPUTED_VALUE"""),4.0)</f>
        <v>4</v>
      </c>
      <c r="I135" s="2">
        <f>IFERROR(__xludf.DUMMYFUNCTION("""COMPUTED_VALUE"""),31.0)</f>
        <v>31</v>
      </c>
      <c r="J135" s="2">
        <f>IFERROR(__xludf.DUMMYFUNCTION("""COMPUTED_VALUE"""),6.0)</f>
        <v>6</v>
      </c>
      <c r="K135" s="2">
        <f>IFERROR(__xludf.DUMMYFUNCTION("""COMPUTED_VALUE"""),88.0)</f>
        <v>88</v>
      </c>
      <c r="L135" s="2">
        <f>IFERROR(__xludf.DUMMYFUNCTION("""COMPUTED_VALUE"""),7.0)</f>
        <v>7</v>
      </c>
      <c r="M135" s="2">
        <f>IFERROR(__xludf.DUMMYFUNCTION("""COMPUTED_VALUE"""),57.0)</f>
        <v>57</v>
      </c>
      <c r="N135" s="2">
        <f>IFERROR(__xludf.DUMMYFUNCTION("""COMPUTED_VALUE"""),40.0)</f>
        <v>40</v>
      </c>
      <c r="O135" s="2">
        <f>IFERROR(__xludf.DUMMYFUNCTION("""COMPUTED_VALUE"""),23.0)</f>
        <v>23</v>
      </c>
      <c r="Q135" s="2">
        <f>IFERROR(__xludf.DUMMYFUNCTION("SPLIT(E135,"" "")"),66.0)</f>
        <v>66</v>
      </c>
      <c r="R135" s="2">
        <f>IFERROR(__xludf.DUMMYFUNCTION("""COMPUTED_VALUE"""),74.0)</f>
        <v>74</v>
      </c>
      <c r="S135" s="2">
        <f>IFERROR(__xludf.DUMMYFUNCTION("""COMPUTED_VALUE"""),93.0)</f>
        <v>93</v>
      </c>
      <c r="T135" s="2">
        <f>IFERROR(__xludf.DUMMYFUNCTION("""COMPUTED_VALUE"""),26.0)</f>
        <v>26</v>
      </c>
      <c r="U135" s="2">
        <f>IFERROR(__xludf.DUMMYFUNCTION("""COMPUTED_VALUE"""),98.0)</f>
        <v>98</v>
      </c>
      <c r="V135" s="2">
        <f>IFERROR(__xludf.DUMMYFUNCTION("""COMPUTED_VALUE"""),54.0)</f>
        <v>54</v>
      </c>
      <c r="W135" s="2">
        <f>IFERROR(__xludf.DUMMYFUNCTION("""COMPUTED_VALUE"""),87.0)</f>
        <v>87</v>
      </c>
      <c r="X135" s="2">
        <f>IFERROR(__xludf.DUMMYFUNCTION("""COMPUTED_VALUE"""),82.0)</f>
        <v>82</v>
      </c>
      <c r="Y135" s="2">
        <f>IFERROR(__xludf.DUMMYFUNCTION("""COMPUTED_VALUE"""),48.0)</f>
        <v>48</v>
      </c>
      <c r="Z135" s="2">
        <f>IFERROR(__xludf.DUMMYFUNCTION("""COMPUTED_VALUE"""),63.0)</f>
        <v>63</v>
      </c>
      <c r="AA135" s="2">
        <f>IFERROR(__xludf.DUMMYFUNCTION("""COMPUTED_VALUE"""),19.0)</f>
        <v>19</v>
      </c>
      <c r="AB135" s="2">
        <f>IFERROR(__xludf.DUMMYFUNCTION("""COMPUTED_VALUE"""),11.0)</f>
        <v>11</v>
      </c>
      <c r="AC135" s="2">
        <f>IFERROR(__xludf.DUMMYFUNCTION("""COMPUTED_VALUE"""),68.0)</f>
        <v>68</v>
      </c>
      <c r="AD135" s="2">
        <f>IFERROR(__xludf.DUMMYFUNCTION("""COMPUTED_VALUE"""),3.0)</f>
        <v>3</v>
      </c>
      <c r="AE135" s="2">
        <f>IFERROR(__xludf.DUMMYFUNCTION("""COMPUTED_VALUE"""),85.0)</f>
        <v>85</v>
      </c>
      <c r="AF135" s="2">
        <f>IFERROR(__xludf.DUMMYFUNCTION("""COMPUTED_VALUE"""),88.0)</f>
        <v>88</v>
      </c>
      <c r="AG135" s="2">
        <f>IFERROR(__xludf.DUMMYFUNCTION("""COMPUTED_VALUE"""),80.0)</f>
        <v>80</v>
      </c>
      <c r="AH135" s="2">
        <f>IFERROR(__xludf.DUMMYFUNCTION("""COMPUTED_VALUE"""),25.0)</f>
        <v>25</v>
      </c>
      <c r="AI135" s="2">
        <f>IFERROR(__xludf.DUMMYFUNCTION("""COMPUTED_VALUE"""),15.0)</f>
        <v>15</v>
      </c>
      <c r="AJ135" s="2">
        <f>IFERROR(__xludf.DUMMYFUNCTION("""COMPUTED_VALUE"""),64.0)</f>
        <v>64</v>
      </c>
      <c r="AK135" s="2">
        <f>IFERROR(__xludf.DUMMYFUNCTION("""COMPUTED_VALUE"""),99.0)</f>
        <v>99</v>
      </c>
      <c r="AL135" s="2">
        <f>IFERROR(__xludf.DUMMYFUNCTION("""COMPUTED_VALUE"""),77.0)</f>
        <v>77</v>
      </c>
      <c r="AM135" s="2">
        <f>IFERROR(__xludf.DUMMYFUNCTION("""COMPUTED_VALUE"""),47.0)</f>
        <v>47</v>
      </c>
      <c r="AN135" s="2">
        <f>IFERROR(__xludf.DUMMYFUNCTION("""COMPUTED_VALUE"""),71.0)</f>
        <v>71</v>
      </c>
      <c r="AO135" s="2">
        <f>IFERROR(__xludf.DUMMYFUNCTION("""COMPUTED_VALUE"""),43.0)</f>
        <v>43</v>
      </c>
      <c r="AP135" s="2">
        <f t="shared" si="2"/>
        <v>2</v>
      </c>
      <c r="AQ135" s="2">
        <f>IFERROR(__xludf.DUMMYFUNCTION("COUNTA( iferror( filter( flatten(F135:O135), match( flatten(F135:O135), flatten(Q135:AO135), 0 ) ) ) )"),1.0)</f>
        <v>1</v>
      </c>
      <c r="AR135" s="2">
        <f t="shared" si="1"/>
        <v>1</v>
      </c>
    </row>
    <row r="136">
      <c r="A136" s="4" t="s">
        <v>140</v>
      </c>
      <c r="B136" s="2" t="str">
        <f>IFERROR(__xludf.DUMMYFUNCTION(" SPLIT(A136,"":"")"),"Card 135")</f>
        <v>Card 135</v>
      </c>
      <c r="C136" s="2" t="str">
        <f>IFERROR(__xludf.DUMMYFUNCTION("""COMPUTED_VALUE""")," 86 31 63 82 83 78 19 55 20 73 | 36 98 68 52 99  8 39 60 70 80 64 41 92 91 62 85 27 32  9 97 22 46 34 23 81")</f>
        <v> 86 31 63 82 83 78 19 55 20 73 | 36 98 68 52 99  8 39 60 70 80 64 41 92 91 62 85 27 32  9 97 22 46 34 23 81</v>
      </c>
      <c r="D136" s="2" t="str">
        <f>IFERROR(__xludf.DUMMYFUNCTION("SPLIT(C136,""|"")")," 86 31 63 82 83 78 19 55 20 73 ")</f>
        <v> 86 31 63 82 83 78 19 55 20 73 </v>
      </c>
      <c r="E136" s="2" t="str">
        <f>IFERROR(__xludf.DUMMYFUNCTION("""COMPUTED_VALUE""")," 36 98 68 52 99  8 39 60 70 80 64 41 92 91 62 85 27 32  9 97 22 46 34 23 81")</f>
        <v> 36 98 68 52 99  8 39 60 70 80 64 41 92 91 62 85 27 32  9 97 22 46 34 23 81</v>
      </c>
      <c r="F136" s="2">
        <f>IFERROR(__xludf.DUMMYFUNCTION("SPLIT(D136,"" "")"),86.0)</f>
        <v>86</v>
      </c>
      <c r="G136" s="2">
        <f>IFERROR(__xludf.DUMMYFUNCTION("""COMPUTED_VALUE"""),31.0)</f>
        <v>31</v>
      </c>
      <c r="H136" s="2">
        <f>IFERROR(__xludf.DUMMYFUNCTION("""COMPUTED_VALUE"""),63.0)</f>
        <v>63</v>
      </c>
      <c r="I136" s="2">
        <f>IFERROR(__xludf.DUMMYFUNCTION("""COMPUTED_VALUE"""),82.0)</f>
        <v>82</v>
      </c>
      <c r="J136" s="2">
        <f>IFERROR(__xludf.DUMMYFUNCTION("""COMPUTED_VALUE"""),83.0)</f>
        <v>83</v>
      </c>
      <c r="K136" s="2">
        <f>IFERROR(__xludf.DUMMYFUNCTION("""COMPUTED_VALUE"""),78.0)</f>
        <v>78</v>
      </c>
      <c r="L136" s="2">
        <f>IFERROR(__xludf.DUMMYFUNCTION("""COMPUTED_VALUE"""),19.0)</f>
        <v>19</v>
      </c>
      <c r="M136" s="2">
        <f>IFERROR(__xludf.DUMMYFUNCTION("""COMPUTED_VALUE"""),55.0)</f>
        <v>55</v>
      </c>
      <c r="N136" s="2">
        <f>IFERROR(__xludf.DUMMYFUNCTION("""COMPUTED_VALUE"""),20.0)</f>
        <v>20</v>
      </c>
      <c r="O136" s="2">
        <f>IFERROR(__xludf.DUMMYFUNCTION("""COMPUTED_VALUE"""),73.0)</f>
        <v>73</v>
      </c>
      <c r="Q136" s="2">
        <f>IFERROR(__xludf.DUMMYFUNCTION("SPLIT(E136,"" "")"),36.0)</f>
        <v>36</v>
      </c>
      <c r="R136" s="2">
        <f>IFERROR(__xludf.DUMMYFUNCTION("""COMPUTED_VALUE"""),98.0)</f>
        <v>98</v>
      </c>
      <c r="S136" s="2">
        <f>IFERROR(__xludf.DUMMYFUNCTION("""COMPUTED_VALUE"""),68.0)</f>
        <v>68</v>
      </c>
      <c r="T136" s="2">
        <f>IFERROR(__xludf.DUMMYFUNCTION("""COMPUTED_VALUE"""),52.0)</f>
        <v>52</v>
      </c>
      <c r="U136" s="2">
        <f>IFERROR(__xludf.DUMMYFUNCTION("""COMPUTED_VALUE"""),99.0)</f>
        <v>99</v>
      </c>
      <c r="V136" s="2">
        <f>IFERROR(__xludf.DUMMYFUNCTION("""COMPUTED_VALUE"""),8.0)</f>
        <v>8</v>
      </c>
      <c r="W136" s="2">
        <f>IFERROR(__xludf.DUMMYFUNCTION("""COMPUTED_VALUE"""),39.0)</f>
        <v>39</v>
      </c>
      <c r="X136" s="2">
        <f>IFERROR(__xludf.DUMMYFUNCTION("""COMPUTED_VALUE"""),60.0)</f>
        <v>60</v>
      </c>
      <c r="Y136" s="2">
        <f>IFERROR(__xludf.DUMMYFUNCTION("""COMPUTED_VALUE"""),70.0)</f>
        <v>70</v>
      </c>
      <c r="Z136" s="2">
        <f>IFERROR(__xludf.DUMMYFUNCTION("""COMPUTED_VALUE"""),80.0)</f>
        <v>80</v>
      </c>
      <c r="AA136" s="2">
        <f>IFERROR(__xludf.DUMMYFUNCTION("""COMPUTED_VALUE"""),64.0)</f>
        <v>64</v>
      </c>
      <c r="AB136" s="2">
        <f>IFERROR(__xludf.DUMMYFUNCTION("""COMPUTED_VALUE"""),41.0)</f>
        <v>41</v>
      </c>
      <c r="AC136" s="2">
        <f>IFERROR(__xludf.DUMMYFUNCTION("""COMPUTED_VALUE"""),92.0)</f>
        <v>92</v>
      </c>
      <c r="AD136" s="2">
        <f>IFERROR(__xludf.DUMMYFUNCTION("""COMPUTED_VALUE"""),91.0)</f>
        <v>91</v>
      </c>
      <c r="AE136" s="2">
        <f>IFERROR(__xludf.DUMMYFUNCTION("""COMPUTED_VALUE"""),62.0)</f>
        <v>62</v>
      </c>
      <c r="AF136" s="2">
        <f>IFERROR(__xludf.DUMMYFUNCTION("""COMPUTED_VALUE"""),85.0)</f>
        <v>85</v>
      </c>
      <c r="AG136" s="2">
        <f>IFERROR(__xludf.DUMMYFUNCTION("""COMPUTED_VALUE"""),27.0)</f>
        <v>27</v>
      </c>
      <c r="AH136" s="2">
        <f>IFERROR(__xludf.DUMMYFUNCTION("""COMPUTED_VALUE"""),32.0)</f>
        <v>32</v>
      </c>
      <c r="AI136" s="2">
        <f>IFERROR(__xludf.DUMMYFUNCTION("""COMPUTED_VALUE"""),9.0)</f>
        <v>9</v>
      </c>
      <c r="AJ136" s="2">
        <f>IFERROR(__xludf.DUMMYFUNCTION("""COMPUTED_VALUE"""),97.0)</f>
        <v>97</v>
      </c>
      <c r="AK136" s="2">
        <f>IFERROR(__xludf.DUMMYFUNCTION("""COMPUTED_VALUE"""),22.0)</f>
        <v>22</v>
      </c>
      <c r="AL136" s="2">
        <f>IFERROR(__xludf.DUMMYFUNCTION("""COMPUTED_VALUE"""),46.0)</f>
        <v>46</v>
      </c>
      <c r="AM136" s="2">
        <f>IFERROR(__xludf.DUMMYFUNCTION("""COMPUTED_VALUE"""),34.0)</f>
        <v>34</v>
      </c>
      <c r="AN136" s="2">
        <f>IFERROR(__xludf.DUMMYFUNCTION("""COMPUTED_VALUE"""),23.0)</f>
        <v>23</v>
      </c>
      <c r="AO136" s="2">
        <f>IFERROR(__xludf.DUMMYFUNCTION("""COMPUTED_VALUE"""),81.0)</f>
        <v>81</v>
      </c>
      <c r="AP136" s="2">
        <f t="shared" si="2"/>
        <v>1</v>
      </c>
      <c r="AQ136" s="2">
        <f>IFERROR(__xludf.DUMMYFUNCTION("COUNTA( iferror( filter( flatten(F136:O136), match( flatten(F136:O136), flatten(Q136:AO136), 0 ) ) ) )"),0.0)</f>
        <v>0</v>
      </c>
      <c r="AR136" s="2">
        <f t="shared" si="1"/>
        <v>0</v>
      </c>
    </row>
    <row r="137">
      <c r="A137" s="4" t="s">
        <v>141</v>
      </c>
      <c r="B137" s="2" t="str">
        <f>IFERROR(__xludf.DUMMYFUNCTION(" SPLIT(A137,"":"")"),"Card 136")</f>
        <v>Card 136</v>
      </c>
      <c r="C137" s="2" t="str">
        <f>IFERROR(__xludf.DUMMYFUNCTION("""COMPUTED_VALUE""")," 57 94  7 14 49 18 80 67 85 25 | 59 28 82 38 40  5 64 69 41 70 23 91 56 32  6 71 12 75 22 98 11 16 79 37 54")</f>
        <v> 57 94  7 14 49 18 80 67 85 25 | 59 28 82 38 40  5 64 69 41 70 23 91 56 32  6 71 12 75 22 98 11 16 79 37 54</v>
      </c>
      <c r="D137" s="2" t="str">
        <f>IFERROR(__xludf.DUMMYFUNCTION("SPLIT(C137,""|"")")," 57 94  7 14 49 18 80 67 85 25 ")</f>
        <v> 57 94  7 14 49 18 80 67 85 25 </v>
      </c>
      <c r="E137" s="2" t="str">
        <f>IFERROR(__xludf.DUMMYFUNCTION("""COMPUTED_VALUE""")," 59 28 82 38 40  5 64 69 41 70 23 91 56 32  6 71 12 75 22 98 11 16 79 37 54")</f>
        <v> 59 28 82 38 40  5 64 69 41 70 23 91 56 32  6 71 12 75 22 98 11 16 79 37 54</v>
      </c>
      <c r="F137" s="2">
        <f>IFERROR(__xludf.DUMMYFUNCTION("SPLIT(D137,"" "")"),57.0)</f>
        <v>57</v>
      </c>
      <c r="G137" s="2">
        <f>IFERROR(__xludf.DUMMYFUNCTION("""COMPUTED_VALUE"""),94.0)</f>
        <v>94</v>
      </c>
      <c r="H137" s="2">
        <f>IFERROR(__xludf.DUMMYFUNCTION("""COMPUTED_VALUE"""),7.0)</f>
        <v>7</v>
      </c>
      <c r="I137" s="2">
        <f>IFERROR(__xludf.DUMMYFUNCTION("""COMPUTED_VALUE"""),14.0)</f>
        <v>14</v>
      </c>
      <c r="J137" s="2">
        <f>IFERROR(__xludf.DUMMYFUNCTION("""COMPUTED_VALUE"""),49.0)</f>
        <v>49</v>
      </c>
      <c r="K137" s="2">
        <f>IFERROR(__xludf.DUMMYFUNCTION("""COMPUTED_VALUE"""),18.0)</f>
        <v>18</v>
      </c>
      <c r="L137" s="2">
        <f>IFERROR(__xludf.DUMMYFUNCTION("""COMPUTED_VALUE"""),80.0)</f>
        <v>80</v>
      </c>
      <c r="M137" s="2">
        <f>IFERROR(__xludf.DUMMYFUNCTION("""COMPUTED_VALUE"""),67.0)</f>
        <v>67</v>
      </c>
      <c r="N137" s="2">
        <f>IFERROR(__xludf.DUMMYFUNCTION("""COMPUTED_VALUE"""),85.0)</f>
        <v>85</v>
      </c>
      <c r="O137" s="2">
        <f>IFERROR(__xludf.DUMMYFUNCTION("""COMPUTED_VALUE"""),25.0)</f>
        <v>25</v>
      </c>
      <c r="Q137" s="2">
        <f>IFERROR(__xludf.DUMMYFUNCTION("SPLIT(E137,"" "")"),59.0)</f>
        <v>59</v>
      </c>
      <c r="R137" s="2">
        <f>IFERROR(__xludf.DUMMYFUNCTION("""COMPUTED_VALUE"""),28.0)</f>
        <v>28</v>
      </c>
      <c r="S137" s="2">
        <f>IFERROR(__xludf.DUMMYFUNCTION("""COMPUTED_VALUE"""),82.0)</f>
        <v>82</v>
      </c>
      <c r="T137" s="2">
        <f>IFERROR(__xludf.DUMMYFUNCTION("""COMPUTED_VALUE"""),38.0)</f>
        <v>38</v>
      </c>
      <c r="U137" s="2">
        <f>IFERROR(__xludf.DUMMYFUNCTION("""COMPUTED_VALUE"""),40.0)</f>
        <v>40</v>
      </c>
      <c r="V137" s="2">
        <f>IFERROR(__xludf.DUMMYFUNCTION("""COMPUTED_VALUE"""),5.0)</f>
        <v>5</v>
      </c>
      <c r="W137" s="2">
        <f>IFERROR(__xludf.DUMMYFUNCTION("""COMPUTED_VALUE"""),64.0)</f>
        <v>64</v>
      </c>
      <c r="X137" s="2">
        <f>IFERROR(__xludf.DUMMYFUNCTION("""COMPUTED_VALUE"""),69.0)</f>
        <v>69</v>
      </c>
      <c r="Y137" s="2">
        <f>IFERROR(__xludf.DUMMYFUNCTION("""COMPUTED_VALUE"""),41.0)</f>
        <v>41</v>
      </c>
      <c r="Z137" s="2">
        <f>IFERROR(__xludf.DUMMYFUNCTION("""COMPUTED_VALUE"""),70.0)</f>
        <v>70</v>
      </c>
      <c r="AA137" s="2">
        <f>IFERROR(__xludf.DUMMYFUNCTION("""COMPUTED_VALUE"""),23.0)</f>
        <v>23</v>
      </c>
      <c r="AB137" s="2">
        <f>IFERROR(__xludf.DUMMYFUNCTION("""COMPUTED_VALUE"""),91.0)</f>
        <v>91</v>
      </c>
      <c r="AC137" s="2">
        <f>IFERROR(__xludf.DUMMYFUNCTION("""COMPUTED_VALUE"""),56.0)</f>
        <v>56</v>
      </c>
      <c r="AD137" s="2">
        <f>IFERROR(__xludf.DUMMYFUNCTION("""COMPUTED_VALUE"""),32.0)</f>
        <v>32</v>
      </c>
      <c r="AE137" s="2">
        <f>IFERROR(__xludf.DUMMYFUNCTION("""COMPUTED_VALUE"""),6.0)</f>
        <v>6</v>
      </c>
      <c r="AF137" s="2">
        <f>IFERROR(__xludf.DUMMYFUNCTION("""COMPUTED_VALUE"""),71.0)</f>
        <v>71</v>
      </c>
      <c r="AG137" s="2">
        <f>IFERROR(__xludf.DUMMYFUNCTION("""COMPUTED_VALUE"""),12.0)</f>
        <v>12</v>
      </c>
      <c r="AH137" s="2">
        <f>IFERROR(__xludf.DUMMYFUNCTION("""COMPUTED_VALUE"""),75.0)</f>
        <v>75</v>
      </c>
      <c r="AI137" s="2">
        <f>IFERROR(__xludf.DUMMYFUNCTION("""COMPUTED_VALUE"""),22.0)</f>
        <v>22</v>
      </c>
      <c r="AJ137" s="2">
        <f>IFERROR(__xludf.DUMMYFUNCTION("""COMPUTED_VALUE"""),98.0)</f>
        <v>98</v>
      </c>
      <c r="AK137" s="2">
        <f>IFERROR(__xludf.DUMMYFUNCTION("""COMPUTED_VALUE"""),11.0)</f>
        <v>11</v>
      </c>
      <c r="AL137" s="2">
        <f>IFERROR(__xludf.DUMMYFUNCTION("""COMPUTED_VALUE"""),16.0)</f>
        <v>16</v>
      </c>
      <c r="AM137" s="2">
        <f>IFERROR(__xludf.DUMMYFUNCTION("""COMPUTED_VALUE"""),79.0)</f>
        <v>79</v>
      </c>
      <c r="AN137" s="2">
        <f>IFERROR(__xludf.DUMMYFUNCTION("""COMPUTED_VALUE"""),37.0)</f>
        <v>37</v>
      </c>
      <c r="AO137" s="2">
        <f>IFERROR(__xludf.DUMMYFUNCTION("""COMPUTED_VALUE"""),54.0)</f>
        <v>54</v>
      </c>
      <c r="AP137" s="2">
        <f t="shared" si="2"/>
        <v>1</v>
      </c>
      <c r="AQ137" s="2">
        <f>IFERROR(__xludf.DUMMYFUNCTION("COUNTA( iferror( filter( flatten(F137:O137), match( flatten(F137:O137), flatten(Q137:AO137), 0 ) ) ) )"),0.0)</f>
        <v>0</v>
      </c>
      <c r="AR137" s="2">
        <f t="shared" si="1"/>
        <v>0</v>
      </c>
    </row>
    <row r="138">
      <c r="A138" s="4" t="s">
        <v>142</v>
      </c>
      <c r="B138" s="2" t="str">
        <f>IFERROR(__xludf.DUMMYFUNCTION(" SPLIT(A138,"":"")"),"Card 137")</f>
        <v>Card 137</v>
      </c>
      <c r="C138" s="2" t="str">
        <f>IFERROR(__xludf.DUMMYFUNCTION("""COMPUTED_VALUE""")," 60 88 68 93  6 98 16 17  7 62 | 59 78 54 41 98  1 66 13 71 68 45 60 70 19 96 93 77 99 95 42 55 21 30 86  7")</f>
        <v> 60 88 68 93  6 98 16 17  7 62 | 59 78 54 41 98  1 66 13 71 68 45 60 70 19 96 93 77 99 95 42 55 21 30 86  7</v>
      </c>
      <c r="D138" s="2" t="str">
        <f>IFERROR(__xludf.DUMMYFUNCTION("SPLIT(C138,""|"")")," 60 88 68 93  6 98 16 17  7 62 ")</f>
        <v> 60 88 68 93  6 98 16 17  7 62 </v>
      </c>
      <c r="E138" s="2" t="str">
        <f>IFERROR(__xludf.DUMMYFUNCTION("""COMPUTED_VALUE""")," 59 78 54 41 98  1 66 13 71 68 45 60 70 19 96 93 77 99 95 42 55 21 30 86  7")</f>
        <v> 59 78 54 41 98  1 66 13 71 68 45 60 70 19 96 93 77 99 95 42 55 21 30 86  7</v>
      </c>
      <c r="F138" s="2">
        <f>IFERROR(__xludf.DUMMYFUNCTION("SPLIT(D138,"" "")"),60.0)</f>
        <v>60</v>
      </c>
      <c r="G138" s="2">
        <f>IFERROR(__xludf.DUMMYFUNCTION("""COMPUTED_VALUE"""),88.0)</f>
        <v>88</v>
      </c>
      <c r="H138" s="2">
        <f>IFERROR(__xludf.DUMMYFUNCTION("""COMPUTED_VALUE"""),68.0)</f>
        <v>68</v>
      </c>
      <c r="I138" s="2">
        <f>IFERROR(__xludf.DUMMYFUNCTION("""COMPUTED_VALUE"""),93.0)</f>
        <v>93</v>
      </c>
      <c r="J138" s="2">
        <f>IFERROR(__xludf.DUMMYFUNCTION("""COMPUTED_VALUE"""),6.0)</f>
        <v>6</v>
      </c>
      <c r="K138" s="2">
        <f>IFERROR(__xludf.DUMMYFUNCTION("""COMPUTED_VALUE"""),98.0)</f>
        <v>98</v>
      </c>
      <c r="L138" s="2">
        <f>IFERROR(__xludf.DUMMYFUNCTION("""COMPUTED_VALUE"""),16.0)</f>
        <v>16</v>
      </c>
      <c r="M138" s="2">
        <f>IFERROR(__xludf.DUMMYFUNCTION("""COMPUTED_VALUE"""),17.0)</f>
        <v>17</v>
      </c>
      <c r="N138" s="2">
        <f>IFERROR(__xludf.DUMMYFUNCTION("""COMPUTED_VALUE"""),7.0)</f>
        <v>7</v>
      </c>
      <c r="O138" s="2">
        <f>IFERROR(__xludf.DUMMYFUNCTION("""COMPUTED_VALUE"""),62.0)</f>
        <v>62</v>
      </c>
      <c r="Q138" s="2">
        <f>IFERROR(__xludf.DUMMYFUNCTION("SPLIT(E138,"" "")"),59.0)</f>
        <v>59</v>
      </c>
      <c r="R138" s="2">
        <f>IFERROR(__xludf.DUMMYFUNCTION("""COMPUTED_VALUE"""),78.0)</f>
        <v>78</v>
      </c>
      <c r="S138" s="2">
        <f>IFERROR(__xludf.DUMMYFUNCTION("""COMPUTED_VALUE"""),54.0)</f>
        <v>54</v>
      </c>
      <c r="T138" s="2">
        <f>IFERROR(__xludf.DUMMYFUNCTION("""COMPUTED_VALUE"""),41.0)</f>
        <v>41</v>
      </c>
      <c r="U138" s="2">
        <f>IFERROR(__xludf.DUMMYFUNCTION("""COMPUTED_VALUE"""),98.0)</f>
        <v>98</v>
      </c>
      <c r="V138" s="2">
        <f>IFERROR(__xludf.DUMMYFUNCTION("""COMPUTED_VALUE"""),1.0)</f>
        <v>1</v>
      </c>
      <c r="W138" s="2">
        <f>IFERROR(__xludf.DUMMYFUNCTION("""COMPUTED_VALUE"""),66.0)</f>
        <v>66</v>
      </c>
      <c r="X138" s="2">
        <f>IFERROR(__xludf.DUMMYFUNCTION("""COMPUTED_VALUE"""),13.0)</f>
        <v>13</v>
      </c>
      <c r="Y138" s="2">
        <f>IFERROR(__xludf.DUMMYFUNCTION("""COMPUTED_VALUE"""),71.0)</f>
        <v>71</v>
      </c>
      <c r="Z138" s="2">
        <f>IFERROR(__xludf.DUMMYFUNCTION("""COMPUTED_VALUE"""),68.0)</f>
        <v>68</v>
      </c>
      <c r="AA138" s="2">
        <f>IFERROR(__xludf.DUMMYFUNCTION("""COMPUTED_VALUE"""),45.0)</f>
        <v>45</v>
      </c>
      <c r="AB138" s="2">
        <f>IFERROR(__xludf.DUMMYFUNCTION("""COMPUTED_VALUE"""),60.0)</f>
        <v>60</v>
      </c>
      <c r="AC138" s="2">
        <f>IFERROR(__xludf.DUMMYFUNCTION("""COMPUTED_VALUE"""),70.0)</f>
        <v>70</v>
      </c>
      <c r="AD138" s="2">
        <f>IFERROR(__xludf.DUMMYFUNCTION("""COMPUTED_VALUE"""),19.0)</f>
        <v>19</v>
      </c>
      <c r="AE138" s="2">
        <f>IFERROR(__xludf.DUMMYFUNCTION("""COMPUTED_VALUE"""),96.0)</f>
        <v>96</v>
      </c>
      <c r="AF138" s="2">
        <f>IFERROR(__xludf.DUMMYFUNCTION("""COMPUTED_VALUE"""),93.0)</f>
        <v>93</v>
      </c>
      <c r="AG138" s="2">
        <f>IFERROR(__xludf.DUMMYFUNCTION("""COMPUTED_VALUE"""),77.0)</f>
        <v>77</v>
      </c>
      <c r="AH138" s="2">
        <f>IFERROR(__xludf.DUMMYFUNCTION("""COMPUTED_VALUE"""),99.0)</f>
        <v>99</v>
      </c>
      <c r="AI138" s="2">
        <f>IFERROR(__xludf.DUMMYFUNCTION("""COMPUTED_VALUE"""),95.0)</f>
        <v>95</v>
      </c>
      <c r="AJ138" s="2">
        <f>IFERROR(__xludf.DUMMYFUNCTION("""COMPUTED_VALUE"""),42.0)</f>
        <v>42</v>
      </c>
      <c r="AK138" s="2">
        <f>IFERROR(__xludf.DUMMYFUNCTION("""COMPUTED_VALUE"""),55.0)</f>
        <v>55</v>
      </c>
      <c r="AL138" s="2">
        <f>IFERROR(__xludf.DUMMYFUNCTION("""COMPUTED_VALUE"""),21.0)</f>
        <v>21</v>
      </c>
      <c r="AM138" s="2">
        <f>IFERROR(__xludf.DUMMYFUNCTION("""COMPUTED_VALUE"""),30.0)</f>
        <v>30</v>
      </c>
      <c r="AN138" s="2">
        <f>IFERROR(__xludf.DUMMYFUNCTION("""COMPUTED_VALUE"""),86.0)</f>
        <v>86</v>
      </c>
      <c r="AO138" s="2">
        <f>IFERROR(__xludf.DUMMYFUNCTION("""COMPUTED_VALUE"""),7.0)</f>
        <v>7</v>
      </c>
      <c r="AP138" s="2">
        <f t="shared" si="2"/>
        <v>0</v>
      </c>
      <c r="AQ138" s="2">
        <f>IFERROR(__xludf.DUMMYFUNCTION("COUNTA( iferror( filter( flatten(F138:O138), match( flatten(F138:O138), flatten(Q138:AO138), 0 ) ) ) )"),5.0)</f>
        <v>5</v>
      </c>
      <c r="AR138" s="2">
        <f t="shared" si="1"/>
        <v>16</v>
      </c>
    </row>
    <row r="139">
      <c r="A139" s="4" t="s">
        <v>143</v>
      </c>
      <c r="B139" s="2" t="str">
        <f>IFERROR(__xludf.DUMMYFUNCTION(" SPLIT(A139,"":"")"),"Card 138")</f>
        <v>Card 138</v>
      </c>
      <c r="C139" s="2" t="str">
        <f>IFERROR(__xludf.DUMMYFUNCTION("""COMPUTED_VALUE""")," 17 93 77 84 65 31 60  7 45 76 |  7 45 60 42  9 25 65 77 16 70 93 34 37 12 76 17 84 40 49 74 96 88 31 54 79")</f>
        <v> 17 93 77 84 65 31 60  7 45 76 |  7 45 60 42  9 25 65 77 16 70 93 34 37 12 76 17 84 40 49 74 96 88 31 54 79</v>
      </c>
      <c r="D139" s="2" t="str">
        <f>IFERROR(__xludf.DUMMYFUNCTION("SPLIT(C139,""|"")")," 17 93 77 84 65 31 60  7 45 76 ")</f>
        <v> 17 93 77 84 65 31 60  7 45 76 </v>
      </c>
      <c r="E139" s="2" t="str">
        <f>IFERROR(__xludf.DUMMYFUNCTION("""COMPUTED_VALUE"""),"  7 45 60 42  9 25 65 77 16 70 93 34 37 12 76 17 84 40 49 74 96 88 31 54 79")</f>
        <v>  7 45 60 42  9 25 65 77 16 70 93 34 37 12 76 17 84 40 49 74 96 88 31 54 79</v>
      </c>
      <c r="F139" s="2">
        <f>IFERROR(__xludf.DUMMYFUNCTION("SPLIT(D139,"" "")"),17.0)</f>
        <v>17</v>
      </c>
      <c r="G139" s="2">
        <f>IFERROR(__xludf.DUMMYFUNCTION("""COMPUTED_VALUE"""),93.0)</f>
        <v>93</v>
      </c>
      <c r="H139" s="2">
        <f>IFERROR(__xludf.DUMMYFUNCTION("""COMPUTED_VALUE"""),77.0)</f>
        <v>77</v>
      </c>
      <c r="I139" s="2">
        <f>IFERROR(__xludf.DUMMYFUNCTION("""COMPUTED_VALUE"""),84.0)</f>
        <v>84</v>
      </c>
      <c r="J139" s="2">
        <f>IFERROR(__xludf.DUMMYFUNCTION("""COMPUTED_VALUE"""),65.0)</f>
        <v>65</v>
      </c>
      <c r="K139" s="2">
        <f>IFERROR(__xludf.DUMMYFUNCTION("""COMPUTED_VALUE"""),31.0)</f>
        <v>31</v>
      </c>
      <c r="L139" s="2">
        <f>IFERROR(__xludf.DUMMYFUNCTION("""COMPUTED_VALUE"""),60.0)</f>
        <v>60</v>
      </c>
      <c r="M139" s="2">
        <f>IFERROR(__xludf.DUMMYFUNCTION("""COMPUTED_VALUE"""),7.0)</f>
        <v>7</v>
      </c>
      <c r="N139" s="2">
        <f>IFERROR(__xludf.DUMMYFUNCTION("""COMPUTED_VALUE"""),45.0)</f>
        <v>45</v>
      </c>
      <c r="O139" s="2">
        <f>IFERROR(__xludf.DUMMYFUNCTION("""COMPUTED_VALUE"""),76.0)</f>
        <v>76</v>
      </c>
      <c r="Q139" s="2">
        <f>IFERROR(__xludf.DUMMYFUNCTION("SPLIT(E139,"" "")"),7.0)</f>
        <v>7</v>
      </c>
      <c r="R139" s="2">
        <f>IFERROR(__xludf.DUMMYFUNCTION("""COMPUTED_VALUE"""),45.0)</f>
        <v>45</v>
      </c>
      <c r="S139" s="2">
        <f>IFERROR(__xludf.DUMMYFUNCTION("""COMPUTED_VALUE"""),60.0)</f>
        <v>60</v>
      </c>
      <c r="T139" s="2">
        <f>IFERROR(__xludf.DUMMYFUNCTION("""COMPUTED_VALUE"""),42.0)</f>
        <v>42</v>
      </c>
      <c r="U139" s="2">
        <f>IFERROR(__xludf.DUMMYFUNCTION("""COMPUTED_VALUE"""),9.0)</f>
        <v>9</v>
      </c>
      <c r="V139" s="2">
        <f>IFERROR(__xludf.DUMMYFUNCTION("""COMPUTED_VALUE"""),25.0)</f>
        <v>25</v>
      </c>
      <c r="W139" s="2">
        <f>IFERROR(__xludf.DUMMYFUNCTION("""COMPUTED_VALUE"""),65.0)</f>
        <v>65</v>
      </c>
      <c r="X139" s="2">
        <f>IFERROR(__xludf.DUMMYFUNCTION("""COMPUTED_VALUE"""),77.0)</f>
        <v>77</v>
      </c>
      <c r="Y139" s="2">
        <f>IFERROR(__xludf.DUMMYFUNCTION("""COMPUTED_VALUE"""),16.0)</f>
        <v>16</v>
      </c>
      <c r="Z139" s="2">
        <f>IFERROR(__xludf.DUMMYFUNCTION("""COMPUTED_VALUE"""),70.0)</f>
        <v>70</v>
      </c>
      <c r="AA139" s="2">
        <f>IFERROR(__xludf.DUMMYFUNCTION("""COMPUTED_VALUE"""),93.0)</f>
        <v>93</v>
      </c>
      <c r="AB139" s="2">
        <f>IFERROR(__xludf.DUMMYFUNCTION("""COMPUTED_VALUE"""),34.0)</f>
        <v>34</v>
      </c>
      <c r="AC139" s="2">
        <f>IFERROR(__xludf.DUMMYFUNCTION("""COMPUTED_VALUE"""),37.0)</f>
        <v>37</v>
      </c>
      <c r="AD139" s="2">
        <f>IFERROR(__xludf.DUMMYFUNCTION("""COMPUTED_VALUE"""),12.0)</f>
        <v>12</v>
      </c>
      <c r="AE139" s="2">
        <f>IFERROR(__xludf.DUMMYFUNCTION("""COMPUTED_VALUE"""),76.0)</f>
        <v>76</v>
      </c>
      <c r="AF139" s="2">
        <f>IFERROR(__xludf.DUMMYFUNCTION("""COMPUTED_VALUE"""),17.0)</f>
        <v>17</v>
      </c>
      <c r="AG139" s="2">
        <f>IFERROR(__xludf.DUMMYFUNCTION("""COMPUTED_VALUE"""),84.0)</f>
        <v>84</v>
      </c>
      <c r="AH139" s="2">
        <f>IFERROR(__xludf.DUMMYFUNCTION("""COMPUTED_VALUE"""),40.0)</f>
        <v>40</v>
      </c>
      <c r="AI139" s="2">
        <f>IFERROR(__xludf.DUMMYFUNCTION("""COMPUTED_VALUE"""),49.0)</f>
        <v>49</v>
      </c>
      <c r="AJ139" s="2">
        <f>IFERROR(__xludf.DUMMYFUNCTION("""COMPUTED_VALUE"""),74.0)</f>
        <v>74</v>
      </c>
      <c r="AK139" s="2">
        <f>IFERROR(__xludf.DUMMYFUNCTION("""COMPUTED_VALUE"""),96.0)</f>
        <v>96</v>
      </c>
      <c r="AL139" s="2">
        <f>IFERROR(__xludf.DUMMYFUNCTION("""COMPUTED_VALUE"""),88.0)</f>
        <v>88</v>
      </c>
      <c r="AM139" s="2">
        <f>IFERROR(__xludf.DUMMYFUNCTION("""COMPUTED_VALUE"""),31.0)</f>
        <v>31</v>
      </c>
      <c r="AN139" s="2">
        <f>IFERROR(__xludf.DUMMYFUNCTION("""COMPUTED_VALUE"""),54.0)</f>
        <v>54</v>
      </c>
      <c r="AO139" s="2">
        <f>IFERROR(__xludf.DUMMYFUNCTION("""COMPUTED_VALUE"""),79.0)</f>
        <v>79</v>
      </c>
      <c r="AP139" s="2">
        <f t="shared" si="2"/>
        <v>9765625</v>
      </c>
      <c r="AQ139" s="2">
        <f>IFERROR(__xludf.DUMMYFUNCTION("COUNTA( iferror( filter( flatten(F139:O139), match( flatten(F139:O139), flatten(Q139:AO139), 0 ) ) ) )"),10.0)</f>
        <v>10</v>
      </c>
      <c r="AR139" s="2">
        <f t="shared" si="1"/>
        <v>512</v>
      </c>
    </row>
    <row r="140">
      <c r="A140" s="4" t="s">
        <v>144</v>
      </c>
      <c r="B140" s="2" t="str">
        <f>IFERROR(__xludf.DUMMYFUNCTION(" SPLIT(A140,"":"")"),"Card 139")</f>
        <v>Card 139</v>
      </c>
      <c r="C140" s="2" t="str">
        <f>IFERROR(__xludf.DUMMYFUNCTION("""COMPUTED_VALUE""")," 15 68 80 74 33 50 57 93 78 16 | 95 96 50 71 16 99 17 58 83 72  4 80 98 11 41 63 73 62 33 37 26 70 24 29 93")</f>
        <v> 15 68 80 74 33 50 57 93 78 16 | 95 96 50 71 16 99 17 58 83 72  4 80 98 11 41 63 73 62 33 37 26 70 24 29 93</v>
      </c>
      <c r="D140" s="2" t="str">
        <f>IFERROR(__xludf.DUMMYFUNCTION("SPLIT(C140,""|"")")," 15 68 80 74 33 50 57 93 78 16 ")</f>
        <v> 15 68 80 74 33 50 57 93 78 16 </v>
      </c>
      <c r="E140" s="2" t="str">
        <f>IFERROR(__xludf.DUMMYFUNCTION("""COMPUTED_VALUE""")," 95 96 50 71 16 99 17 58 83 72  4 80 98 11 41 63 73 62 33 37 26 70 24 29 93")</f>
        <v> 95 96 50 71 16 99 17 58 83 72  4 80 98 11 41 63 73 62 33 37 26 70 24 29 93</v>
      </c>
      <c r="F140" s="2">
        <f>IFERROR(__xludf.DUMMYFUNCTION("SPLIT(D140,"" "")"),15.0)</f>
        <v>15</v>
      </c>
      <c r="G140" s="2">
        <f>IFERROR(__xludf.DUMMYFUNCTION("""COMPUTED_VALUE"""),68.0)</f>
        <v>68</v>
      </c>
      <c r="H140" s="2">
        <f>IFERROR(__xludf.DUMMYFUNCTION("""COMPUTED_VALUE"""),80.0)</f>
        <v>80</v>
      </c>
      <c r="I140" s="2">
        <f>IFERROR(__xludf.DUMMYFUNCTION("""COMPUTED_VALUE"""),74.0)</f>
        <v>74</v>
      </c>
      <c r="J140" s="2">
        <f>IFERROR(__xludf.DUMMYFUNCTION("""COMPUTED_VALUE"""),33.0)</f>
        <v>33</v>
      </c>
      <c r="K140" s="2">
        <f>IFERROR(__xludf.DUMMYFUNCTION("""COMPUTED_VALUE"""),50.0)</f>
        <v>50</v>
      </c>
      <c r="L140" s="2">
        <f>IFERROR(__xludf.DUMMYFUNCTION("""COMPUTED_VALUE"""),57.0)</f>
        <v>57</v>
      </c>
      <c r="M140" s="2">
        <f>IFERROR(__xludf.DUMMYFUNCTION("""COMPUTED_VALUE"""),93.0)</f>
        <v>93</v>
      </c>
      <c r="N140" s="2">
        <f>IFERROR(__xludf.DUMMYFUNCTION("""COMPUTED_VALUE"""),78.0)</f>
        <v>78</v>
      </c>
      <c r="O140" s="2">
        <f>IFERROR(__xludf.DUMMYFUNCTION("""COMPUTED_VALUE"""),16.0)</f>
        <v>16</v>
      </c>
      <c r="Q140" s="2">
        <f>IFERROR(__xludf.DUMMYFUNCTION("SPLIT(E140,"" "")"),95.0)</f>
        <v>95</v>
      </c>
      <c r="R140" s="2">
        <f>IFERROR(__xludf.DUMMYFUNCTION("""COMPUTED_VALUE"""),96.0)</f>
        <v>96</v>
      </c>
      <c r="S140" s="2">
        <f>IFERROR(__xludf.DUMMYFUNCTION("""COMPUTED_VALUE"""),50.0)</f>
        <v>50</v>
      </c>
      <c r="T140" s="2">
        <f>IFERROR(__xludf.DUMMYFUNCTION("""COMPUTED_VALUE"""),71.0)</f>
        <v>71</v>
      </c>
      <c r="U140" s="2">
        <f>IFERROR(__xludf.DUMMYFUNCTION("""COMPUTED_VALUE"""),16.0)</f>
        <v>16</v>
      </c>
      <c r="V140" s="2">
        <f>IFERROR(__xludf.DUMMYFUNCTION("""COMPUTED_VALUE"""),99.0)</f>
        <v>99</v>
      </c>
      <c r="W140" s="2">
        <f>IFERROR(__xludf.DUMMYFUNCTION("""COMPUTED_VALUE"""),17.0)</f>
        <v>17</v>
      </c>
      <c r="X140" s="2">
        <f>IFERROR(__xludf.DUMMYFUNCTION("""COMPUTED_VALUE"""),58.0)</f>
        <v>58</v>
      </c>
      <c r="Y140" s="2">
        <f>IFERROR(__xludf.DUMMYFUNCTION("""COMPUTED_VALUE"""),83.0)</f>
        <v>83</v>
      </c>
      <c r="Z140" s="2">
        <f>IFERROR(__xludf.DUMMYFUNCTION("""COMPUTED_VALUE"""),72.0)</f>
        <v>72</v>
      </c>
      <c r="AA140" s="2">
        <f>IFERROR(__xludf.DUMMYFUNCTION("""COMPUTED_VALUE"""),4.0)</f>
        <v>4</v>
      </c>
      <c r="AB140" s="2">
        <f>IFERROR(__xludf.DUMMYFUNCTION("""COMPUTED_VALUE"""),80.0)</f>
        <v>80</v>
      </c>
      <c r="AC140" s="2">
        <f>IFERROR(__xludf.DUMMYFUNCTION("""COMPUTED_VALUE"""),98.0)</f>
        <v>98</v>
      </c>
      <c r="AD140" s="2">
        <f>IFERROR(__xludf.DUMMYFUNCTION("""COMPUTED_VALUE"""),11.0)</f>
        <v>11</v>
      </c>
      <c r="AE140" s="2">
        <f>IFERROR(__xludf.DUMMYFUNCTION("""COMPUTED_VALUE"""),41.0)</f>
        <v>41</v>
      </c>
      <c r="AF140" s="2">
        <f>IFERROR(__xludf.DUMMYFUNCTION("""COMPUTED_VALUE"""),63.0)</f>
        <v>63</v>
      </c>
      <c r="AG140" s="2">
        <f>IFERROR(__xludf.DUMMYFUNCTION("""COMPUTED_VALUE"""),73.0)</f>
        <v>73</v>
      </c>
      <c r="AH140" s="2">
        <f>IFERROR(__xludf.DUMMYFUNCTION("""COMPUTED_VALUE"""),62.0)</f>
        <v>62</v>
      </c>
      <c r="AI140" s="2">
        <f>IFERROR(__xludf.DUMMYFUNCTION("""COMPUTED_VALUE"""),33.0)</f>
        <v>33</v>
      </c>
      <c r="AJ140" s="2">
        <f>IFERROR(__xludf.DUMMYFUNCTION("""COMPUTED_VALUE"""),37.0)</f>
        <v>37</v>
      </c>
      <c r="AK140" s="2">
        <f>IFERROR(__xludf.DUMMYFUNCTION("""COMPUTED_VALUE"""),26.0)</f>
        <v>26</v>
      </c>
      <c r="AL140" s="2">
        <f>IFERROR(__xludf.DUMMYFUNCTION("""COMPUTED_VALUE"""),70.0)</f>
        <v>70</v>
      </c>
      <c r="AM140" s="2">
        <f>IFERROR(__xludf.DUMMYFUNCTION("""COMPUTED_VALUE"""),24.0)</f>
        <v>24</v>
      </c>
      <c r="AN140" s="2">
        <f>IFERROR(__xludf.DUMMYFUNCTION("""COMPUTED_VALUE"""),29.0)</f>
        <v>29</v>
      </c>
      <c r="AO140" s="2">
        <f>IFERROR(__xludf.DUMMYFUNCTION("""COMPUTED_VALUE"""),93.0)</f>
        <v>93</v>
      </c>
      <c r="AP140" s="2">
        <f t="shared" si="2"/>
        <v>100000</v>
      </c>
      <c r="AQ140" s="2">
        <f>IFERROR(__xludf.DUMMYFUNCTION("COUNTA( iferror( filter( flatten(F140:O140), match( flatten(F140:O140), flatten(Q140:AO140), 0 ) ) ) )"),5.0)</f>
        <v>5</v>
      </c>
      <c r="AR140" s="2">
        <f t="shared" si="1"/>
        <v>16</v>
      </c>
    </row>
    <row r="141">
      <c r="A141" s="4" t="s">
        <v>145</v>
      </c>
      <c r="B141" s="2" t="str">
        <f>IFERROR(__xludf.DUMMYFUNCTION(" SPLIT(A141,"":"")"),"Card 140")</f>
        <v>Card 140</v>
      </c>
      <c r="C141" s="2" t="str">
        <f>IFERROR(__xludf.DUMMYFUNCTION("""COMPUTED_VALUE""")," 74 32  6 69 33 13 85 82 80 87 | 62 66 98 20 67 77 86 31  2  9 18 39 92 28 59 45  4 87 84 46  6 99 80 85 27")</f>
        <v> 74 32  6 69 33 13 85 82 80 87 | 62 66 98 20 67 77 86 31  2  9 18 39 92 28 59 45  4 87 84 46  6 99 80 85 27</v>
      </c>
      <c r="D141" s="2" t="str">
        <f>IFERROR(__xludf.DUMMYFUNCTION("SPLIT(C141,""|"")")," 74 32  6 69 33 13 85 82 80 87 ")</f>
        <v> 74 32  6 69 33 13 85 82 80 87 </v>
      </c>
      <c r="E141" s="2" t="str">
        <f>IFERROR(__xludf.DUMMYFUNCTION("""COMPUTED_VALUE""")," 62 66 98 20 67 77 86 31  2  9 18 39 92 28 59 45  4 87 84 46  6 99 80 85 27")</f>
        <v> 62 66 98 20 67 77 86 31  2  9 18 39 92 28 59 45  4 87 84 46  6 99 80 85 27</v>
      </c>
      <c r="F141" s="2">
        <f>IFERROR(__xludf.DUMMYFUNCTION("SPLIT(D141,"" "")"),74.0)</f>
        <v>74</v>
      </c>
      <c r="G141" s="2">
        <f>IFERROR(__xludf.DUMMYFUNCTION("""COMPUTED_VALUE"""),32.0)</f>
        <v>32</v>
      </c>
      <c r="H141" s="2">
        <f>IFERROR(__xludf.DUMMYFUNCTION("""COMPUTED_VALUE"""),6.0)</f>
        <v>6</v>
      </c>
      <c r="I141" s="2">
        <f>IFERROR(__xludf.DUMMYFUNCTION("""COMPUTED_VALUE"""),69.0)</f>
        <v>69</v>
      </c>
      <c r="J141" s="2">
        <f>IFERROR(__xludf.DUMMYFUNCTION("""COMPUTED_VALUE"""),33.0)</f>
        <v>33</v>
      </c>
      <c r="K141" s="2">
        <f>IFERROR(__xludf.DUMMYFUNCTION("""COMPUTED_VALUE"""),13.0)</f>
        <v>13</v>
      </c>
      <c r="L141" s="2">
        <f>IFERROR(__xludf.DUMMYFUNCTION("""COMPUTED_VALUE"""),85.0)</f>
        <v>85</v>
      </c>
      <c r="M141" s="2">
        <f>IFERROR(__xludf.DUMMYFUNCTION("""COMPUTED_VALUE"""),82.0)</f>
        <v>82</v>
      </c>
      <c r="N141" s="2">
        <f>IFERROR(__xludf.DUMMYFUNCTION("""COMPUTED_VALUE"""),80.0)</f>
        <v>80</v>
      </c>
      <c r="O141" s="2">
        <f>IFERROR(__xludf.DUMMYFUNCTION("""COMPUTED_VALUE"""),87.0)</f>
        <v>87</v>
      </c>
      <c r="Q141" s="2">
        <f>IFERROR(__xludf.DUMMYFUNCTION("SPLIT(E141,"" "")"),62.0)</f>
        <v>62</v>
      </c>
      <c r="R141" s="2">
        <f>IFERROR(__xludf.DUMMYFUNCTION("""COMPUTED_VALUE"""),66.0)</f>
        <v>66</v>
      </c>
      <c r="S141" s="2">
        <f>IFERROR(__xludf.DUMMYFUNCTION("""COMPUTED_VALUE"""),98.0)</f>
        <v>98</v>
      </c>
      <c r="T141" s="2">
        <f>IFERROR(__xludf.DUMMYFUNCTION("""COMPUTED_VALUE"""),20.0)</f>
        <v>20</v>
      </c>
      <c r="U141" s="2">
        <f>IFERROR(__xludf.DUMMYFUNCTION("""COMPUTED_VALUE"""),67.0)</f>
        <v>67</v>
      </c>
      <c r="V141" s="2">
        <f>IFERROR(__xludf.DUMMYFUNCTION("""COMPUTED_VALUE"""),77.0)</f>
        <v>77</v>
      </c>
      <c r="W141" s="2">
        <f>IFERROR(__xludf.DUMMYFUNCTION("""COMPUTED_VALUE"""),86.0)</f>
        <v>86</v>
      </c>
      <c r="X141" s="2">
        <f>IFERROR(__xludf.DUMMYFUNCTION("""COMPUTED_VALUE"""),31.0)</f>
        <v>31</v>
      </c>
      <c r="Y141" s="2">
        <f>IFERROR(__xludf.DUMMYFUNCTION("""COMPUTED_VALUE"""),2.0)</f>
        <v>2</v>
      </c>
      <c r="Z141" s="2">
        <f>IFERROR(__xludf.DUMMYFUNCTION("""COMPUTED_VALUE"""),9.0)</f>
        <v>9</v>
      </c>
      <c r="AA141" s="2">
        <f>IFERROR(__xludf.DUMMYFUNCTION("""COMPUTED_VALUE"""),18.0)</f>
        <v>18</v>
      </c>
      <c r="AB141" s="2">
        <f>IFERROR(__xludf.DUMMYFUNCTION("""COMPUTED_VALUE"""),39.0)</f>
        <v>39</v>
      </c>
      <c r="AC141" s="2">
        <f>IFERROR(__xludf.DUMMYFUNCTION("""COMPUTED_VALUE"""),92.0)</f>
        <v>92</v>
      </c>
      <c r="AD141" s="2">
        <f>IFERROR(__xludf.DUMMYFUNCTION("""COMPUTED_VALUE"""),28.0)</f>
        <v>28</v>
      </c>
      <c r="AE141" s="2">
        <f>IFERROR(__xludf.DUMMYFUNCTION("""COMPUTED_VALUE"""),59.0)</f>
        <v>59</v>
      </c>
      <c r="AF141" s="2">
        <f>IFERROR(__xludf.DUMMYFUNCTION("""COMPUTED_VALUE"""),45.0)</f>
        <v>45</v>
      </c>
      <c r="AG141" s="2">
        <f>IFERROR(__xludf.DUMMYFUNCTION("""COMPUTED_VALUE"""),4.0)</f>
        <v>4</v>
      </c>
      <c r="AH141" s="2">
        <f>IFERROR(__xludf.DUMMYFUNCTION("""COMPUTED_VALUE"""),87.0)</f>
        <v>87</v>
      </c>
      <c r="AI141" s="2">
        <f>IFERROR(__xludf.DUMMYFUNCTION("""COMPUTED_VALUE"""),84.0)</f>
        <v>84</v>
      </c>
      <c r="AJ141" s="2">
        <f>IFERROR(__xludf.DUMMYFUNCTION("""COMPUTED_VALUE"""),46.0)</f>
        <v>46</v>
      </c>
      <c r="AK141" s="2">
        <f>IFERROR(__xludf.DUMMYFUNCTION("""COMPUTED_VALUE"""),6.0)</f>
        <v>6</v>
      </c>
      <c r="AL141" s="2">
        <f>IFERROR(__xludf.DUMMYFUNCTION("""COMPUTED_VALUE"""),99.0)</f>
        <v>99</v>
      </c>
      <c r="AM141" s="2">
        <f>IFERROR(__xludf.DUMMYFUNCTION("""COMPUTED_VALUE"""),80.0)</f>
        <v>80</v>
      </c>
      <c r="AN141" s="2">
        <f>IFERROR(__xludf.DUMMYFUNCTION("""COMPUTED_VALUE"""),85.0)</f>
        <v>85</v>
      </c>
      <c r="AO141" s="2">
        <f>IFERROR(__xludf.DUMMYFUNCTION("""COMPUTED_VALUE"""),27.0)</f>
        <v>27</v>
      </c>
      <c r="AP141" s="2">
        <f t="shared" si="2"/>
        <v>625</v>
      </c>
      <c r="AQ141" s="2">
        <f>IFERROR(__xludf.DUMMYFUNCTION("COUNTA( iferror( filter( flatten(F141:O141), match( flatten(F141:O141), flatten(Q141:AO141), 0 ) ) ) )"),4.0)</f>
        <v>4</v>
      </c>
      <c r="AR141" s="2">
        <f t="shared" si="1"/>
        <v>8</v>
      </c>
    </row>
    <row r="142">
      <c r="A142" s="4" t="s">
        <v>146</v>
      </c>
      <c r="B142" s="2" t="str">
        <f>IFERROR(__xludf.DUMMYFUNCTION(" SPLIT(A142,"":"")"),"Card 141")</f>
        <v>Card 141</v>
      </c>
      <c r="C142" s="2" t="str">
        <f>IFERROR(__xludf.DUMMYFUNCTION("""COMPUTED_VALUE""")," 42 52 60 31 22 99 49 61 43 72 | 55 61 81 65 97 31 60 23  6 70 62 80 58 72 56 43 98 96 87 42 53 63 52 99 45")</f>
        <v> 42 52 60 31 22 99 49 61 43 72 | 55 61 81 65 97 31 60 23  6 70 62 80 58 72 56 43 98 96 87 42 53 63 52 99 45</v>
      </c>
      <c r="D142" s="2" t="str">
        <f>IFERROR(__xludf.DUMMYFUNCTION("SPLIT(C142,""|"")")," 42 52 60 31 22 99 49 61 43 72 ")</f>
        <v> 42 52 60 31 22 99 49 61 43 72 </v>
      </c>
      <c r="E142" s="2" t="str">
        <f>IFERROR(__xludf.DUMMYFUNCTION("""COMPUTED_VALUE""")," 55 61 81 65 97 31 60 23  6 70 62 80 58 72 56 43 98 96 87 42 53 63 52 99 45")</f>
        <v> 55 61 81 65 97 31 60 23  6 70 62 80 58 72 56 43 98 96 87 42 53 63 52 99 45</v>
      </c>
      <c r="F142" s="2">
        <f>IFERROR(__xludf.DUMMYFUNCTION("SPLIT(D142,"" "")"),42.0)</f>
        <v>42</v>
      </c>
      <c r="G142" s="2">
        <f>IFERROR(__xludf.DUMMYFUNCTION("""COMPUTED_VALUE"""),52.0)</f>
        <v>52</v>
      </c>
      <c r="H142" s="2">
        <f>IFERROR(__xludf.DUMMYFUNCTION("""COMPUTED_VALUE"""),60.0)</f>
        <v>60</v>
      </c>
      <c r="I142" s="2">
        <f>IFERROR(__xludf.DUMMYFUNCTION("""COMPUTED_VALUE"""),31.0)</f>
        <v>31</v>
      </c>
      <c r="J142" s="2">
        <f>IFERROR(__xludf.DUMMYFUNCTION("""COMPUTED_VALUE"""),22.0)</f>
        <v>22</v>
      </c>
      <c r="K142" s="2">
        <f>IFERROR(__xludf.DUMMYFUNCTION("""COMPUTED_VALUE"""),99.0)</f>
        <v>99</v>
      </c>
      <c r="L142" s="2">
        <f>IFERROR(__xludf.DUMMYFUNCTION("""COMPUTED_VALUE"""),49.0)</f>
        <v>49</v>
      </c>
      <c r="M142" s="2">
        <f>IFERROR(__xludf.DUMMYFUNCTION("""COMPUTED_VALUE"""),61.0)</f>
        <v>61</v>
      </c>
      <c r="N142" s="2">
        <f>IFERROR(__xludf.DUMMYFUNCTION("""COMPUTED_VALUE"""),43.0)</f>
        <v>43</v>
      </c>
      <c r="O142" s="2">
        <f>IFERROR(__xludf.DUMMYFUNCTION("""COMPUTED_VALUE"""),72.0)</f>
        <v>72</v>
      </c>
      <c r="Q142" s="2">
        <f>IFERROR(__xludf.DUMMYFUNCTION("SPLIT(E142,"" "")"),55.0)</f>
        <v>55</v>
      </c>
      <c r="R142" s="2">
        <f>IFERROR(__xludf.DUMMYFUNCTION("""COMPUTED_VALUE"""),61.0)</f>
        <v>61</v>
      </c>
      <c r="S142" s="2">
        <f>IFERROR(__xludf.DUMMYFUNCTION("""COMPUTED_VALUE"""),81.0)</f>
        <v>81</v>
      </c>
      <c r="T142" s="2">
        <f>IFERROR(__xludf.DUMMYFUNCTION("""COMPUTED_VALUE"""),65.0)</f>
        <v>65</v>
      </c>
      <c r="U142" s="2">
        <f>IFERROR(__xludf.DUMMYFUNCTION("""COMPUTED_VALUE"""),97.0)</f>
        <v>97</v>
      </c>
      <c r="V142" s="2">
        <f>IFERROR(__xludf.DUMMYFUNCTION("""COMPUTED_VALUE"""),31.0)</f>
        <v>31</v>
      </c>
      <c r="W142" s="2">
        <f>IFERROR(__xludf.DUMMYFUNCTION("""COMPUTED_VALUE"""),60.0)</f>
        <v>60</v>
      </c>
      <c r="X142" s="2">
        <f>IFERROR(__xludf.DUMMYFUNCTION("""COMPUTED_VALUE"""),23.0)</f>
        <v>23</v>
      </c>
      <c r="Y142" s="2">
        <f>IFERROR(__xludf.DUMMYFUNCTION("""COMPUTED_VALUE"""),6.0)</f>
        <v>6</v>
      </c>
      <c r="Z142" s="2">
        <f>IFERROR(__xludf.DUMMYFUNCTION("""COMPUTED_VALUE"""),70.0)</f>
        <v>70</v>
      </c>
      <c r="AA142" s="2">
        <f>IFERROR(__xludf.DUMMYFUNCTION("""COMPUTED_VALUE"""),62.0)</f>
        <v>62</v>
      </c>
      <c r="AB142" s="2">
        <f>IFERROR(__xludf.DUMMYFUNCTION("""COMPUTED_VALUE"""),80.0)</f>
        <v>80</v>
      </c>
      <c r="AC142" s="2">
        <f>IFERROR(__xludf.DUMMYFUNCTION("""COMPUTED_VALUE"""),58.0)</f>
        <v>58</v>
      </c>
      <c r="AD142" s="2">
        <f>IFERROR(__xludf.DUMMYFUNCTION("""COMPUTED_VALUE"""),72.0)</f>
        <v>72</v>
      </c>
      <c r="AE142" s="2">
        <f>IFERROR(__xludf.DUMMYFUNCTION("""COMPUTED_VALUE"""),56.0)</f>
        <v>56</v>
      </c>
      <c r="AF142" s="2">
        <f>IFERROR(__xludf.DUMMYFUNCTION("""COMPUTED_VALUE"""),43.0)</f>
        <v>43</v>
      </c>
      <c r="AG142" s="2">
        <f>IFERROR(__xludf.DUMMYFUNCTION("""COMPUTED_VALUE"""),98.0)</f>
        <v>98</v>
      </c>
      <c r="AH142" s="2">
        <f>IFERROR(__xludf.DUMMYFUNCTION("""COMPUTED_VALUE"""),96.0)</f>
        <v>96</v>
      </c>
      <c r="AI142" s="2">
        <f>IFERROR(__xludf.DUMMYFUNCTION("""COMPUTED_VALUE"""),87.0)</f>
        <v>87</v>
      </c>
      <c r="AJ142" s="2">
        <f>IFERROR(__xludf.DUMMYFUNCTION("""COMPUTED_VALUE"""),42.0)</f>
        <v>42</v>
      </c>
      <c r="AK142" s="2">
        <f>IFERROR(__xludf.DUMMYFUNCTION("""COMPUTED_VALUE"""),53.0)</f>
        <v>53</v>
      </c>
      <c r="AL142" s="2">
        <f>IFERROR(__xludf.DUMMYFUNCTION("""COMPUTED_VALUE"""),63.0)</f>
        <v>63</v>
      </c>
      <c r="AM142" s="2">
        <f>IFERROR(__xludf.DUMMYFUNCTION("""COMPUTED_VALUE"""),52.0)</f>
        <v>52</v>
      </c>
      <c r="AN142" s="2">
        <f>IFERROR(__xludf.DUMMYFUNCTION("""COMPUTED_VALUE"""),99.0)</f>
        <v>99</v>
      </c>
      <c r="AO142" s="2">
        <f>IFERROR(__xludf.DUMMYFUNCTION("""COMPUTED_VALUE"""),45.0)</f>
        <v>45</v>
      </c>
      <c r="AP142" s="2">
        <f t="shared" si="2"/>
        <v>65536</v>
      </c>
      <c r="AQ142" s="2">
        <f>IFERROR(__xludf.DUMMYFUNCTION("COUNTA( iferror( filter( flatten(F142:O142), match( flatten(F142:O142), flatten(Q142:AO142), 0 ) ) ) )"),8.0)</f>
        <v>8</v>
      </c>
      <c r="AR142" s="2">
        <f t="shared" si="1"/>
        <v>128</v>
      </c>
    </row>
    <row r="143">
      <c r="A143" s="4" t="s">
        <v>147</v>
      </c>
      <c r="B143" s="2" t="str">
        <f>IFERROR(__xludf.DUMMYFUNCTION(" SPLIT(A143,"":"")"),"Card 142")</f>
        <v>Card 142</v>
      </c>
      <c r="C143" s="2" t="str">
        <f>IFERROR(__xludf.DUMMYFUNCTION("""COMPUTED_VALUE"""),"  5 72 15 50 65 28 87 94 96 37 | 62 38 37 23 65 80 67 96 50 72  8 60 46 28 33 94 13 52 15  1 32 78 14 43  5")</f>
        <v>  5 72 15 50 65 28 87 94 96 37 | 62 38 37 23 65 80 67 96 50 72  8 60 46 28 33 94 13 52 15  1 32 78 14 43  5</v>
      </c>
      <c r="D143" s="2" t="str">
        <f>IFERROR(__xludf.DUMMYFUNCTION("SPLIT(C143,""|"")"),"  5 72 15 50 65 28 87 94 96 37 ")</f>
        <v>  5 72 15 50 65 28 87 94 96 37 </v>
      </c>
      <c r="E143" s="2" t="str">
        <f>IFERROR(__xludf.DUMMYFUNCTION("""COMPUTED_VALUE""")," 62 38 37 23 65 80 67 96 50 72  8 60 46 28 33 94 13 52 15  1 32 78 14 43  5")</f>
        <v> 62 38 37 23 65 80 67 96 50 72  8 60 46 28 33 94 13 52 15  1 32 78 14 43  5</v>
      </c>
      <c r="F143" s="2">
        <f>IFERROR(__xludf.DUMMYFUNCTION("SPLIT(D143,"" "")"),5.0)</f>
        <v>5</v>
      </c>
      <c r="G143" s="2">
        <f>IFERROR(__xludf.DUMMYFUNCTION("""COMPUTED_VALUE"""),72.0)</f>
        <v>72</v>
      </c>
      <c r="H143" s="2">
        <f>IFERROR(__xludf.DUMMYFUNCTION("""COMPUTED_VALUE"""),15.0)</f>
        <v>15</v>
      </c>
      <c r="I143" s="2">
        <f>IFERROR(__xludf.DUMMYFUNCTION("""COMPUTED_VALUE"""),50.0)</f>
        <v>50</v>
      </c>
      <c r="J143" s="2">
        <f>IFERROR(__xludf.DUMMYFUNCTION("""COMPUTED_VALUE"""),65.0)</f>
        <v>65</v>
      </c>
      <c r="K143" s="2">
        <f>IFERROR(__xludf.DUMMYFUNCTION("""COMPUTED_VALUE"""),28.0)</f>
        <v>28</v>
      </c>
      <c r="L143" s="2">
        <f>IFERROR(__xludf.DUMMYFUNCTION("""COMPUTED_VALUE"""),87.0)</f>
        <v>87</v>
      </c>
      <c r="M143" s="2">
        <f>IFERROR(__xludf.DUMMYFUNCTION("""COMPUTED_VALUE"""),94.0)</f>
        <v>94</v>
      </c>
      <c r="N143" s="2">
        <f>IFERROR(__xludf.DUMMYFUNCTION("""COMPUTED_VALUE"""),96.0)</f>
        <v>96</v>
      </c>
      <c r="O143" s="2">
        <f>IFERROR(__xludf.DUMMYFUNCTION("""COMPUTED_VALUE"""),37.0)</f>
        <v>37</v>
      </c>
      <c r="Q143" s="2">
        <f>IFERROR(__xludf.DUMMYFUNCTION("SPLIT(E143,"" "")"),62.0)</f>
        <v>62</v>
      </c>
      <c r="R143" s="2">
        <f>IFERROR(__xludf.DUMMYFUNCTION("""COMPUTED_VALUE"""),38.0)</f>
        <v>38</v>
      </c>
      <c r="S143" s="2">
        <f>IFERROR(__xludf.DUMMYFUNCTION("""COMPUTED_VALUE"""),37.0)</f>
        <v>37</v>
      </c>
      <c r="T143" s="2">
        <f>IFERROR(__xludf.DUMMYFUNCTION("""COMPUTED_VALUE"""),23.0)</f>
        <v>23</v>
      </c>
      <c r="U143" s="2">
        <f>IFERROR(__xludf.DUMMYFUNCTION("""COMPUTED_VALUE"""),65.0)</f>
        <v>65</v>
      </c>
      <c r="V143" s="2">
        <f>IFERROR(__xludf.DUMMYFUNCTION("""COMPUTED_VALUE"""),80.0)</f>
        <v>80</v>
      </c>
      <c r="W143" s="2">
        <f>IFERROR(__xludf.DUMMYFUNCTION("""COMPUTED_VALUE"""),67.0)</f>
        <v>67</v>
      </c>
      <c r="X143" s="2">
        <f>IFERROR(__xludf.DUMMYFUNCTION("""COMPUTED_VALUE"""),96.0)</f>
        <v>96</v>
      </c>
      <c r="Y143" s="2">
        <f>IFERROR(__xludf.DUMMYFUNCTION("""COMPUTED_VALUE"""),50.0)</f>
        <v>50</v>
      </c>
      <c r="Z143" s="2">
        <f>IFERROR(__xludf.DUMMYFUNCTION("""COMPUTED_VALUE"""),72.0)</f>
        <v>72</v>
      </c>
      <c r="AA143" s="2">
        <f>IFERROR(__xludf.DUMMYFUNCTION("""COMPUTED_VALUE"""),8.0)</f>
        <v>8</v>
      </c>
      <c r="AB143" s="2">
        <f>IFERROR(__xludf.DUMMYFUNCTION("""COMPUTED_VALUE"""),60.0)</f>
        <v>60</v>
      </c>
      <c r="AC143" s="2">
        <f>IFERROR(__xludf.DUMMYFUNCTION("""COMPUTED_VALUE"""),46.0)</f>
        <v>46</v>
      </c>
      <c r="AD143" s="2">
        <f>IFERROR(__xludf.DUMMYFUNCTION("""COMPUTED_VALUE"""),28.0)</f>
        <v>28</v>
      </c>
      <c r="AE143" s="2">
        <f>IFERROR(__xludf.DUMMYFUNCTION("""COMPUTED_VALUE"""),33.0)</f>
        <v>33</v>
      </c>
      <c r="AF143" s="2">
        <f>IFERROR(__xludf.DUMMYFUNCTION("""COMPUTED_VALUE"""),94.0)</f>
        <v>94</v>
      </c>
      <c r="AG143" s="2">
        <f>IFERROR(__xludf.DUMMYFUNCTION("""COMPUTED_VALUE"""),13.0)</f>
        <v>13</v>
      </c>
      <c r="AH143" s="2">
        <f>IFERROR(__xludf.DUMMYFUNCTION("""COMPUTED_VALUE"""),52.0)</f>
        <v>52</v>
      </c>
      <c r="AI143" s="2">
        <f>IFERROR(__xludf.DUMMYFUNCTION("""COMPUTED_VALUE"""),15.0)</f>
        <v>15</v>
      </c>
      <c r="AJ143" s="2">
        <f>IFERROR(__xludf.DUMMYFUNCTION("""COMPUTED_VALUE"""),1.0)</f>
        <v>1</v>
      </c>
      <c r="AK143" s="2">
        <f>IFERROR(__xludf.DUMMYFUNCTION("""COMPUTED_VALUE"""),32.0)</f>
        <v>32</v>
      </c>
      <c r="AL143" s="2">
        <f>IFERROR(__xludf.DUMMYFUNCTION("""COMPUTED_VALUE"""),78.0)</f>
        <v>78</v>
      </c>
      <c r="AM143" s="2">
        <f>IFERROR(__xludf.DUMMYFUNCTION("""COMPUTED_VALUE"""),14.0)</f>
        <v>14</v>
      </c>
      <c r="AN143" s="2">
        <f>IFERROR(__xludf.DUMMYFUNCTION("""COMPUTED_VALUE"""),43.0)</f>
        <v>43</v>
      </c>
      <c r="AO143" s="2">
        <f>IFERROR(__xludf.DUMMYFUNCTION("""COMPUTED_VALUE"""),5.0)</f>
        <v>5</v>
      </c>
      <c r="AP143" s="2">
        <f t="shared" si="2"/>
        <v>134217728</v>
      </c>
      <c r="AQ143" s="2">
        <f>IFERROR(__xludf.DUMMYFUNCTION("COUNTA( iferror( filter( flatten(F143:O143), match( flatten(F143:O143), flatten(Q143:AO143), 0 ) ) ) )"),9.0)</f>
        <v>9</v>
      </c>
      <c r="AR143" s="2">
        <f t="shared" si="1"/>
        <v>256</v>
      </c>
    </row>
    <row r="144">
      <c r="A144" s="4" t="s">
        <v>148</v>
      </c>
      <c r="B144" s="2" t="str">
        <f>IFERROR(__xludf.DUMMYFUNCTION(" SPLIT(A144,"":"")"),"Card 143")</f>
        <v>Card 143</v>
      </c>
      <c r="C144" s="2" t="str">
        <f>IFERROR(__xludf.DUMMYFUNCTION("""COMPUTED_VALUE""")," 57 65 29 27 41 55 94 56 73 49 | 55 84 57 56 27 72 93 41 33 28 88 75 94 51 76 98 26 32 49 36  7 44 63 20 97")</f>
        <v> 57 65 29 27 41 55 94 56 73 49 | 55 84 57 56 27 72 93 41 33 28 88 75 94 51 76 98 26 32 49 36  7 44 63 20 97</v>
      </c>
      <c r="D144" s="2" t="str">
        <f>IFERROR(__xludf.DUMMYFUNCTION("SPLIT(C144,""|"")")," 57 65 29 27 41 55 94 56 73 49 ")</f>
        <v> 57 65 29 27 41 55 94 56 73 49 </v>
      </c>
      <c r="E144" s="2" t="str">
        <f>IFERROR(__xludf.DUMMYFUNCTION("""COMPUTED_VALUE""")," 55 84 57 56 27 72 93 41 33 28 88 75 94 51 76 98 26 32 49 36  7 44 63 20 97")</f>
        <v> 55 84 57 56 27 72 93 41 33 28 88 75 94 51 76 98 26 32 49 36  7 44 63 20 97</v>
      </c>
      <c r="F144" s="2">
        <f>IFERROR(__xludf.DUMMYFUNCTION("SPLIT(D144,"" "")"),57.0)</f>
        <v>57</v>
      </c>
      <c r="G144" s="2">
        <f>IFERROR(__xludf.DUMMYFUNCTION("""COMPUTED_VALUE"""),65.0)</f>
        <v>65</v>
      </c>
      <c r="H144" s="2">
        <f>IFERROR(__xludf.DUMMYFUNCTION("""COMPUTED_VALUE"""),29.0)</f>
        <v>29</v>
      </c>
      <c r="I144" s="2">
        <f>IFERROR(__xludf.DUMMYFUNCTION("""COMPUTED_VALUE"""),27.0)</f>
        <v>27</v>
      </c>
      <c r="J144" s="2">
        <f>IFERROR(__xludf.DUMMYFUNCTION("""COMPUTED_VALUE"""),41.0)</f>
        <v>41</v>
      </c>
      <c r="K144" s="2">
        <f>IFERROR(__xludf.DUMMYFUNCTION("""COMPUTED_VALUE"""),55.0)</f>
        <v>55</v>
      </c>
      <c r="L144" s="2">
        <f>IFERROR(__xludf.DUMMYFUNCTION("""COMPUTED_VALUE"""),94.0)</f>
        <v>94</v>
      </c>
      <c r="M144" s="2">
        <f>IFERROR(__xludf.DUMMYFUNCTION("""COMPUTED_VALUE"""),56.0)</f>
        <v>56</v>
      </c>
      <c r="N144" s="2">
        <f>IFERROR(__xludf.DUMMYFUNCTION("""COMPUTED_VALUE"""),73.0)</f>
        <v>73</v>
      </c>
      <c r="O144" s="2">
        <f>IFERROR(__xludf.DUMMYFUNCTION("""COMPUTED_VALUE"""),49.0)</f>
        <v>49</v>
      </c>
      <c r="Q144" s="2">
        <f>IFERROR(__xludf.DUMMYFUNCTION("SPLIT(E144,"" "")"),55.0)</f>
        <v>55</v>
      </c>
      <c r="R144" s="2">
        <f>IFERROR(__xludf.DUMMYFUNCTION("""COMPUTED_VALUE"""),84.0)</f>
        <v>84</v>
      </c>
      <c r="S144" s="2">
        <f>IFERROR(__xludf.DUMMYFUNCTION("""COMPUTED_VALUE"""),57.0)</f>
        <v>57</v>
      </c>
      <c r="T144" s="2">
        <f>IFERROR(__xludf.DUMMYFUNCTION("""COMPUTED_VALUE"""),56.0)</f>
        <v>56</v>
      </c>
      <c r="U144" s="2">
        <f>IFERROR(__xludf.DUMMYFUNCTION("""COMPUTED_VALUE"""),27.0)</f>
        <v>27</v>
      </c>
      <c r="V144" s="2">
        <f>IFERROR(__xludf.DUMMYFUNCTION("""COMPUTED_VALUE"""),72.0)</f>
        <v>72</v>
      </c>
      <c r="W144" s="2">
        <f>IFERROR(__xludf.DUMMYFUNCTION("""COMPUTED_VALUE"""),93.0)</f>
        <v>93</v>
      </c>
      <c r="X144" s="2">
        <f>IFERROR(__xludf.DUMMYFUNCTION("""COMPUTED_VALUE"""),41.0)</f>
        <v>41</v>
      </c>
      <c r="Y144" s="2">
        <f>IFERROR(__xludf.DUMMYFUNCTION("""COMPUTED_VALUE"""),33.0)</f>
        <v>33</v>
      </c>
      <c r="Z144" s="2">
        <f>IFERROR(__xludf.DUMMYFUNCTION("""COMPUTED_VALUE"""),28.0)</f>
        <v>28</v>
      </c>
      <c r="AA144" s="2">
        <f>IFERROR(__xludf.DUMMYFUNCTION("""COMPUTED_VALUE"""),88.0)</f>
        <v>88</v>
      </c>
      <c r="AB144" s="2">
        <f>IFERROR(__xludf.DUMMYFUNCTION("""COMPUTED_VALUE"""),75.0)</f>
        <v>75</v>
      </c>
      <c r="AC144" s="2">
        <f>IFERROR(__xludf.DUMMYFUNCTION("""COMPUTED_VALUE"""),94.0)</f>
        <v>94</v>
      </c>
      <c r="AD144" s="2">
        <f>IFERROR(__xludf.DUMMYFUNCTION("""COMPUTED_VALUE"""),51.0)</f>
        <v>51</v>
      </c>
      <c r="AE144" s="2">
        <f>IFERROR(__xludf.DUMMYFUNCTION("""COMPUTED_VALUE"""),76.0)</f>
        <v>76</v>
      </c>
      <c r="AF144" s="2">
        <f>IFERROR(__xludf.DUMMYFUNCTION("""COMPUTED_VALUE"""),98.0)</f>
        <v>98</v>
      </c>
      <c r="AG144" s="2">
        <f>IFERROR(__xludf.DUMMYFUNCTION("""COMPUTED_VALUE"""),26.0)</f>
        <v>26</v>
      </c>
      <c r="AH144" s="2">
        <f>IFERROR(__xludf.DUMMYFUNCTION("""COMPUTED_VALUE"""),32.0)</f>
        <v>32</v>
      </c>
      <c r="AI144" s="2">
        <f>IFERROR(__xludf.DUMMYFUNCTION("""COMPUTED_VALUE"""),49.0)</f>
        <v>49</v>
      </c>
      <c r="AJ144" s="2">
        <f>IFERROR(__xludf.DUMMYFUNCTION("""COMPUTED_VALUE"""),36.0)</f>
        <v>36</v>
      </c>
      <c r="AK144" s="2">
        <f>IFERROR(__xludf.DUMMYFUNCTION("""COMPUTED_VALUE"""),7.0)</f>
        <v>7</v>
      </c>
      <c r="AL144" s="2">
        <f>IFERROR(__xludf.DUMMYFUNCTION("""COMPUTED_VALUE"""),44.0)</f>
        <v>44</v>
      </c>
      <c r="AM144" s="2">
        <f>IFERROR(__xludf.DUMMYFUNCTION("""COMPUTED_VALUE"""),63.0)</f>
        <v>63</v>
      </c>
      <c r="AN144" s="2">
        <f>IFERROR(__xludf.DUMMYFUNCTION("""COMPUTED_VALUE"""),20.0)</f>
        <v>20</v>
      </c>
      <c r="AO144" s="2">
        <f>IFERROR(__xludf.DUMMYFUNCTION("""COMPUTED_VALUE"""),97.0)</f>
        <v>97</v>
      </c>
      <c r="AP144" s="2">
        <f t="shared" si="2"/>
        <v>4782969</v>
      </c>
      <c r="AQ144" s="2">
        <f>IFERROR(__xludf.DUMMYFUNCTION("COUNTA( iferror( filter( flatten(F144:O144), match( flatten(F144:O144), flatten(Q144:AO144), 0 ) ) ) )"),7.0)</f>
        <v>7</v>
      </c>
      <c r="AR144" s="2">
        <f t="shared" si="1"/>
        <v>64</v>
      </c>
    </row>
    <row r="145">
      <c r="A145" s="4" t="s">
        <v>149</v>
      </c>
      <c r="B145" s="2" t="str">
        <f>IFERROR(__xludf.DUMMYFUNCTION(" SPLIT(A145,"":"")"),"Card 144")</f>
        <v>Card 144</v>
      </c>
      <c r="C145" s="2" t="str">
        <f>IFERROR(__xludf.DUMMYFUNCTION("""COMPUTED_VALUE""")," 31 20 97 50 17 67 80 91 78 95 | 76 16 26 38 48 90 32 93  5 68 56 78 25 87 85 40 97 12 21 96 47 10 49 75 36")</f>
        <v> 31 20 97 50 17 67 80 91 78 95 | 76 16 26 38 48 90 32 93  5 68 56 78 25 87 85 40 97 12 21 96 47 10 49 75 36</v>
      </c>
      <c r="D145" s="2" t="str">
        <f>IFERROR(__xludf.DUMMYFUNCTION("SPLIT(C145,""|"")")," 31 20 97 50 17 67 80 91 78 95 ")</f>
        <v> 31 20 97 50 17 67 80 91 78 95 </v>
      </c>
      <c r="E145" s="2" t="str">
        <f>IFERROR(__xludf.DUMMYFUNCTION("""COMPUTED_VALUE""")," 76 16 26 38 48 90 32 93  5 68 56 78 25 87 85 40 97 12 21 96 47 10 49 75 36")</f>
        <v> 76 16 26 38 48 90 32 93  5 68 56 78 25 87 85 40 97 12 21 96 47 10 49 75 36</v>
      </c>
      <c r="F145" s="2">
        <f>IFERROR(__xludf.DUMMYFUNCTION("SPLIT(D145,"" "")"),31.0)</f>
        <v>31</v>
      </c>
      <c r="G145" s="2">
        <f>IFERROR(__xludf.DUMMYFUNCTION("""COMPUTED_VALUE"""),20.0)</f>
        <v>20</v>
      </c>
      <c r="H145" s="2">
        <f>IFERROR(__xludf.DUMMYFUNCTION("""COMPUTED_VALUE"""),97.0)</f>
        <v>97</v>
      </c>
      <c r="I145" s="2">
        <f>IFERROR(__xludf.DUMMYFUNCTION("""COMPUTED_VALUE"""),50.0)</f>
        <v>50</v>
      </c>
      <c r="J145" s="2">
        <f>IFERROR(__xludf.DUMMYFUNCTION("""COMPUTED_VALUE"""),17.0)</f>
        <v>17</v>
      </c>
      <c r="K145" s="2">
        <f>IFERROR(__xludf.DUMMYFUNCTION("""COMPUTED_VALUE"""),67.0)</f>
        <v>67</v>
      </c>
      <c r="L145" s="2">
        <f>IFERROR(__xludf.DUMMYFUNCTION("""COMPUTED_VALUE"""),80.0)</f>
        <v>80</v>
      </c>
      <c r="M145" s="2">
        <f>IFERROR(__xludf.DUMMYFUNCTION("""COMPUTED_VALUE"""),91.0)</f>
        <v>91</v>
      </c>
      <c r="N145" s="2">
        <f>IFERROR(__xludf.DUMMYFUNCTION("""COMPUTED_VALUE"""),78.0)</f>
        <v>78</v>
      </c>
      <c r="O145" s="2">
        <f>IFERROR(__xludf.DUMMYFUNCTION("""COMPUTED_VALUE"""),95.0)</f>
        <v>95</v>
      </c>
      <c r="Q145" s="2">
        <f>IFERROR(__xludf.DUMMYFUNCTION("SPLIT(E145,"" "")"),76.0)</f>
        <v>76</v>
      </c>
      <c r="R145" s="2">
        <f>IFERROR(__xludf.DUMMYFUNCTION("""COMPUTED_VALUE"""),16.0)</f>
        <v>16</v>
      </c>
      <c r="S145" s="2">
        <f>IFERROR(__xludf.DUMMYFUNCTION("""COMPUTED_VALUE"""),26.0)</f>
        <v>26</v>
      </c>
      <c r="T145" s="2">
        <f>IFERROR(__xludf.DUMMYFUNCTION("""COMPUTED_VALUE"""),38.0)</f>
        <v>38</v>
      </c>
      <c r="U145" s="2">
        <f>IFERROR(__xludf.DUMMYFUNCTION("""COMPUTED_VALUE"""),48.0)</f>
        <v>48</v>
      </c>
      <c r="V145" s="2">
        <f>IFERROR(__xludf.DUMMYFUNCTION("""COMPUTED_VALUE"""),90.0)</f>
        <v>90</v>
      </c>
      <c r="W145" s="2">
        <f>IFERROR(__xludf.DUMMYFUNCTION("""COMPUTED_VALUE"""),32.0)</f>
        <v>32</v>
      </c>
      <c r="X145" s="2">
        <f>IFERROR(__xludf.DUMMYFUNCTION("""COMPUTED_VALUE"""),93.0)</f>
        <v>93</v>
      </c>
      <c r="Y145" s="2">
        <f>IFERROR(__xludf.DUMMYFUNCTION("""COMPUTED_VALUE"""),5.0)</f>
        <v>5</v>
      </c>
      <c r="Z145" s="2">
        <f>IFERROR(__xludf.DUMMYFUNCTION("""COMPUTED_VALUE"""),68.0)</f>
        <v>68</v>
      </c>
      <c r="AA145" s="2">
        <f>IFERROR(__xludf.DUMMYFUNCTION("""COMPUTED_VALUE"""),56.0)</f>
        <v>56</v>
      </c>
      <c r="AB145" s="2">
        <f>IFERROR(__xludf.DUMMYFUNCTION("""COMPUTED_VALUE"""),78.0)</f>
        <v>78</v>
      </c>
      <c r="AC145" s="2">
        <f>IFERROR(__xludf.DUMMYFUNCTION("""COMPUTED_VALUE"""),25.0)</f>
        <v>25</v>
      </c>
      <c r="AD145" s="2">
        <f>IFERROR(__xludf.DUMMYFUNCTION("""COMPUTED_VALUE"""),87.0)</f>
        <v>87</v>
      </c>
      <c r="AE145" s="2">
        <f>IFERROR(__xludf.DUMMYFUNCTION("""COMPUTED_VALUE"""),85.0)</f>
        <v>85</v>
      </c>
      <c r="AF145" s="2">
        <f>IFERROR(__xludf.DUMMYFUNCTION("""COMPUTED_VALUE"""),40.0)</f>
        <v>40</v>
      </c>
      <c r="AG145" s="2">
        <f>IFERROR(__xludf.DUMMYFUNCTION("""COMPUTED_VALUE"""),97.0)</f>
        <v>97</v>
      </c>
      <c r="AH145" s="2">
        <f>IFERROR(__xludf.DUMMYFUNCTION("""COMPUTED_VALUE"""),12.0)</f>
        <v>12</v>
      </c>
      <c r="AI145" s="2">
        <f>IFERROR(__xludf.DUMMYFUNCTION("""COMPUTED_VALUE"""),21.0)</f>
        <v>21</v>
      </c>
      <c r="AJ145" s="2">
        <f>IFERROR(__xludf.DUMMYFUNCTION("""COMPUTED_VALUE"""),96.0)</f>
        <v>96</v>
      </c>
      <c r="AK145" s="2">
        <f>IFERROR(__xludf.DUMMYFUNCTION("""COMPUTED_VALUE"""),47.0)</f>
        <v>47</v>
      </c>
      <c r="AL145" s="2">
        <f>IFERROR(__xludf.DUMMYFUNCTION("""COMPUTED_VALUE"""),10.0)</f>
        <v>10</v>
      </c>
      <c r="AM145" s="2">
        <f>IFERROR(__xludf.DUMMYFUNCTION("""COMPUTED_VALUE"""),49.0)</f>
        <v>49</v>
      </c>
      <c r="AN145" s="2">
        <f>IFERROR(__xludf.DUMMYFUNCTION("""COMPUTED_VALUE"""),75.0)</f>
        <v>75</v>
      </c>
      <c r="AO145" s="2">
        <f>IFERROR(__xludf.DUMMYFUNCTION("""COMPUTED_VALUE"""),36.0)</f>
        <v>36</v>
      </c>
      <c r="AP145" s="2">
        <f t="shared" si="2"/>
        <v>49</v>
      </c>
      <c r="AQ145" s="2">
        <f>IFERROR(__xludf.DUMMYFUNCTION("COUNTA( iferror( filter( flatten(F145:O145), match( flatten(F145:O145), flatten(Q145:AO145), 0 ) ) ) )"),2.0)</f>
        <v>2</v>
      </c>
      <c r="AR145" s="2">
        <f t="shared" si="1"/>
        <v>2</v>
      </c>
    </row>
    <row r="146">
      <c r="A146" s="4" t="s">
        <v>150</v>
      </c>
      <c r="B146" s="2" t="str">
        <f>IFERROR(__xludf.DUMMYFUNCTION(" SPLIT(A146,"":"")"),"Card 145")</f>
        <v>Card 145</v>
      </c>
      <c r="C146" s="2" t="str">
        <f>IFERROR(__xludf.DUMMYFUNCTION("""COMPUTED_VALUE""")," 36 58 11 92 51 32 76 39 80 62 |  6 62 37 83 40 94 81 36  2 69 45 91  8 95 78 55 27 70 22 73 53 13 67 64 63")</f>
        <v> 36 58 11 92 51 32 76 39 80 62 |  6 62 37 83 40 94 81 36  2 69 45 91  8 95 78 55 27 70 22 73 53 13 67 64 63</v>
      </c>
      <c r="D146" s="2" t="str">
        <f>IFERROR(__xludf.DUMMYFUNCTION("SPLIT(C146,""|"")")," 36 58 11 92 51 32 76 39 80 62 ")</f>
        <v> 36 58 11 92 51 32 76 39 80 62 </v>
      </c>
      <c r="E146" s="2" t="str">
        <f>IFERROR(__xludf.DUMMYFUNCTION("""COMPUTED_VALUE"""),"  6 62 37 83 40 94 81 36  2 69 45 91  8 95 78 55 27 70 22 73 53 13 67 64 63")</f>
        <v>  6 62 37 83 40 94 81 36  2 69 45 91  8 95 78 55 27 70 22 73 53 13 67 64 63</v>
      </c>
      <c r="F146" s="2">
        <f>IFERROR(__xludf.DUMMYFUNCTION("SPLIT(D146,"" "")"),36.0)</f>
        <v>36</v>
      </c>
      <c r="G146" s="2">
        <f>IFERROR(__xludf.DUMMYFUNCTION("""COMPUTED_VALUE"""),58.0)</f>
        <v>58</v>
      </c>
      <c r="H146" s="2">
        <f>IFERROR(__xludf.DUMMYFUNCTION("""COMPUTED_VALUE"""),11.0)</f>
        <v>11</v>
      </c>
      <c r="I146" s="2">
        <f>IFERROR(__xludf.DUMMYFUNCTION("""COMPUTED_VALUE"""),92.0)</f>
        <v>92</v>
      </c>
      <c r="J146" s="2">
        <f>IFERROR(__xludf.DUMMYFUNCTION("""COMPUTED_VALUE"""),51.0)</f>
        <v>51</v>
      </c>
      <c r="K146" s="2">
        <f>IFERROR(__xludf.DUMMYFUNCTION("""COMPUTED_VALUE"""),32.0)</f>
        <v>32</v>
      </c>
      <c r="L146" s="2">
        <f>IFERROR(__xludf.DUMMYFUNCTION("""COMPUTED_VALUE"""),76.0)</f>
        <v>76</v>
      </c>
      <c r="M146" s="2">
        <f>IFERROR(__xludf.DUMMYFUNCTION("""COMPUTED_VALUE"""),39.0)</f>
        <v>39</v>
      </c>
      <c r="N146" s="2">
        <f>IFERROR(__xludf.DUMMYFUNCTION("""COMPUTED_VALUE"""),80.0)</f>
        <v>80</v>
      </c>
      <c r="O146" s="2">
        <f>IFERROR(__xludf.DUMMYFUNCTION("""COMPUTED_VALUE"""),62.0)</f>
        <v>62</v>
      </c>
      <c r="Q146" s="2">
        <f>IFERROR(__xludf.DUMMYFUNCTION("SPLIT(E146,"" "")"),6.0)</f>
        <v>6</v>
      </c>
      <c r="R146" s="2">
        <f>IFERROR(__xludf.DUMMYFUNCTION("""COMPUTED_VALUE"""),62.0)</f>
        <v>62</v>
      </c>
      <c r="S146" s="2">
        <f>IFERROR(__xludf.DUMMYFUNCTION("""COMPUTED_VALUE"""),37.0)</f>
        <v>37</v>
      </c>
      <c r="T146" s="2">
        <f>IFERROR(__xludf.DUMMYFUNCTION("""COMPUTED_VALUE"""),83.0)</f>
        <v>83</v>
      </c>
      <c r="U146" s="2">
        <f>IFERROR(__xludf.DUMMYFUNCTION("""COMPUTED_VALUE"""),40.0)</f>
        <v>40</v>
      </c>
      <c r="V146" s="2">
        <f>IFERROR(__xludf.DUMMYFUNCTION("""COMPUTED_VALUE"""),94.0)</f>
        <v>94</v>
      </c>
      <c r="W146" s="2">
        <f>IFERROR(__xludf.DUMMYFUNCTION("""COMPUTED_VALUE"""),81.0)</f>
        <v>81</v>
      </c>
      <c r="X146" s="2">
        <f>IFERROR(__xludf.DUMMYFUNCTION("""COMPUTED_VALUE"""),36.0)</f>
        <v>36</v>
      </c>
      <c r="Y146" s="2">
        <f>IFERROR(__xludf.DUMMYFUNCTION("""COMPUTED_VALUE"""),2.0)</f>
        <v>2</v>
      </c>
      <c r="Z146" s="2">
        <f>IFERROR(__xludf.DUMMYFUNCTION("""COMPUTED_VALUE"""),69.0)</f>
        <v>69</v>
      </c>
      <c r="AA146" s="2">
        <f>IFERROR(__xludf.DUMMYFUNCTION("""COMPUTED_VALUE"""),45.0)</f>
        <v>45</v>
      </c>
      <c r="AB146" s="2">
        <f>IFERROR(__xludf.DUMMYFUNCTION("""COMPUTED_VALUE"""),91.0)</f>
        <v>91</v>
      </c>
      <c r="AC146" s="2">
        <f>IFERROR(__xludf.DUMMYFUNCTION("""COMPUTED_VALUE"""),8.0)</f>
        <v>8</v>
      </c>
      <c r="AD146" s="2">
        <f>IFERROR(__xludf.DUMMYFUNCTION("""COMPUTED_VALUE"""),95.0)</f>
        <v>95</v>
      </c>
      <c r="AE146" s="2">
        <f>IFERROR(__xludf.DUMMYFUNCTION("""COMPUTED_VALUE"""),78.0)</f>
        <v>78</v>
      </c>
      <c r="AF146" s="2">
        <f>IFERROR(__xludf.DUMMYFUNCTION("""COMPUTED_VALUE"""),55.0)</f>
        <v>55</v>
      </c>
      <c r="AG146" s="2">
        <f>IFERROR(__xludf.DUMMYFUNCTION("""COMPUTED_VALUE"""),27.0)</f>
        <v>27</v>
      </c>
      <c r="AH146" s="2">
        <f>IFERROR(__xludf.DUMMYFUNCTION("""COMPUTED_VALUE"""),70.0)</f>
        <v>70</v>
      </c>
      <c r="AI146" s="2">
        <f>IFERROR(__xludf.DUMMYFUNCTION("""COMPUTED_VALUE"""),22.0)</f>
        <v>22</v>
      </c>
      <c r="AJ146" s="2">
        <f>IFERROR(__xludf.DUMMYFUNCTION("""COMPUTED_VALUE"""),73.0)</f>
        <v>73</v>
      </c>
      <c r="AK146" s="2">
        <f>IFERROR(__xludf.DUMMYFUNCTION("""COMPUTED_VALUE"""),53.0)</f>
        <v>53</v>
      </c>
      <c r="AL146" s="2">
        <f>IFERROR(__xludf.DUMMYFUNCTION("""COMPUTED_VALUE"""),13.0)</f>
        <v>13</v>
      </c>
      <c r="AM146" s="2">
        <f>IFERROR(__xludf.DUMMYFUNCTION("""COMPUTED_VALUE"""),67.0)</f>
        <v>67</v>
      </c>
      <c r="AN146" s="2">
        <f>IFERROR(__xludf.DUMMYFUNCTION("""COMPUTED_VALUE"""),64.0)</f>
        <v>64</v>
      </c>
      <c r="AO146" s="2">
        <f>IFERROR(__xludf.DUMMYFUNCTION("""COMPUTED_VALUE"""),63.0)</f>
        <v>63</v>
      </c>
      <c r="AP146" s="2">
        <f t="shared" si="2"/>
        <v>4</v>
      </c>
      <c r="AQ146" s="2">
        <f>IFERROR(__xludf.DUMMYFUNCTION("COUNTA( iferror( filter( flatten(F146:O146), match( flatten(F146:O146), flatten(Q146:AO146), 0 ) ) ) )"),2.0)</f>
        <v>2</v>
      </c>
      <c r="AR146" s="2">
        <f t="shared" si="1"/>
        <v>2</v>
      </c>
    </row>
    <row r="147">
      <c r="A147" s="4" t="s">
        <v>151</v>
      </c>
      <c r="B147" s="2" t="str">
        <f>IFERROR(__xludf.DUMMYFUNCTION(" SPLIT(A147,"":"")"),"Card 146")</f>
        <v>Card 146</v>
      </c>
      <c r="C147" s="2" t="str">
        <f>IFERROR(__xludf.DUMMYFUNCTION("""COMPUTED_VALUE""")," 25 28 30 81  1 51 49 59 10 48 | 20  9 66 36 50 65 78 27 87 88  7 94 63 97 39 14 67 71 76 11 60 93 13 15 61")</f>
        <v> 25 28 30 81  1 51 49 59 10 48 | 20  9 66 36 50 65 78 27 87 88  7 94 63 97 39 14 67 71 76 11 60 93 13 15 61</v>
      </c>
      <c r="D147" s="2" t="str">
        <f>IFERROR(__xludf.DUMMYFUNCTION("SPLIT(C147,""|"")")," 25 28 30 81  1 51 49 59 10 48 ")</f>
        <v> 25 28 30 81  1 51 49 59 10 48 </v>
      </c>
      <c r="E147" s="2" t="str">
        <f>IFERROR(__xludf.DUMMYFUNCTION("""COMPUTED_VALUE""")," 20  9 66 36 50 65 78 27 87 88  7 94 63 97 39 14 67 71 76 11 60 93 13 15 61")</f>
        <v> 20  9 66 36 50 65 78 27 87 88  7 94 63 97 39 14 67 71 76 11 60 93 13 15 61</v>
      </c>
      <c r="F147" s="2">
        <f>IFERROR(__xludf.DUMMYFUNCTION("SPLIT(D147,"" "")"),25.0)</f>
        <v>25</v>
      </c>
      <c r="G147" s="2">
        <f>IFERROR(__xludf.DUMMYFUNCTION("""COMPUTED_VALUE"""),28.0)</f>
        <v>28</v>
      </c>
      <c r="H147" s="2">
        <f>IFERROR(__xludf.DUMMYFUNCTION("""COMPUTED_VALUE"""),30.0)</f>
        <v>30</v>
      </c>
      <c r="I147" s="2">
        <f>IFERROR(__xludf.DUMMYFUNCTION("""COMPUTED_VALUE"""),81.0)</f>
        <v>81</v>
      </c>
      <c r="J147" s="2">
        <f>IFERROR(__xludf.DUMMYFUNCTION("""COMPUTED_VALUE"""),1.0)</f>
        <v>1</v>
      </c>
      <c r="K147" s="2">
        <f>IFERROR(__xludf.DUMMYFUNCTION("""COMPUTED_VALUE"""),51.0)</f>
        <v>51</v>
      </c>
      <c r="L147" s="2">
        <f>IFERROR(__xludf.DUMMYFUNCTION("""COMPUTED_VALUE"""),49.0)</f>
        <v>49</v>
      </c>
      <c r="M147" s="2">
        <f>IFERROR(__xludf.DUMMYFUNCTION("""COMPUTED_VALUE"""),59.0)</f>
        <v>59</v>
      </c>
      <c r="N147" s="2">
        <f>IFERROR(__xludf.DUMMYFUNCTION("""COMPUTED_VALUE"""),10.0)</f>
        <v>10</v>
      </c>
      <c r="O147" s="2">
        <f>IFERROR(__xludf.DUMMYFUNCTION("""COMPUTED_VALUE"""),48.0)</f>
        <v>48</v>
      </c>
      <c r="Q147" s="2">
        <f>IFERROR(__xludf.DUMMYFUNCTION("SPLIT(E147,"" "")"),20.0)</f>
        <v>20</v>
      </c>
      <c r="R147" s="2">
        <f>IFERROR(__xludf.DUMMYFUNCTION("""COMPUTED_VALUE"""),9.0)</f>
        <v>9</v>
      </c>
      <c r="S147" s="2">
        <f>IFERROR(__xludf.DUMMYFUNCTION("""COMPUTED_VALUE"""),66.0)</f>
        <v>66</v>
      </c>
      <c r="T147" s="2">
        <f>IFERROR(__xludf.DUMMYFUNCTION("""COMPUTED_VALUE"""),36.0)</f>
        <v>36</v>
      </c>
      <c r="U147" s="2">
        <f>IFERROR(__xludf.DUMMYFUNCTION("""COMPUTED_VALUE"""),50.0)</f>
        <v>50</v>
      </c>
      <c r="V147" s="2">
        <f>IFERROR(__xludf.DUMMYFUNCTION("""COMPUTED_VALUE"""),65.0)</f>
        <v>65</v>
      </c>
      <c r="W147" s="2">
        <f>IFERROR(__xludf.DUMMYFUNCTION("""COMPUTED_VALUE"""),78.0)</f>
        <v>78</v>
      </c>
      <c r="X147" s="2">
        <f>IFERROR(__xludf.DUMMYFUNCTION("""COMPUTED_VALUE"""),27.0)</f>
        <v>27</v>
      </c>
      <c r="Y147" s="2">
        <f>IFERROR(__xludf.DUMMYFUNCTION("""COMPUTED_VALUE"""),87.0)</f>
        <v>87</v>
      </c>
      <c r="Z147" s="2">
        <f>IFERROR(__xludf.DUMMYFUNCTION("""COMPUTED_VALUE"""),88.0)</f>
        <v>88</v>
      </c>
      <c r="AA147" s="2">
        <f>IFERROR(__xludf.DUMMYFUNCTION("""COMPUTED_VALUE"""),7.0)</f>
        <v>7</v>
      </c>
      <c r="AB147" s="2">
        <f>IFERROR(__xludf.DUMMYFUNCTION("""COMPUTED_VALUE"""),94.0)</f>
        <v>94</v>
      </c>
      <c r="AC147" s="2">
        <f>IFERROR(__xludf.DUMMYFUNCTION("""COMPUTED_VALUE"""),63.0)</f>
        <v>63</v>
      </c>
      <c r="AD147" s="2">
        <f>IFERROR(__xludf.DUMMYFUNCTION("""COMPUTED_VALUE"""),97.0)</f>
        <v>97</v>
      </c>
      <c r="AE147" s="2">
        <f>IFERROR(__xludf.DUMMYFUNCTION("""COMPUTED_VALUE"""),39.0)</f>
        <v>39</v>
      </c>
      <c r="AF147" s="2">
        <f>IFERROR(__xludf.DUMMYFUNCTION("""COMPUTED_VALUE"""),14.0)</f>
        <v>14</v>
      </c>
      <c r="AG147" s="2">
        <f>IFERROR(__xludf.DUMMYFUNCTION("""COMPUTED_VALUE"""),67.0)</f>
        <v>67</v>
      </c>
      <c r="AH147" s="2">
        <f>IFERROR(__xludf.DUMMYFUNCTION("""COMPUTED_VALUE"""),71.0)</f>
        <v>71</v>
      </c>
      <c r="AI147" s="2">
        <f>IFERROR(__xludf.DUMMYFUNCTION("""COMPUTED_VALUE"""),76.0)</f>
        <v>76</v>
      </c>
      <c r="AJ147" s="2">
        <f>IFERROR(__xludf.DUMMYFUNCTION("""COMPUTED_VALUE"""),11.0)</f>
        <v>11</v>
      </c>
      <c r="AK147" s="2">
        <f>IFERROR(__xludf.DUMMYFUNCTION("""COMPUTED_VALUE"""),60.0)</f>
        <v>60</v>
      </c>
      <c r="AL147" s="2">
        <f>IFERROR(__xludf.DUMMYFUNCTION("""COMPUTED_VALUE"""),93.0)</f>
        <v>93</v>
      </c>
      <c r="AM147" s="2">
        <f>IFERROR(__xludf.DUMMYFUNCTION("""COMPUTED_VALUE"""),13.0)</f>
        <v>13</v>
      </c>
      <c r="AN147" s="2">
        <f>IFERROR(__xludf.DUMMYFUNCTION("""COMPUTED_VALUE"""),15.0)</f>
        <v>15</v>
      </c>
      <c r="AO147" s="2">
        <f>IFERROR(__xludf.DUMMYFUNCTION("""COMPUTED_VALUE"""),61.0)</f>
        <v>61</v>
      </c>
      <c r="AP147" s="2">
        <f t="shared" si="2"/>
        <v>1</v>
      </c>
      <c r="AQ147" s="2">
        <f>IFERROR(__xludf.DUMMYFUNCTION("COUNTA( iferror( filter( flatten(F147:O147), match( flatten(F147:O147), flatten(Q147:AO147), 0 ) ) ) )"),0.0)</f>
        <v>0</v>
      </c>
      <c r="AR147" s="2">
        <f t="shared" si="1"/>
        <v>0</v>
      </c>
    </row>
    <row r="148">
      <c r="A148" s="4" t="s">
        <v>152</v>
      </c>
      <c r="B148" s="2" t="str">
        <f>IFERROR(__xludf.DUMMYFUNCTION(" SPLIT(A148,"":"")"),"Card 147")</f>
        <v>Card 147</v>
      </c>
      <c r="C148" s="2" t="str">
        <f>IFERROR(__xludf.DUMMYFUNCTION("""COMPUTED_VALUE""")," 18 21 81 36 33 19 99 88 24 78 | 16 19  5 40 55 12 90 44 67 20 59 71 51 32 93  2 15 22 54 87 26 92 89 49 96")</f>
        <v> 18 21 81 36 33 19 99 88 24 78 | 16 19  5 40 55 12 90 44 67 20 59 71 51 32 93  2 15 22 54 87 26 92 89 49 96</v>
      </c>
      <c r="D148" s="2" t="str">
        <f>IFERROR(__xludf.DUMMYFUNCTION("SPLIT(C148,""|"")")," 18 21 81 36 33 19 99 88 24 78 ")</f>
        <v> 18 21 81 36 33 19 99 88 24 78 </v>
      </c>
      <c r="E148" s="2" t="str">
        <f>IFERROR(__xludf.DUMMYFUNCTION("""COMPUTED_VALUE""")," 16 19  5 40 55 12 90 44 67 20 59 71 51 32 93  2 15 22 54 87 26 92 89 49 96")</f>
        <v> 16 19  5 40 55 12 90 44 67 20 59 71 51 32 93  2 15 22 54 87 26 92 89 49 96</v>
      </c>
      <c r="F148" s="2">
        <f>IFERROR(__xludf.DUMMYFUNCTION("SPLIT(D148,"" "")"),18.0)</f>
        <v>18</v>
      </c>
      <c r="G148" s="2">
        <f>IFERROR(__xludf.DUMMYFUNCTION("""COMPUTED_VALUE"""),21.0)</f>
        <v>21</v>
      </c>
      <c r="H148" s="2">
        <f>IFERROR(__xludf.DUMMYFUNCTION("""COMPUTED_VALUE"""),81.0)</f>
        <v>81</v>
      </c>
      <c r="I148" s="2">
        <f>IFERROR(__xludf.DUMMYFUNCTION("""COMPUTED_VALUE"""),36.0)</f>
        <v>36</v>
      </c>
      <c r="J148" s="2">
        <f>IFERROR(__xludf.DUMMYFUNCTION("""COMPUTED_VALUE"""),33.0)</f>
        <v>33</v>
      </c>
      <c r="K148" s="2">
        <f>IFERROR(__xludf.DUMMYFUNCTION("""COMPUTED_VALUE"""),19.0)</f>
        <v>19</v>
      </c>
      <c r="L148" s="2">
        <f>IFERROR(__xludf.DUMMYFUNCTION("""COMPUTED_VALUE"""),99.0)</f>
        <v>99</v>
      </c>
      <c r="M148" s="2">
        <f>IFERROR(__xludf.DUMMYFUNCTION("""COMPUTED_VALUE"""),88.0)</f>
        <v>88</v>
      </c>
      <c r="N148" s="2">
        <f>IFERROR(__xludf.DUMMYFUNCTION("""COMPUTED_VALUE"""),24.0)</f>
        <v>24</v>
      </c>
      <c r="O148" s="2">
        <f>IFERROR(__xludf.DUMMYFUNCTION("""COMPUTED_VALUE"""),78.0)</f>
        <v>78</v>
      </c>
      <c r="Q148" s="2">
        <f>IFERROR(__xludf.DUMMYFUNCTION("SPLIT(E148,"" "")"),16.0)</f>
        <v>16</v>
      </c>
      <c r="R148" s="2">
        <f>IFERROR(__xludf.DUMMYFUNCTION("""COMPUTED_VALUE"""),19.0)</f>
        <v>19</v>
      </c>
      <c r="S148" s="2">
        <f>IFERROR(__xludf.DUMMYFUNCTION("""COMPUTED_VALUE"""),5.0)</f>
        <v>5</v>
      </c>
      <c r="T148" s="2">
        <f>IFERROR(__xludf.DUMMYFUNCTION("""COMPUTED_VALUE"""),40.0)</f>
        <v>40</v>
      </c>
      <c r="U148" s="2">
        <f>IFERROR(__xludf.DUMMYFUNCTION("""COMPUTED_VALUE"""),55.0)</f>
        <v>55</v>
      </c>
      <c r="V148" s="2">
        <f>IFERROR(__xludf.DUMMYFUNCTION("""COMPUTED_VALUE"""),12.0)</f>
        <v>12</v>
      </c>
      <c r="W148" s="2">
        <f>IFERROR(__xludf.DUMMYFUNCTION("""COMPUTED_VALUE"""),90.0)</f>
        <v>90</v>
      </c>
      <c r="X148" s="2">
        <f>IFERROR(__xludf.DUMMYFUNCTION("""COMPUTED_VALUE"""),44.0)</f>
        <v>44</v>
      </c>
      <c r="Y148" s="2">
        <f>IFERROR(__xludf.DUMMYFUNCTION("""COMPUTED_VALUE"""),67.0)</f>
        <v>67</v>
      </c>
      <c r="Z148" s="2">
        <f>IFERROR(__xludf.DUMMYFUNCTION("""COMPUTED_VALUE"""),20.0)</f>
        <v>20</v>
      </c>
      <c r="AA148" s="2">
        <f>IFERROR(__xludf.DUMMYFUNCTION("""COMPUTED_VALUE"""),59.0)</f>
        <v>59</v>
      </c>
      <c r="AB148" s="2">
        <f>IFERROR(__xludf.DUMMYFUNCTION("""COMPUTED_VALUE"""),71.0)</f>
        <v>71</v>
      </c>
      <c r="AC148" s="2">
        <f>IFERROR(__xludf.DUMMYFUNCTION("""COMPUTED_VALUE"""),51.0)</f>
        <v>51</v>
      </c>
      <c r="AD148" s="2">
        <f>IFERROR(__xludf.DUMMYFUNCTION("""COMPUTED_VALUE"""),32.0)</f>
        <v>32</v>
      </c>
      <c r="AE148" s="2">
        <f>IFERROR(__xludf.DUMMYFUNCTION("""COMPUTED_VALUE"""),93.0)</f>
        <v>93</v>
      </c>
      <c r="AF148" s="2">
        <f>IFERROR(__xludf.DUMMYFUNCTION("""COMPUTED_VALUE"""),2.0)</f>
        <v>2</v>
      </c>
      <c r="AG148" s="2">
        <f>IFERROR(__xludf.DUMMYFUNCTION("""COMPUTED_VALUE"""),15.0)</f>
        <v>15</v>
      </c>
      <c r="AH148" s="2">
        <f>IFERROR(__xludf.DUMMYFUNCTION("""COMPUTED_VALUE"""),22.0)</f>
        <v>22</v>
      </c>
      <c r="AI148" s="2">
        <f>IFERROR(__xludf.DUMMYFUNCTION("""COMPUTED_VALUE"""),54.0)</f>
        <v>54</v>
      </c>
      <c r="AJ148" s="2">
        <f>IFERROR(__xludf.DUMMYFUNCTION("""COMPUTED_VALUE"""),87.0)</f>
        <v>87</v>
      </c>
      <c r="AK148" s="2">
        <f>IFERROR(__xludf.DUMMYFUNCTION("""COMPUTED_VALUE"""),26.0)</f>
        <v>26</v>
      </c>
      <c r="AL148" s="2">
        <f>IFERROR(__xludf.DUMMYFUNCTION("""COMPUTED_VALUE"""),92.0)</f>
        <v>92</v>
      </c>
      <c r="AM148" s="2">
        <f>IFERROR(__xludf.DUMMYFUNCTION("""COMPUTED_VALUE"""),89.0)</f>
        <v>89</v>
      </c>
      <c r="AN148" s="2">
        <f>IFERROR(__xludf.DUMMYFUNCTION("""COMPUTED_VALUE"""),49.0)</f>
        <v>49</v>
      </c>
      <c r="AO148" s="2">
        <f>IFERROR(__xludf.DUMMYFUNCTION("""COMPUTED_VALUE"""),96.0)</f>
        <v>96</v>
      </c>
      <c r="AP148" s="2">
        <f t="shared" si="2"/>
        <v>0</v>
      </c>
      <c r="AQ148" s="2">
        <f>IFERROR(__xludf.DUMMYFUNCTION("COUNTA( iferror( filter( flatten(F148:O148), match( flatten(F148:O148), flatten(Q148:AO148), 0 ) ) ) )"),1.0)</f>
        <v>1</v>
      </c>
      <c r="AR148" s="2">
        <f t="shared" si="1"/>
        <v>1</v>
      </c>
    </row>
    <row r="149">
      <c r="A149" s="4" t="s">
        <v>153</v>
      </c>
      <c r="B149" s="2" t="str">
        <f>IFERROR(__xludf.DUMMYFUNCTION(" SPLIT(A149,"":"")"),"Card 148")</f>
        <v>Card 148</v>
      </c>
      <c r="C149" s="2" t="str">
        <f>IFERROR(__xludf.DUMMYFUNCTION("""COMPUTED_VALUE""")," 84 78 26 66 35 31 10  3 32 57 | 73 30  6 27 43 76 58 63 29 19 92 41 93 70 46 16 38 53 11 77 68 21 18 33 12")</f>
        <v> 84 78 26 66 35 31 10  3 32 57 | 73 30  6 27 43 76 58 63 29 19 92 41 93 70 46 16 38 53 11 77 68 21 18 33 12</v>
      </c>
      <c r="D149" s="2" t="str">
        <f>IFERROR(__xludf.DUMMYFUNCTION("SPLIT(C149,""|"")")," 84 78 26 66 35 31 10  3 32 57 ")</f>
        <v> 84 78 26 66 35 31 10  3 32 57 </v>
      </c>
      <c r="E149" s="2" t="str">
        <f>IFERROR(__xludf.DUMMYFUNCTION("""COMPUTED_VALUE""")," 73 30  6 27 43 76 58 63 29 19 92 41 93 70 46 16 38 53 11 77 68 21 18 33 12")</f>
        <v> 73 30  6 27 43 76 58 63 29 19 92 41 93 70 46 16 38 53 11 77 68 21 18 33 12</v>
      </c>
      <c r="F149" s="2">
        <f>IFERROR(__xludf.DUMMYFUNCTION("SPLIT(D149,"" "")"),84.0)</f>
        <v>84</v>
      </c>
      <c r="G149" s="2">
        <f>IFERROR(__xludf.DUMMYFUNCTION("""COMPUTED_VALUE"""),78.0)</f>
        <v>78</v>
      </c>
      <c r="H149" s="2">
        <f>IFERROR(__xludf.DUMMYFUNCTION("""COMPUTED_VALUE"""),26.0)</f>
        <v>26</v>
      </c>
      <c r="I149" s="2">
        <f>IFERROR(__xludf.DUMMYFUNCTION("""COMPUTED_VALUE"""),66.0)</f>
        <v>66</v>
      </c>
      <c r="J149" s="2">
        <f>IFERROR(__xludf.DUMMYFUNCTION("""COMPUTED_VALUE"""),35.0)</f>
        <v>35</v>
      </c>
      <c r="K149" s="2">
        <f>IFERROR(__xludf.DUMMYFUNCTION("""COMPUTED_VALUE"""),31.0)</f>
        <v>31</v>
      </c>
      <c r="L149" s="2">
        <f>IFERROR(__xludf.DUMMYFUNCTION("""COMPUTED_VALUE"""),10.0)</f>
        <v>10</v>
      </c>
      <c r="M149" s="2">
        <f>IFERROR(__xludf.DUMMYFUNCTION("""COMPUTED_VALUE"""),3.0)</f>
        <v>3</v>
      </c>
      <c r="N149" s="2">
        <f>IFERROR(__xludf.DUMMYFUNCTION("""COMPUTED_VALUE"""),32.0)</f>
        <v>32</v>
      </c>
      <c r="O149" s="2">
        <f>IFERROR(__xludf.DUMMYFUNCTION("""COMPUTED_VALUE"""),57.0)</f>
        <v>57</v>
      </c>
      <c r="Q149" s="2">
        <f>IFERROR(__xludf.DUMMYFUNCTION("SPLIT(E149,"" "")"),73.0)</f>
        <v>73</v>
      </c>
      <c r="R149" s="2">
        <f>IFERROR(__xludf.DUMMYFUNCTION("""COMPUTED_VALUE"""),30.0)</f>
        <v>30</v>
      </c>
      <c r="S149" s="2">
        <f>IFERROR(__xludf.DUMMYFUNCTION("""COMPUTED_VALUE"""),6.0)</f>
        <v>6</v>
      </c>
      <c r="T149" s="2">
        <f>IFERROR(__xludf.DUMMYFUNCTION("""COMPUTED_VALUE"""),27.0)</f>
        <v>27</v>
      </c>
      <c r="U149" s="2">
        <f>IFERROR(__xludf.DUMMYFUNCTION("""COMPUTED_VALUE"""),43.0)</f>
        <v>43</v>
      </c>
      <c r="V149" s="2">
        <f>IFERROR(__xludf.DUMMYFUNCTION("""COMPUTED_VALUE"""),76.0)</f>
        <v>76</v>
      </c>
      <c r="W149" s="2">
        <f>IFERROR(__xludf.DUMMYFUNCTION("""COMPUTED_VALUE"""),58.0)</f>
        <v>58</v>
      </c>
      <c r="X149" s="2">
        <f>IFERROR(__xludf.DUMMYFUNCTION("""COMPUTED_VALUE"""),63.0)</f>
        <v>63</v>
      </c>
      <c r="Y149" s="2">
        <f>IFERROR(__xludf.DUMMYFUNCTION("""COMPUTED_VALUE"""),29.0)</f>
        <v>29</v>
      </c>
      <c r="Z149" s="2">
        <f>IFERROR(__xludf.DUMMYFUNCTION("""COMPUTED_VALUE"""),19.0)</f>
        <v>19</v>
      </c>
      <c r="AA149" s="2">
        <f>IFERROR(__xludf.DUMMYFUNCTION("""COMPUTED_VALUE"""),92.0)</f>
        <v>92</v>
      </c>
      <c r="AB149" s="2">
        <f>IFERROR(__xludf.DUMMYFUNCTION("""COMPUTED_VALUE"""),41.0)</f>
        <v>41</v>
      </c>
      <c r="AC149" s="2">
        <f>IFERROR(__xludf.DUMMYFUNCTION("""COMPUTED_VALUE"""),93.0)</f>
        <v>93</v>
      </c>
      <c r="AD149" s="2">
        <f>IFERROR(__xludf.DUMMYFUNCTION("""COMPUTED_VALUE"""),70.0)</f>
        <v>70</v>
      </c>
      <c r="AE149" s="2">
        <f>IFERROR(__xludf.DUMMYFUNCTION("""COMPUTED_VALUE"""),46.0)</f>
        <v>46</v>
      </c>
      <c r="AF149" s="2">
        <f>IFERROR(__xludf.DUMMYFUNCTION("""COMPUTED_VALUE"""),16.0)</f>
        <v>16</v>
      </c>
      <c r="AG149" s="2">
        <f>IFERROR(__xludf.DUMMYFUNCTION("""COMPUTED_VALUE"""),38.0)</f>
        <v>38</v>
      </c>
      <c r="AH149" s="2">
        <f>IFERROR(__xludf.DUMMYFUNCTION("""COMPUTED_VALUE"""),53.0)</f>
        <v>53</v>
      </c>
      <c r="AI149" s="2">
        <f>IFERROR(__xludf.DUMMYFUNCTION("""COMPUTED_VALUE"""),11.0)</f>
        <v>11</v>
      </c>
      <c r="AJ149" s="2">
        <f>IFERROR(__xludf.DUMMYFUNCTION("""COMPUTED_VALUE"""),77.0)</f>
        <v>77</v>
      </c>
      <c r="AK149" s="2">
        <f>IFERROR(__xludf.DUMMYFUNCTION("""COMPUTED_VALUE"""),68.0)</f>
        <v>68</v>
      </c>
      <c r="AL149" s="2">
        <f>IFERROR(__xludf.DUMMYFUNCTION("""COMPUTED_VALUE"""),21.0)</f>
        <v>21</v>
      </c>
      <c r="AM149" s="2">
        <f>IFERROR(__xludf.DUMMYFUNCTION("""COMPUTED_VALUE"""),18.0)</f>
        <v>18</v>
      </c>
      <c r="AN149" s="2">
        <f>IFERROR(__xludf.DUMMYFUNCTION("""COMPUTED_VALUE"""),33.0)</f>
        <v>33</v>
      </c>
      <c r="AO149" s="2">
        <f>IFERROR(__xludf.DUMMYFUNCTION("""COMPUTED_VALUE"""),12.0)</f>
        <v>12</v>
      </c>
      <c r="AP149" s="2">
        <f t="shared" si="2"/>
        <v>1</v>
      </c>
      <c r="AQ149" s="2">
        <f>IFERROR(__xludf.DUMMYFUNCTION("COUNTA( iferror( filter( flatten(F149:O149), match( flatten(F149:O149), flatten(Q149:AO149), 0 ) ) ) )"),0.0)</f>
        <v>0</v>
      </c>
      <c r="AR149" s="2">
        <f t="shared" si="1"/>
        <v>0</v>
      </c>
    </row>
    <row r="150">
      <c r="A150" s="4" t="s">
        <v>154</v>
      </c>
      <c r="B150" s="2" t="str">
        <f>IFERROR(__xludf.DUMMYFUNCTION(" SPLIT(A150,"":"")"),"Card 149")</f>
        <v>Card 149</v>
      </c>
      <c r="C150" s="2" t="str">
        <f>IFERROR(__xludf.DUMMYFUNCTION("""COMPUTED_VALUE"""),"  3 20 48 92  4 37 68 54 61 42 | 64 24 23 97 65 73  1 39 14 99 51 36  2 46 30 87 79 19 49 38 52 53 40 90 88")</f>
        <v>  3 20 48 92  4 37 68 54 61 42 | 64 24 23 97 65 73  1 39 14 99 51 36  2 46 30 87 79 19 49 38 52 53 40 90 88</v>
      </c>
      <c r="D150" s="2" t="str">
        <f>IFERROR(__xludf.DUMMYFUNCTION("SPLIT(C150,""|"")"),"  3 20 48 92  4 37 68 54 61 42 ")</f>
        <v>  3 20 48 92  4 37 68 54 61 42 </v>
      </c>
      <c r="E150" s="2" t="str">
        <f>IFERROR(__xludf.DUMMYFUNCTION("""COMPUTED_VALUE""")," 64 24 23 97 65 73  1 39 14 99 51 36  2 46 30 87 79 19 49 38 52 53 40 90 88")</f>
        <v> 64 24 23 97 65 73  1 39 14 99 51 36  2 46 30 87 79 19 49 38 52 53 40 90 88</v>
      </c>
      <c r="F150" s="2">
        <f>IFERROR(__xludf.DUMMYFUNCTION("SPLIT(D150,"" "")"),3.0)</f>
        <v>3</v>
      </c>
      <c r="G150" s="2">
        <f>IFERROR(__xludf.DUMMYFUNCTION("""COMPUTED_VALUE"""),20.0)</f>
        <v>20</v>
      </c>
      <c r="H150" s="2">
        <f>IFERROR(__xludf.DUMMYFUNCTION("""COMPUTED_VALUE"""),48.0)</f>
        <v>48</v>
      </c>
      <c r="I150" s="2">
        <f>IFERROR(__xludf.DUMMYFUNCTION("""COMPUTED_VALUE"""),92.0)</f>
        <v>92</v>
      </c>
      <c r="J150" s="2">
        <f>IFERROR(__xludf.DUMMYFUNCTION("""COMPUTED_VALUE"""),4.0)</f>
        <v>4</v>
      </c>
      <c r="K150" s="2">
        <f>IFERROR(__xludf.DUMMYFUNCTION("""COMPUTED_VALUE"""),37.0)</f>
        <v>37</v>
      </c>
      <c r="L150" s="2">
        <f>IFERROR(__xludf.DUMMYFUNCTION("""COMPUTED_VALUE"""),68.0)</f>
        <v>68</v>
      </c>
      <c r="M150" s="2">
        <f>IFERROR(__xludf.DUMMYFUNCTION("""COMPUTED_VALUE"""),54.0)</f>
        <v>54</v>
      </c>
      <c r="N150" s="2">
        <f>IFERROR(__xludf.DUMMYFUNCTION("""COMPUTED_VALUE"""),61.0)</f>
        <v>61</v>
      </c>
      <c r="O150" s="2">
        <f>IFERROR(__xludf.DUMMYFUNCTION("""COMPUTED_VALUE"""),42.0)</f>
        <v>42</v>
      </c>
      <c r="Q150" s="2">
        <f>IFERROR(__xludf.DUMMYFUNCTION("SPLIT(E150,"" "")"),64.0)</f>
        <v>64</v>
      </c>
      <c r="R150" s="2">
        <f>IFERROR(__xludf.DUMMYFUNCTION("""COMPUTED_VALUE"""),24.0)</f>
        <v>24</v>
      </c>
      <c r="S150" s="2">
        <f>IFERROR(__xludf.DUMMYFUNCTION("""COMPUTED_VALUE"""),23.0)</f>
        <v>23</v>
      </c>
      <c r="T150" s="2">
        <f>IFERROR(__xludf.DUMMYFUNCTION("""COMPUTED_VALUE"""),97.0)</f>
        <v>97</v>
      </c>
      <c r="U150" s="2">
        <f>IFERROR(__xludf.DUMMYFUNCTION("""COMPUTED_VALUE"""),65.0)</f>
        <v>65</v>
      </c>
      <c r="V150" s="2">
        <f>IFERROR(__xludf.DUMMYFUNCTION("""COMPUTED_VALUE"""),73.0)</f>
        <v>73</v>
      </c>
      <c r="W150" s="2">
        <f>IFERROR(__xludf.DUMMYFUNCTION("""COMPUTED_VALUE"""),1.0)</f>
        <v>1</v>
      </c>
      <c r="X150" s="2">
        <f>IFERROR(__xludf.DUMMYFUNCTION("""COMPUTED_VALUE"""),39.0)</f>
        <v>39</v>
      </c>
      <c r="Y150" s="2">
        <f>IFERROR(__xludf.DUMMYFUNCTION("""COMPUTED_VALUE"""),14.0)</f>
        <v>14</v>
      </c>
      <c r="Z150" s="2">
        <f>IFERROR(__xludf.DUMMYFUNCTION("""COMPUTED_VALUE"""),99.0)</f>
        <v>99</v>
      </c>
      <c r="AA150" s="2">
        <f>IFERROR(__xludf.DUMMYFUNCTION("""COMPUTED_VALUE"""),51.0)</f>
        <v>51</v>
      </c>
      <c r="AB150" s="2">
        <f>IFERROR(__xludf.DUMMYFUNCTION("""COMPUTED_VALUE"""),36.0)</f>
        <v>36</v>
      </c>
      <c r="AC150" s="2">
        <f>IFERROR(__xludf.DUMMYFUNCTION("""COMPUTED_VALUE"""),2.0)</f>
        <v>2</v>
      </c>
      <c r="AD150" s="2">
        <f>IFERROR(__xludf.DUMMYFUNCTION("""COMPUTED_VALUE"""),46.0)</f>
        <v>46</v>
      </c>
      <c r="AE150" s="2">
        <f>IFERROR(__xludf.DUMMYFUNCTION("""COMPUTED_VALUE"""),30.0)</f>
        <v>30</v>
      </c>
      <c r="AF150" s="2">
        <f>IFERROR(__xludf.DUMMYFUNCTION("""COMPUTED_VALUE"""),87.0)</f>
        <v>87</v>
      </c>
      <c r="AG150" s="2">
        <f>IFERROR(__xludf.DUMMYFUNCTION("""COMPUTED_VALUE"""),79.0)</f>
        <v>79</v>
      </c>
      <c r="AH150" s="2">
        <f>IFERROR(__xludf.DUMMYFUNCTION("""COMPUTED_VALUE"""),19.0)</f>
        <v>19</v>
      </c>
      <c r="AI150" s="2">
        <f>IFERROR(__xludf.DUMMYFUNCTION("""COMPUTED_VALUE"""),49.0)</f>
        <v>49</v>
      </c>
      <c r="AJ150" s="2">
        <f>IFERROR(__xludf.DUMMYFUNCTION("""COMPUTED_VALUE"""),38.0)</f>
        <v>38</v>
      </c>
      <c r="AK150" s="2">
        <f>IFERROR(__xludf.DUMMYFUNCTION("""COMPUTED_VALUE"""),52.0)</f>
        <v>52</v>
      </c>
      <c r="AL150" s="2">
        <f>IFERROR(__xludf.DUMMYFUNCTION("""COMPUTED_VALUE"""),53.0)</f>
        <v>53</v>
      </c>
      <c r="AM150" s="2">
        <f>IFERROR(__xludf.DUMMYFUNCTION("""COMPUTED_VALUE"""),40.0)</f>
        <v>40</v>
      </c>
      <c r="AN150" s="2">
        <f>IFERROR(__xludf.DUMMYFUNCTION("""COMPUTED_VALUE"""),90.0)</f>
        <v>90</v>
      </c>
      <c r="AO150" s="2">
        <f>IFERROR(__xludf.DUMMYFUNCTION("""COMPUTED_VALUE"""),88.0)</f>
        <v>88</v>
      </c>
      <c r="AP150" s="2">
        <f t="shared" si="2"/>
        <v>1</v>
      </c>
      <c r="AQ150" s="2">
        <f>IFERROR(__xludf.DUMMYFUNCTION("COUNTA( iferror( filter( flatten(F150:O150), match( flatten(F150:O150), flatten(Q150:AO150), 0 ) ) ) )"),0.0)</f>
        <v>0</v>
      </c>
      <c r="AR150" s="2">
        <f t="shared" si="1"/>
        <v>0</v>
      </c>
    </row>
    <row r="151">
      <c r="A151" s="4" t="s">
        <v>155</v>
      </c>
      <c r="B151" s="2" t="str">
        <f>IFERROR(__xludf.DUMMYFUNCTION(" SPLIT(A151,"":"")"),"Card 150")</f>
        <v>Card 150</v>
      </c>
      <c r="C151" s="2" t="str">
        <f>IFERROR(__xludf.DUMMYFUNCTION("""COMPUTED_VALUE""")," 64 45 47 50 19 69 39 48 56  3 | 93 70 65 37 58 32 57  5 35 10 72 18 51 36 44 31 46 34 11  1 97  8 92 86 23")</f>
        <v> 64 45 47 50 19 69 39 48 56  3 | 93 70 65 37 58 32 57  5 35 10 72 18 51 36 44 31 46 34 11  1 97  8 92 86 23</v>
      </c>
      <c r="D151" s="2" t="str">
        <f>IFERROR(__xludf.DUMMYFUNCTION("SPLIT(C151,""|"")")," 64 45 47 50 19 69 39 48 56  3 ")</f>
        <v> 64 45 47 50 19 69 39 48 56  3 </v>
      </c>
      <c r="E151" s="2" t="str">
        <f>IFERROR(__xludf.DUMMYFUNCTION("""COMPUTED_VALUE""")," 93 70 65 37 58 32 57  5 35 10 72 18 51 36 44 31 46 34 11  1 97  8 92 86 23")</f>
        <v> 93 70 65 37 58 32 57  5 35 10 72 18 51 36 44 31 46 34 11  1 97  8 92 86 23</v>
      </c>
      <c r="F151" s="2">
        <f>IFERROR(__xludf.DUMMYFUNCTION("SPLIT(D151,"" "")"),64.0)</f>
        <v>64</v>
      </c>
      <c r="G151" s="2">
        <f>IFERROR(__xludf.DUMMYFUNCTION("""COMPUTED_VALUE"""),45.0)</f>
        <v>45</v>
      </c>
      <c r="H151" s="2">
        <f>IFERROR(__xludf.DUMMYFUNCTION("""COMPUTED_VALUE"""),47.0)</f>
        <v>47</v>
      </c>
      <c r="I151" s="2">
        <f>IFERROR(__xludf.DUMMYFUNCTION("""COMPUTED_VALUE"""),50.0)</f>
        <v>50</v>
      </c>
      <c r="J151" s="2">
        <f>IFERROR(__xludf.DUMMYFUNCTION("""COMPUTED_VALUE"""),19.0)</f>
        <v>19</v>
      </c>
      <c r="K151" s="2">
        <f>IFERROR(__xludf.DUMMYFUNCTION("""COMPUTED_VALUE"""),69.0)</f>
        <v>69</v>
      </c>
      <c r="L151" s="2">
        <f>IFERROR(__xludf.DUMMYFUNCTION("""COMPUTED_VALUE"""),39.0)</f>
        <v>39</v>
      </c>
      <c r="M151" s="2">
        <f>IFERROR(__xludf.DUMMYFUNCTION("""COMPUTED_VALUE"""),48.0)</f>
        <v>48</v>
      </c>
      <c r="N151" s="2">
        <f>IFERROR(__xludf.DUMMYFUNCTION("""COMPUTED_VALUE"""),56.0)</f>
        <v>56</v>
      </c>
      <c r="O151" s="2">
        <f>IFERROR(__xludf.DUMMYFUNCTION("""COMPUTED_VALUE"""),3.0)</f>
        <v>3</v>
      </c>
      <c r="Q151" s="2">
        <f>IFERROR(__xludf.DUMMYFUNCTION("SPLIT(E151,"" "")"),93.0)</f>
        <v>93</v>
      </c>
      <c r="R151" s="2">
        <f>IFERROR(__xludf.DUMMYFUNCTION("""COMPUTED_VALUE"""),70.0)</f>
        <v>70</v>
      </c>
      <c r="S151" s="2">
        <f>IFERROR(__xludf.DUMMYFUNCTION("""COMPUTED_VALUE"""),65.0)</f>
        <v>65</v>
      </c>
      <c r="T151" s="2">
        <f>IFERROR(__xludf.DUMMYFUNCTION("""COMPUTED_VALUE"""),37.0)</f>
        <v>37</v>
      </c>
      <c r="U151" s="2">
        <f>IFERROR(__xludf.DUMMYFUNCTION("""COMPUTED_VALUE"""),58.0)</f>
        <v>58</v>
      </c>
      <c r="V151" s="2">
        <f>IFERROR(__xludf.DUMMYFUNCTION("""COMPUTED_VALUE"""),32.0)</f>
        <v>32</v>
      </c>
      <c r="W151" s="2">
        <f>IFERROR(__xludf.DUMMYFUNCTION("""COMPUTED_VALUE"""),57.0)</f>
        <v>57</v>
      </c>
      <c r="X151" s="2">
        <f>IFERROR(__xludf.DUMMYFUNCTION("""COMPUTED_VALUE"""),5.0)</f>
        <v>5</v>
      </c>
      <c r="Y151" s="2">
        <f>IFERROR(__xludf.DUMMYFUNCTION("""COMPUTED_VALUE"""),35.0)</f>
        <v>35</v>
      </c>
      <c r="Z151" s="2">
        <f>IFERROR(__xludf.DUMMYFUNCTION("""COMPUTED_VALUE"""),10.0)</f>
        <v>10</v>
      </c>
      <c r="AA151" s="2">
        <f>IFERROR(__xludf.DUMMYFUNCTION("""COMPUTED_VALUE"""),72.0)</f>
        <v>72</v>
      </c>
      <c r="AB151" s="2">
        <f>IFERROR(__xludf.DUMMYFUNCTION("""COMPUTED_VALUE"""),18.0)</f>
        <v>18</v>
      </c>
      <c r="AC151" s="2">
        <f>IFERROR(__xludf.DUMMYFUNCTION("""COMPUTED_VALUE"""),51.0)</f>
        <v>51</v>
      </c>
      <c r="AD151" s="2">
        <f>IFERROR(__xludf.DUMMYFUNCTION("""COMPUTED_VALUE"""),36.0)</f>
        <v>36</v>
      </c>
      <c r="AE151" s="2">
        <f>IFERROR(__xludf.DUMMYFUNCTION("""COMPUTED_VALUE"""),44.0)</f>
        <v>44</v>
      </c>
      <c r="AF151" s="2">
        <f>IFERROR(__xludf.DUMMYFUNCTION("""COMPUTED_VALUE"""),31.0)</f>
        <v>31</v>
      </c>
      <c r="AG151" s="2">
        <f>IFERROR(__xludf.DUMMYFUNCTION("""COMPUTED_VALUE"""),46.0)</f>
        <v>46</v>
      </c>
      <c r="AH151" s="2">
        <f>IFERROR(__xludf.DUMMYFUNCTION("""COMPUTED_VALUE"""),34.0)</f>
        <v>34</v>
      </c>
      <c r="AI151" s="2">
        <f>IFERROR(__xludf.DUMMYFUNCTION("""COMPUTED_VALUE"""),11.0)</f>
        <v>11</v>
      </c>
      <c r="AJ151" s="2">
        <f>IFERROR(__xludf.DUMMYFUNCTION("""COMPUTED_VALUE"""),1.0)</f>
        <v>1</v>
      </c>
      <c r="AK151" s="2">
        <f>IFERROR(__xludf.DUMMYFUNCTION("""COMPUTED_VALUE"""),97.0)</f>
        <v>97</v>
      </c>
      <c r="AL151" s="2">
        <f>IFERROR(__xludf.DUMMYFUNCTION("""COMPUTED_VALUE"""),8.0)</f>
        <v>8</v>
      </c>
      <c r="AM151" s="2">
        <f>IFERROR(__xludf.DUMMYFUNCTION("""COMPUTED_VALUE"""),92.0)</f>
        <v>92</v>
      </c>
      <c r="AN151" s="2">
        <f>IFERROR(__xludf.DUMMYFUNCTION("""COMPUTED_VALUE"""),86.0)</f>
        <v>86</v>
      </c>
      <c r="AO151" s="2">
        <f>IFERROR(__xludf.DUMMYFUNCTION("""COMPUTED_VALUE"""),23.0)</f>
        <v>23</v>
      </c>
      <c r="AP151" s="2">
        <f t="shared" si="2"/>
        <v>1</v>
      </c>
      <c r="AQ151" s="2">
        <f>IFERROR(__xludf.DUMMYFUNCTION("COUNTA( iferror( filter( flatten(F151:O151), match( flatten(F151:O151), flatten(Q151:AO151), 0 ) ) ) )"),0.0)</f>
        <v>0</v>
      </c>
      <c r="AR151" s="2">
        <f t="shared" si="1"/>
        <v>0</v>
      </c>
    </row>
    <row r="152">
      <c r="A152" s="4" t="s">
        <v>156</v>
      </c>
      <c r="B152" s="2" t="str">
        <f>IFERROR(__xludf.DUMMYFUNCTION(" SPLIT(A152,"":"")"),"Card 151")</f>
        <v>Card 151</v>
      </c>
      <c r="C152" s="2" t="str">
        <f>IFERROR(__xludf.DUMMYFUNCTION("""COMPUTED_VALUE""")," 29 55 30 72  6 78 56 70 36 10 | 49 28 64 13  1 24 51  5 62 17 43 48 91 38 89 59 18 54 44 86 79 46  9 53 58")</f>
        <v> 29 55 30 72  6 78 56 70 36 10 | 49 28 64 13  1 24 51  5 62 17 43 48 91 38 89 59 18 54 44 86 79 46  9 53 58</v>
      </c>
      <c r="D152" s="2" t="str">
        <f>IFERROR(__xludf.DUMMYFUNCTION("SPLIT(C152,""|"")")," 29 55 30 72  6 78 56 70 36 10 ")</f>
        <v> 29 55 30 72  6 78 56 70 36 10 </v>
      </c>
      <c r="E152" s="2" t="str">
        <f>IFERROR(__xludf.DUMMYFUNCTION("""COMPUTED_VALUE""")," 49 28 64 13  1 24 51  5 62 17 43 48 91 38 89 59 18 54 44 86 79 46  9 53 58")</f>
        <v> 49 28 64 13  1 24 51  5 62 17 43 48 91 38 89 59 18 54 44 86 79 46  9 53 58</v>
      </c>
      <c r="F152" s="2">
        <f>IFERROR(__xludf.DUMMYFUNCTION("SPLIT(D152,"" "")"),29.0)</f>
        <v>29</v>
      </c>
      <c r="G152" s="2">
        <f>IFERROR(__xludf.DUMMYFUNCTION("""COMPUTED_VALUE"""),55.0)</f>
        <v>55</v>
      </c>
      <c r="H152" s="2">
        <f>IFERROR(__xludf.DUMMYFUNCTION("""COMPUTED_VALUE"""),30.0)</f>
        <v>30</v>
      </c>
      <c r="I152" s="2">
        <f>IFERROR(__xludf.DUMMYFUNCTION("""COMPUTED_VALUE"""),72.0)</f>
        <v>72</v>
      </c>
      <c r="J152" s="2">
        <f>IFERROR(__xludf.DUMMYFUNCTION("""COMPUTED_VALUE"""),6.0)</f>
        <v>6</v>
      </c>
      <c r="K152" s="2">
        <f>IFERROR(__xludf.DUMMYFUNCTION("""COMPUTED_VALUE"""),78.0)</f>
        <v>78</v>
      </c>
      <c r="L152" s="2">
        <f>IFERROR(__xludf.DUMMYFUNCTION("""COMPUTED_VALUE"""),56.0)</f>
        <v>56</v>
      </c>
      <c r="M152" s="2">
        <f>IFERROR(__xludf.DUMMYFUNCTION("""COMPUTED_VALUE"""),70.0)</f>
        <v>70</v>
      </c>
      <c r="N152" s="2">
        <f>IFERROR(__xludf.DUMMYFUNCTION("""COMPUTED_VALUE"""),36.0)</f>
        <v>36</v>
      </c>
      <c r="O152" s="2">
        <f>IFERROR(__xludf.DUMMYFUNCTION("""COMPUTED_VALUE"""),10.0)</f>
        <v>10</v>
      </c>
      <c r="Q152" s="2">
        <f>IFERROR(__xludf.DUMMYFUNCTION("SPLIT(E152,"" "")"),49.0)</f>
        <v>49</v>
      </c>
      <c r="R152" s="2">
        <f>IFERROR(__xludf.DUMMYFUNCTION("""COMPUTED_VALUE"""),28.0)</f>
        <v>28</v>
      </c>
      <c r="S152" s="2">
        <f>IFERROR(__xludf.DUMMYFUNCTION("""COMPUTED_VALUE"""),64.0)</f>
        <v>64</v>
      </c>
      <c r="T152" s="2">
        <f>IFERROR(__xludf.DUMMYFUNCTION("""COMPUTED_VALUE"""),13.0)</f>
        <v>13</v>
      </c>
      <c r="U152" s="2">
        <f>IFERROR(__xludf.DUMMYFUNCTION("""COMPUTED_VALUE"""),1.0)</f>
        <v>1</v>
      </c>
      <c r="V152" s="2">
        <f>IFERROR(__xludf.DUMMYFUNCTION("""COMPUTED_VALUE"""),24.0)</f>
        <v>24</v>
      </c>
      <c r="W152" s="2">
        <f>IFERROR(__xludf.DUMMYFUNCTION("""COMPUTED_VALUE"""),51.0)</f>
        <v>51</v>
      </c>
      <c r="X152" s="2">
        <f>IFERROR(__xludf.DUMMYFUNCTION("""COMPUTED_VALUE"""),5.0)</f>
        <v>5</v>
      </c>
      <c r="Y152" s="2">
        <f>IFERROR(__xludf.DUMMYFUNCTION("""COMPUTED_VALUE"""),62.0)</f>
        <v>62</v>
      </c>
      <c r="Z152" s="2">
        <f>IFERROR(__xludf.DUMMYFUNCTION("""COMPUTED_VALUE"""),17.0)</f>
        <v>17</v>
      </c>
      <c r="AA152" s="2">
        <f>IFERROR(__xludf.DUMMYFUNCTION("""COMPUTED_VALUE"""),43.0)</f>
        <v>43</v>
      </c>
      <c r="AB152" s="2">
        <f>IFERROR(__xludf.DUMMYFUNCTION("""COMPUTED_VALUE"""),48.0)</f>
        <v>48</v>
      </c>
      <c r="AC152" s="2">
        <f>IFERROR(__xludf.DUMMYFUNCTION("""COMPUTED_VALUE"""),91.0)</f>
        <v>91</v>
      </c>
      <c r="AD152" s="2">
        <f>IFERROR(__xludf.DUMMYFUNCTION("""COMPUTED_VALUE"""),38.0)</f>
        <v>38</v>
      </c>
      <c r="AE152" s="2">
        <f>IFERROR(__xludf.DUMMYFUNCTION("""COMPUTED_VALUE"""),89.0)</f>
        <v>89</v>
      </c>
      <c r="AF152" s="2">
        <f>IFERROR(__xludf.DUMMYFUNCTION("""COMPUTED_VALUE"""),59.0)</f>
        <v>59</v>
      </c>
      <c r="AG152" s="2">
        <f>IFERROR(__xludf.DUMMYFUNCTION("""COMPUTED_VALUE"""),18.0)</f>
        <v>18</v>
      </c>
      <c r="AH152" s="2">
        <f>IFERROR(__xludf.DUMMYFUNCTION("""COMPUTED_VALUE"""),54.0)</f>
        <v>54</v>
      </c>
      <c r="AI152" s="2">
        <f>IFERROR(__xludf.DUMMYFUNCTION("""COMPUTED_VALUE"""),44.0)</f>
        <v>44</v>
      </c>
      <c r="AJ152" s="2">
        <f>IFERROR(__xludf.DUMMYFUNCTION("""COMPUTED_VALUE"""),86.0)</f>
        <v>86</v>
      </c>
      <c r="AK152" s="2">
        <f>IFERROR(__xludf.DUMMYFUNCTION("""COMPUTED_VALUE"""),79.0)</f>
        <v>79</v>
      </c>
      <c r="AL152" s="2">
        <f>IFERROR(__xludf.DUMMYFUNCTION("""COMPUTED_VALUE"""),46.0)</f>
        <v>46</v>
      </c>
      <c r="AM152" s="2">
        <f>IFERROR(__xludf.DUMMYFUNCTION("""COMPUTED_VALUE"""),9.0)</f>
        <v>9</v>
      </c>
      <c r="AN152" s="2">
        <f>IFERROR(__xludf.DUMMYFUNCTION("""COMPUTED_VALUE"""),53.0)</f>
        <v>53</v>
      </c>
      <c r="AO152" s="2">
        <f>IFERROR(__xludf.DUMMYFUNCTION("""COMPUTED_VALUE"""),58.0)</f>
        <v>58</v>
      </c>
      <c r="AP152" s="2">
        <f t="shared" si="2"/>
        <v>1</v>
      </c>
      <c r="AQ152" s="2">
        <f>IFERROR(__xludf.DUMMYFUNCTION("COUNTA( iferror( filter( flatten(F152:O152), match( flatten(F152:O152), flatten(Q152:AO152), 0 ) ) ) )"),0.0)</f>
        <v>0</v>
      </c>
      <c r="AR152" s="2">
        <f t="shared" si="1"/>
        <v>0</v>
      </c>
    </row>
    <row r="153">
      <c r="A153" s="4" t="s">
        <v>157</v>
      </c>
      <c r="B153" s="2" t="str">
        <f>IFERROR(__xludf.DUMMYFUNCTION(" SPLIT(A153,"":"")"),"Card 152")</f>
        <v>Card 152</v>
      </c>
      <c r="C153" s="2" t="str">
        <f>IFERROR(__xludf.DUMMYFUNCTION("""COMPUTED_VALUE""")," 40 68 80 77 81 50 79 13 67  1 | 79 43 60 15 86 49 67 85 66 13 40 12 48  6 82 14 37  1 80 23 65 72 96 73 84")</f>
        <v> 40 68 80 77 81 50 79 13 67  1 | 79 43 60 15 86 49 67 85 66 13 40 12 48  6 82 14 37  1 80 23 65 72 96 73 84</v>
      </c>
      <c r="D153" s="2" t="str">
        <f>IFERROR(__xludf.DUMMYFUNCTION("SPLIT(C153,""|"")")," 40 68 80 77 81 50 79 13 67  1 ")</f>
        <v> 40 68 80 77 81 50 79 13 67  1 </v>
      </c>
      <c r="E153" s="2" t="str">
        <f>IFERROR(__xludf.DUMMYFUNCTION("""COMPUTED_VALUE""")," 79 43 60 15 86 49 67 85 66 13 40 12 48  6 82 14 37  1 80 23 65 72 96 73 84")</f>
        <v> 79 43 60 15 86 49 67 85 66 13 40 12 48  6 82 14 37  1 80 23 65 72 96 73 84</v>
      </c>
      <c r="F153" s="2">
        <f>IFERROR(__xludf.DUMMYFUNCTION("SPLIT(D153,"" "")"),40.0)</f>
        <v>40</v>
      </c>
      <c r="G153" s="2">
        <f>IFERROR(__xludf.DUMMYFUNCTION("""COMPUTED_VALUE"""),68.0)</f>
        <v>68</v>
      </c>
      <c r="H153" s="2">
        <f>IFERROR(__xludf.DUMMYFUNCTION("""COMPUTED_VALUE"""),80.0)</f>
        <v>80</v>
      </c>
      <c r="I153" s="2">
        <f>IFERROR(__xludf.DUMMYFUNCTION("""COMPUTED_VALUE"""),77.0)</f>
        <v>77</v>
      </c>
      <c r="J153" s="2">
        <f>IFERROR(__xludf.DUMMYFUNCTION("""COMPUTED_VALUE"""),81.0)</f>
        <v>81</v>
      </c>
      <c r="K153" s="2">
        <f>IFERROR(__xludf.DUMMYFUNCTION("""COMPUTED_VALUE"""),50.0)</f>
        <v>50</v>
      </c>
      <c r="L153" s="2">
        <f>IFERROR(__xludf.DUMMYFUNCTION("""COMPUTED_VALUE"""),79.0)</f>
        <v>79</v>
      </c>
      <c r="M153" s="2">
        <f>IFERROR(__xludf.DUMMYFUNCTION("""COMPUTED_VALUE"""),13.0)</f>
        <v>13</v>
      </c>
      <c r="N153" s="2">
        <f>IFERROR(__xludf.DUMMYFUNCTION("""COMPUTED_VALUE"""),67.0)</f>
        <v>67</v>
      </c>
      <c r="O153" s="2">
        <f>IFERROR(__xludf.DUMMYFUNCTION("""COMPUTED_VALUE"""),1.0)</f>
        <v>1</v>
      </c>
      <c r="Q153" s="2">
        <f>IFERROR(__xludf.DUMMYFUNCTION("SPLIT(E153,"" "")"),79.0)</f>
        <v>79</v>
      </c>
      <c r="R153" s="2">
        <f>IFERROR(__xludf.DUMMYFUNCTION("""COMPUTED_VALUE"""),43.0)</f>
        <v>43</v>
      </c>
      <c r="S153" s="2">
        <f>IFERROR(__xludf.DUMMYFUNCTION("""COMPUTED_VALUE"""),60.0)</f>
        <v>60</v>
      </c>
      <c r="T153" s="2">
        <f>IFERROR(__xludf.DUMMYFUNCTION("""COMPUTED_VALUE"""),15.0)</f>
        <v>15</v>
      </c>
      <c r="U153" s="2">
        <f>IFERROR(__xludf.DUMMYFUNCTION("""COMPUTED_VALUE"""),86.0)</f>
        <v>86</v>
      </c>
      <c r="V153" s="2">
        <f>IFERROR(__xludf.DUMMYFUNCTION("""COMPUTED_VALUE"""),49.0)</f>
        <v>49</v>
      </c>
      <c r="W153" s="2">
        <f>IFERROR(__xludf.DUMMYFUNCTION("""COMPUTED_VALUE"""),67.0)</f>
        <v>67</v>
      </c>
      <c r="X153" s="2">
        <f>IFERROR(__xludf.DUMMYFUNCTION("""COMPUTED_VALUE"""),85.0)</f>
        <v>85</v>
      </c>
      <c r="Y153" s="2">
        <f>IFERROR(__xludf.DUMMYFUNCTION("""COMPUTED_VALUE"""),66.0)</f>
        <v>66</v>
      </c>
      <c r="Z153" s="2">
        <f>IFERROR(__xludf.DUMMYFUNCTION("""COMPUTED_VALUE"""),13.0)</f>
        <v>13</v>
      </c>
      <c r="AA153" s="2">
        <f>IFERROR(__xludf.DUMMYFUNCTION("""COMPUTED_VALUE"""),40.0)</f>
        <v>40</v>
      </c>
      <c r="AB153" s="2">
        <f>IFERROR(__xludf.DUMMYFUNCTION("""COMPUTED_VALUE"""),12.0)</f>
        <v>12</v>
      </c>
      <c r="AC153" s="2">
        <f>IFERROR(__xludf.DUMMYFUNCTION("""COMPUTED_VALUE"""),48.0)</f>
        <v>48</v>
      </c>
      <c r="AD153" s="2">
        <f>IFERROR(__xludf.DUMMYFUNCTION("""COMPUTED_VALUE"""),6.0)</f>
        <v>6</v>
      </c>
      <c r="AE153" s="2">
        <f>IFERROR(__xludf.DUMMYFUNCTION("""COMPUTED_VALUE"""),82.0)</f>
        <v>82</v>
      </c>
      <c r="AF153" s="2">
        <f>IFERROR(__xludf.DUMMYFUNCTION("""COMPUTED_VALUE"""),14.0)</f>
        <v>14</v>
      </c>
      <c r="AG153" s="2">
        <f>IFERROR(__xludf.DUMMYFUNCTION("""COMPUTED_VALUE"""),37.0)</f>
        <v>37</v>
      </c>
      <c r="AH153" s="2">
        <f>IFERROR(__xludf.DUMMYFUNCTION("""COMPUTED_VALUE"""),1.0)</f>
        <v>1</v>
      </c>
      <c r="AI153" s="2">
        <f>IFERROR(__xludf.DUMMYFUNCTION("""COMPUTED_VALUE"""),80.0)</f>
        <v>80</v>
      </c>
      <c r="AJ153" s="2">
        <f>IFERROR(__xludf.DUMMYFUNCTION("""COMPUTED_VALUE"""),23.0)</f>
        <v>23</v>
      </c>
      <c r="AK153" s="2">
        <f>IFERROR(__xludf.DUMMYFUNCTION("""COMPUTED_VALUE"""),65.0)</f>
        <v>65</v>
      </c>
      <c r="AL153" s="2">
        <f>IFERROR(__xludf.DUMMYFUNCTION("""COMPUTED_VALUE"""),72.0)</f>
        <v>72</v>
      </c>
      <c r="AM153" s="2">
        <f>IFERROR(__xludf.DUMMYFUNCTION("""COMPUTED_VALUE"""),96.0)</f>
        <v>96</v>
      </c>
      <c r="AN153" s="2">
        <f>IFERROR(__xludf.DUMMYFUNCTION("""COMPUTED_VALUE"""),73.0)</f>
        <v>73</v>
      </c>
      <c r="AO153" s="2">
        <f>IFERROR(__xludf.DUMMYFUNCTION("""COMPUTED_VALUE"""),84.0)</f>
        <v>84</v>
      </c>
      <c r="AP153" s="2">
        <f t="shared" si="2"/>
        <v>0</v>
      </c>
      <c r="AQ153" s="2">
        <f>IFERROR(__xludf.DUMMYFUNCTION("COUNTA( iferror( filter( flatten(F153:O153), match( flatten(F153:O153), flatten(Q153:AO153), 0 ) ) ) )"),6.0)</f>
        <v>6</v>
      </c>
      <c r="AR153" s="2">
        <f t="shared" si="1"/>
        <v>32</v>
      </c>
    </row>
    <row r="154">
      <c r="A154" s="4" t="s">
        <v>158</v>
      </c>
      <c r="B154" s="2" t="str">
        <f>IFERROR(__xludf.DUMMYFUNCTION(" SPLIT(A154,"":"")"),"Card 153")</f>
        <v>Card 153</v>
      </c>
      <c r="C154" s="2" t="str">
        <f>IFERROR(__xludf.DUMMYFUNCTION("""COMPUTED_VALUE""")," 67 29 26 94 28 52 35 69  8 81 | 35 98 78 94 11 95 87 37 42 93 82 58  4 43 47  1 19 54  3 64  7 22 27 36 74")</f>
        <v> 67 29 26 94 28 52 35 69  8 81 | 35 98 78 94 11 95 87 37 42 93 82 58  4 43 47  1 19 54  3 64  7 22 27 36 74</v>
      </c>
      <c r="D154" s="2" t="str">
        <f>IFERROR(__xludf.DUMMYFUNCTION("SPLIT(C154,""|"")")," 67 29 26 94 28 52 35 69  8 81 ")</f>
        <v> 67 29 26 94 28 52 35 69  8 81 </v>
      </c>
      <c r="E154" s="2" t="str">
        <f>IFERROR(__xludf.DUMMYFUNCTION("""COMPUTED_VALUE""")," 35 98 78 94 11 95 87 37 42 93 82 58  4 43 47  1 19 54  3 64  7 22 27 36 74")</f>
        <v> 35 98 78 94 11 95 87 37 42 93 82 58  4 43 47  1 19 54  3 64  7 22 27 36 74</v>
      </c>
      <c r="F154" s="2">
        <f>IFERROR(__xludf.DUMMYFUNCTION("SPLIT(D154,"" "")"),67.0)</f>
        <v>67</v>
      </c>
      <c r="G154" s="2">
        <f>IFERROR(__xludf.DUMMYFUNCTION("""COMPUTED_VALUE"""),29.0)</f>
        <v>29</v>
      </c>
      <c r="H154" s="2">
        <f>IFERROR(__xludf.DUMMYFUNCTION("""COMPUTED_VALUE"""),26.0)</f>
        <v>26</v>
      </c>
      <c r="I154" s="2">
        <f>IFERROR(__xludf.DUMMYFUNCTION("""COMPUTED_VALUE"""),94.0)</f>
        <v>94</v>
      </c>
      <c r="J154" s="2">
        <f>IFERROR(__xludf.DUMMYFUNCTION("""COMPUTED_VALUE"""),28.0)</f>
        <v>28</v>
      </c>
      <c r="K154" s="2">
        <f>IFERROR(__xludf.DUMMYFUNCTION("""COMPUTED_VALUE"""),52.0)</f>
        <v>52</v>
      </c>
      <c r="L154" s="2">
        <f>IFERROR(__xludf.DUMMYFUNCTION("""COMPUTED_VALUE"""),35.0)</f>
        <v>35</v>
      </c>
      <c r="M154" s="2">
        <f>IFERROR(__xludf.DUMMYFUNCTION("""COMPUTED_VALUE"""),69.0)</f>
        <v>69</v>
      </c>
      <c r="N154" s="2">
        <f>IFERROR(__xludf.DUMMYFUNCTION("""COMPUTED_VALUE"""),8.0)</f>
        <v>8</v>
      </c>
      <c r="O154" s="2">
        <f>IFERROR(__xludf.DUMMYFUNCTION("""COMPUTED_VALUE"""),81.0)</f>
        <v>81</v>
      </c>
      <c r="Q154" s="2">
        <f>IFERROR(__xludf.DUMMYFUNCTION("SPLIT(E154,"" "")"),35.0)</f>
        <v>35</v>
      </c>
      <c r="R154" s="2">
        <f>IFERROR(__xludf.DUMMYFUNCTION("""COMPUTED_VALUE"""),98.0)</f>
        <v>98</v>
      </c>
      <c r="S154" s="2">
        <f>IFERROR(__xludf.DUMMYFUNCTION("""COMPUTED_VALUE"""),78.0)</f>
        <v>78</v>
      </c>
      <c r="T154" s="2">
        <f>IFERROR(__xludf.DUMMYFUNCTION("""COMPUTED_VALUE"""),94.0)</f>
        <v>94</v>
      </c>
      <c r="U154" s="2">
        <f>IFERROR(__xludf.DUMMYFUNCTION("""COMPUTED_VALUE"""),11.0)</f>
        <v>11</v>
      </c>
      <c r="V154" s="2">
        <f>IFERROR(__xludf.DUMMYFUNCTION("""COMPUTED_VALUE"""),95.0)</f>
        <v>95</v>
      </c>
      <c r="W154" s="2">
        <f>IFERROR(__xludf.DUMMYFUNCTION("""COMPUTED_VALUE"""),87.0)</f>
        <v>87</v>
      </c>
      <c r="X154" s="2">
        <f>IFERROR(__xludf.DUMMYFUNCTION("""COMPUTED_VALUE"""),37.0)</f>
        <v>37</v>
      </c>
      <c r="Y154" s="2">
        <f>IFERROR(__xludf.DUMMYFUNCTION("""COMPUTED_VALUE"""),42.0)</f>
        <v>42</v>
      </c>
      <c r="Z154" s="2">
        <f>IFERROR(__xludf.DUMMYFUNCTION("""COMPUTED_VALUE"""),93.0)</f>
        <v>93</v>
      </c>
      <c r="AA154" s="2">
        <f>IFERROR(__xludf.DUMMYFUNCTION("""COMPUTED_VALUE"""),82.0)</f>
        <v>82</v>
      </c>
      <c r="AB154" s="2">
        <f>IFERROR(__xludf.DUMMYFUNCTION("""COMPUTED_VALUE"""),58.0)</f>
        <v>58</v>
      </c>
      <c r="AC154" s="2">
        <f>IFERROR(__xludf.DUMMYFUNCTION("""COMPUTED_VALUE"""),4.0)</f>
        <v>4</v>
      </c>
      <c r="AD154" s="2">
        <f>IFERROR(__xludf.DUMMYFUNCTION("""COMPUTED_VALUE"""),43.0)</f>
        <v>43</v>
      </c>
      <c r="AE154" s="2">
        <f>IFERROR(__xludf.DUMMYFUNCTION("""COMPUTED_VALUE"""),47.0)</f>
        <v>47</v>
      </c>
      <c r="AF154" s="2">
        <f>IFERROR(__xludf.DUMMYFUNCTION("""COMPUTED_VALUE"""),1.0)</f>
        <v>1</v>
      </c>
      <c r="AG154" s="2">
        <f>IFERROR(__xludf.DUMMYFUNCTION("""COMPUTED_VALUE"""),19.0)</f>
        <v>19</v>
      </c>
      <c r="AH154" s="2">
        <f>IFERROR(__xludf.DUMMYFUNCTION("""COMPUTED_VALUE"""),54.0)</f>
        <v>54</v>
      </c>
      <c r="AI154" s="2">
        <f>IFERROR(__xludf.DUMMYFUNCTION("""COMPUTED_VALUE"""),3.0)</f>
        <v>3</v>
      </c>
      <c r="AJ154" s="2">
        <f>IFERROR(__xludf.DUMMYFUNCTION("""COMPUTED_VALUE"""),64.0)</f>
        <v>64</v>
      </c>
      <c r="AK154" s="2">
        <f>IFERROR(__xludf.DUMMYFUNCTION("""COMPUTED_VALUE"""),7.0)</f>
        <v>7</v>
      </c>
      <c r="AL154" s="2">
        <f>IFERROR(__xludf.DUMMYFUNCTION("""COMPUTED_VALUE"""),22.0)</f>
        <v>22</v>
      </c>
      <c r="AM154" s="2">
        <f>IFERROR(__xludf.DUMMYFUNCTION("""COMPUTED_VALUE"""),27.0)</f>
        <v>27</v>
      </c>
      <c r="AN154" s="2">
        <f>IFERROR(__xludf.DUMMYFUNCTION("""COMPUTED_VALUE"""),36.0)</f>
        <v>36</v>
      </c>
      <c r="AO154" s="2">
        <f>IFERROR(__xludf.DUMMYFUNCTION("""COMPUTED_VALUE"""),74.0)</f>
        <v>74</v>
      </c>
      <c r="AP154" s="2">
        <f t="shared" si="2"/>
        <v>36</v>
      </c>
      <c r="AQ154" s="2">
        <f>IFERROR(__xludf.DUMMYFUNCTION("COUNTA( iferror( filter( flatten(F154:O154), match( flatten(F154:O154), flatten(Q154:AO154), 0 ) ) ) )"),2.0)</f>
        <v>2</v>
      </c>
      <c r="AR154" s="2">
        <f t="shared" si="1"/>
        <v>2</v>
      </c>
    </row>
    <row r="155">
      <c r="A155" s="4" t="s">
        <v>159</v>
      </c>
      <c r="B155" s="2" t="str">
        <f>IFERROR(__xludf.DUMMYFUNCTION(" SPLIT(A155,"":"")"),"Card 154")</f>
        <v>Card 154</v>
      </c>
      <c r="C155" s="2" t="str">
        <f>IFERROR(__xludf.DUMMYFUNCTION("""COMPUTED_VALUE"""),"  4 45 27 92 75 31 93 54 16 83 | 45 81 67 92  1 61 93 59 37 20 54 55 63  6 44 29 33 27 70 31 24 51 58 75 19")</f>
        <v>  4 45 27 92 75 31 93 54 16 83 | 45 81 67 92  1 61 93 59 37 20 54 55 63  6 44 29 33 27 70 31 24 51 58 75 19</v>
      </c>
      <c r="D155" s="2" t="str">
        <f>IFERROR(__xludf.DUMMYFUNCTION("SPLIT(C155,""|"")"),"  4 45 27 92 75 31 93 54 16 83 ")</f>
        <v>  4 45 27 92 75 31 93 54 16 83 </v>
      </c>
      <c r="E155" s="2" t="str">
        <f>IFERROR(__xludf.DUMMYFUNCTION("""COMPUTED_VALUE""")," 45 81 67 92  1 61 93 59 37 20 54 55 63  6 44 29 33 27 70 31 24 51 58 75 19")</f>
        <v> 45 81 67 92  1 61 93 59 37 20 54 55 63  6 44 29 33 27 70 31 24 51 58 75 19</v>
      </c>
      <c r="F155" s="2">
        <f>IFERROR(__xludf.DUMMYFUNCTION("SPLIT(D155,"" "")"),4.0)</f>
        <v>4</v>
      </c>
      <c r="G155" s="2">
        <f>IFERROR(__xludf.DUMMYFUNCTION("""COMPUTED_VALUE"""),45.0)</f>
        <v>45</v>
      </c>
      <c r="H155" s="2">
        <f>IFERROR(__xludf.DUMMYFUNCTION("""COMPUTED_VALUE"""),27.0)</f>
        <v>27</v>
      </c>
      <c r="I155" s="2">
        <f>IFERROR(__xludf.DUMMYFUNCTION("""COMPUTED_VALUE"""),92.0)</f>
        <v>92</v>
      </c>
      <c r="J155" s="2">
        <f>IFERROR(__xludf.DUMMYFUNCTION("""COMPUTED_VALUE"""),75.0)</f>
        <v>75</v>
      </c>
      <c r="K155" s="2">
        <f>IFERROR(__xludf.DUMMYFUNCTION("""COMPUTED_VALUE"""),31.0)</f>
        <v>31</v>
      </c>
      <c r="L155" s="2">
        <f>IFERROR(__xludf.DUMMYFUNCTION("""COMPUTED_VALUE"""),93.0)</f>
        <v>93</v>
      </c>
      <c r="M155" s="2">
        <f>IFERROR(__xludf.DUMMYFUNCTION("""COMPUTED_VALUE"""),54.0)</f>
        <v>54</v>
      </c>
      <c r="N155" s="2">
        <f>IFERROR(__xludf.DUMMYFUNCTION("""COMPUTED_VALUE"""),16.0)</f>
        <v>16</v>
      </c>
      <c r="O155" s="2">
        <f>IFERROR(__xludf.DUMMYFUNCTION("""COMPUTED_VALUE"""),83.0)</f>
        <v>83</v>
      </c>
      <c r="Q155" s="2">
        <f>IFERROR(__xludf.DUMMYFUNCTION("SPLIT(E155,"" "")"),45.0)</f>
        <v>45</v>
      </c>
      <c r="R155" s="2">
        <f>IFERROR(__xludf.DUMMYFUNCTION("""COMPUTED_VALUE"""),81.0)</f>
        <v>81</v>
      </c>
      <c r="S155" s="2">
        <f>IFERROR(__xludf.DUMMYFUNCTION("""COMPUTED_VALUE"""),67.0)</f>
        <v>67</v>
      </c>
      <c r="T155" s="2">
        <f>IFERROR(__xludf.DUMMYFUNCTION("""COMPUTED_VALUE"""),92.0)</f>
        <v>92</v>
      </c>
      <c r="U155" s="2">
        <f>IFERROR(__xludf.DUMMYFUNCTION("""COMPUTED_VALUE"""),1.0)</f>
        <v>1</v>
      </c>
      <c r="V155" s="2">
        <f>IFERROR(__xludf.DUMMYFUNCTION("""COMPUTED_VALUE"""),61.0)</f>
        <v>61</v>
      </c>
      <c r="W155" s="2">
        <f>IFERROR(__xludf.DUMMYFUNCTION("""COMPUTED_VALUE"""),93.0)</f>
        <v>93</v>
      </c>
      <c r="X155" s="2">
        <f>IFERROR(__xludf.DUMMYFUNCTION("""COMPUTED_VALUE"""),59.0)</f>
        <v>59</v>
      </c>
      <c r="Y155" s="2">
        <f>IFERROR(__xludf.DUMMYFUNCTION("""COMPUTED_VALUE"""),37.0)</f>
        <v>37</v>
      </c>
      <c r="Z155" s="2">
        <f>IFERROR(__xludf.DUMMYFUNCTION("""COMPUTED_VALUE"""),20.0)</f>
        <v>20</v>
      </c>
      <c r="AA155" s="2">
        <f>IFERROR(__xludf.DUMMYFUNCTION("""COMPUTED_VALUE"""),54.0)</f>
        <v>54</v>
      </c>
      <c r="AB155" s="2">
        <f>IFERROR(__xludf.DUMMYFUNCTION("""COMPUTED_VALUE"""),55.0)</f>
        <v>55</v>
      </c>
      <c r="AC155" s="2">
        <f>IFERROR(__xludf.DUMMYFUNCTION("""COMPUTED_VALUE"""),63.0)</f>
        <v>63</v>
      </c>
      <c r="AD155" s="2">
        <f>IFERROR(__xludf.DUMMYFUNCTION("""COMPUTED_VALUE"""),6.0)</f>
        <v>6</v>
      </c>
      <c r="AE155" s="2">
        <f>IFERROR(__xludf.DUMMYFUNCTION("""COMPUTED_VALUE"""),44.0)</f>
        <v>44</v>
      </c>
      <c r="AF155" s="2">
        <f>IFERROR(__xludf.DUMMYFUNCTION("""COMPUTED_VALUE"""),29.0)</f>
        <v>29</v>
      </c>
      <c r="AG155" s="2">
        <f>IFERROR(__xludf.DUMMYFUNCTION("""COMPUTED_VALUE"""),33.0)</f>
        <v>33</v>
      </c>
      <c r="AH155" s="2">
        <f>IFERROR(__xludf.DUMMYFUNCTION("""COMPUTED_VALUE"""),27.0)</f>
        <v>27</v>
      </c>
      <c r="AI155" s="2">
        <f>IFERROR(__xludf.DUMMYFUNCTION("""COMPUTED_VALUE"""),70.0)</f>
        <v>70</v>
      </c>
      <c r="AJ155" s="2">
        <f>IFERROR(__xludf.DUMMYFUNCTION("""COMPUTED_VALUE"""),31.0)</f>
        <v>31</v>
      </c>
      <c r="AK155" s="2">
        <f>IFERROR(__xludf.DUMMYFUNCTION("""COMPUTED_VALUE"""),24.0)</f>
        <v>24</v>
      </c>
      <c r="AL155" s="2">
        <f>IFERROR(__xludf.DUMMYFUNCTION("""COMPUTED_VALUE"""),51.0)</f>
        <v>51</v>
      </c>
      <c r="AM155" s="2">
        <f>IFERROR(__xludf.DUMMYFUNCTION("""COMPUTED_VALUE"""),58.0)</f>
        <v>58</v>
      </c>
      <c r="AN155" s="2">
        <f>IFERROR(__xludf.DUMMYFUNCTION("""COMPUTED_VALUE"""),75.0)</f>
        <v>75</v>
      </c>
      <c r="AO155" s="2">
        <f>IFERROR(__xludf.DUMMYFUNCTION("""COMPUTED_VALUE"""),19.0)</f>
        <v>19</v>
      </c>
      <c r="AP155" s="2">
        <f t="shared" si="2"/>
        <v>128</v>
      </c>
      <c r="AQ155" s="2">
        <f>IFERROR(__xludf.DUMMYFUNCTION("COUNTA( iferror( filter( flatten(F155:O155), match( flatten(F155:O155), flatten(Q155:AO155), 0 ) ) ) )"),7.0)</f>
        <v>7</v>
      </c>
      <c r="AR155" s="2">
        <f t="shared" si="1"/>
        <v>64</v>
      </c>
    </row>
    <row r="156">
      <c r="A156" s="4" t="s">
        <v>160</v>
      </c>
      <c r="B156" s="2" t="str">
        <f>IFERROR(__xludf.DUMMYFUNCTION(" SPLIT(A156,"":"")"),"Card 155")</f>
        <v>Card 155</v>
      </c>
      <c r="C156" s="2" t="str">
        <f>IFERROR(__xludf.DUMMYFUNCTION("""COMPUTED_VALUE""")," 17 75 37 60 72 96 40 95  3 10 | 51 58 60 40 24  2 84 37 72 41 45 78  6 28 74 64  3 75 97 89 10 96 95 83 17")</f>
        <v> 17 75 37 60 72 96 40 95  3 10 | 51 58 60 40 24  2 84 37 72 41 45 78  6 28 74 64  3 75 97 89 10 96 95 83 17</v>
      </c>
      <c r="D156" s="2" t="str">
        <f>IFERROR(__xludf.DUMMYFUNCTION("SPLIT(C156,""|"")")," 17 75 37 60 72 96 40 95  3 10 ")</f>
        <v> 17 75 37 60 72 96 40 95  3 10 </v>
      </c>
      <c r="E156" s="2" t="str">
        <f>IFERROR(__xludf.DUMMYFUNCTION("""COMPUTED_VALUE""")," 51 58 60 40 24  2 84 37 72 41 45 78  6 28 74 64  3 75 97 89 10 96 95 83 17")</f>
        <v> 51 58 60 40 24  2 84 37 72 41 45 78  6 28 74 64  3 75 97 89 10 96 95 83 17</v>
      </c>
      <c r="F156" s="2">
        <f>IFERROR(__xludf.DUMMYFUNCTION("SPLIT(D156,"" "")"),17.0)</f>
        <v>17</v>
      </c>
      <c r="G156" s="2">
        <f>IFERROR(__xludf.DUMMYFUNCTION("""COMPUTED_VALUE"""),75.0)</f>
        <v>75</v>
      </c>
      <c r="H156" s="2">
        <f>IFERROR(__xludf.DUMMYFUNCTION("""COMPUTED_VALUE"""),37.0)</f>
        <v>37</v>
      </c>
      <c r="I156" s="2">
        <f>IFERROR(__xludf.DUMMYFUNCTION("""COMPUTED_VALUE"""),60.0)</f>
        <v>60</v>
      </c>
      <c r="J156" s="2">
        <f>IFERROR(__xludf.DUMMYFUNCTION("""COMPUTED_VALUE"""),72.0)</f>
        <v>72</v>
      </c>
      <c r="K156" s="2">
        <f>IFERROR(__xludf.DUMMYFUNCTION("""COMPUTED_VALUE"""),96.0)</f>
        <v>96</v>
      </c>
      <c r="L156" s="2">
        <f>IFERROR(__xludf.DUMMYFUNCTION("""COMPUTED_VALUE"""),40.0)</f>
        <v>40</v>
      </c>
      <c r="M156" s="2">
        <f>IFERROR(__xludf.DUMMYFUNCTION("""COMPUTED_VALUE"""),95.0)</f>
        <v>95</v>
      </c>
      <c r="N156" s="2">
        <f>IFERROR(__xludf.DUMMYFUNCTION("""COMPUTED_VALUE"""),3.0)</f>
        <v>3</v>
      </c>
      <c r="O156" s="2">
        <f>IFERROR(__xludf.DUMMYFUNCTION("""COMPUTED_VALUE"""),10.0)</f>
        <v>10</v>
      </c>
      <c r="Q156" s="2">
        <f>IFERROR(__xludf.DUMMYFUNCTION("SPLIT(E156,"" "")"),51.0)</f>
        <v>51</v>
      </c>
      <c r="R156" s="2">
        <f>IFERROR(__xludf.DUMMYFUNCTION("""COMPUTED_VALUE"""),58.0)</f>
        <v>58</v>
      </c>
      <c r="S156" s="2">
        <f>IFERROR(__xludf.DUMMYFUNCTION("""COMPUTED_VALUE"""),60.0)</f>
        <v>60</v>
      </c>
      <c r="T156" s="2">
        <f>IFERROR(__xludf.DUMMYFUNCTION("""COMPUTED_VALUE"""),40.0)</f>
        <v>40</v>
      </c>
      <c r="U156" s="2">
        <f>IFERROR(__xludf.DUMMYFUNCTION("""COMPUTED_VALUE"""),24.0)</f>
        <v>24</v>
      </c>
      <c r="V156" s="2">
        <f>IFERROR(__xludf.DUMMYFUNCTION("""COMPUTED_VALUE"""),2.0)</f>
        <v>2</v>
      </c>
      <c r="W156" s="2">
        <f>IFERROR(__xludf.DUMMYFUNCTION("""COMPUTED_VALUE"""),84.0)</f>
        <v>84</v>
      </c>
      <c r="X156" s="2">
        <f>IFERROR(__xludf.DUMMYFUNCTION("""COMPUTED_VALUE"""),37.0)</f>
        <v>37</v>
      </c>
      <c r="Y156" s="2">
        <f>IFERROR(__xludf.DUMMYFUNCTION("""COMPUTED_VALUE"""),72.0)</f>
        <v>72</v>
      </c>
      <c r="Z156" s="2">
        <f>IFERROR(__xludf.DUMMYFUNCTION("""COMPUTED_VALUE"""),41.0)</f>
        <v>41</v>
      </c>
      <c r="AA156" s="2">
        <f>IFERROR(__xludf.DUMMYFUNCTION("""COMPUTED_VALUE"""),45.0)</f>
        <v>45</v>
      </c>
      <c r="AB156" s="2">
        <f>IFERROR(__xludf.DUMMYFUNCTION("""COMPUTED_VALUE"""),78.0)</f>
        <v>78</v>
      </c>
      <c r="AC156" s="2">
        <f>IFERROR(__xludf.DUMMYFUNCTION("""COMPUTED_VALUE"""),6.0)</f>
        <v>6</v>
      </c>
      <c r="AD156" s="2">
        <f>IFERROR(__xludf.DUMMYFUNCTION("""COMPUTED_VALUE"""),28.0)</f>
        <v>28</v>
      </c>
      <c r="AE156" s="2">
        <f>IFERROR(__xludf.DUMMYFUNCTION("""COMPUTED_VALUE"""),74.0)</f>
        <v>74</v>
      </c>
      <c r="AF156" s="2">
        <f>IFERROR(__xludf.DUMMYFUNCTION("""COMPUTED_VALUE"""),64.0)</f>
        <v>64</v>
      </c>
      <c r="AG156" s="2">
        <f>IFERROR(__xludf.DUMMYFUNCTION("""COMPUTED_VALUE"""),3.0)</f>
        <v>3</v>
      </c>
      <c r="AH156" s="2">
        <f>IFERROR(__xludf.DUMMYFUNCTION("""COMPUTED_VALUE"""),75.0)</f>
        <v>75</v>
      </c>
      <c r="AI156" s="2">
        <f>IFERROR(__xludf.DUMMYFUNCTION("""COMPUTED_VALUE"""),97.0)</f>
        <v>97</v>
      </c>
      <c r="AJ156" s="2">
        <f>IFERROR(__xludf.DUMMYFUNCTION("""COMPUTED_VALUE"""),89.0)</f>
        <v>89</v>
      </c>
      <c r="AK156" s="2">
        <f>IFERROR(__xludf.DUMMYFUNCTION("""COMPUTED_VALUE"""),10.0)</f>
        <v>10</v>
      </c>
      <c r="AL156" s="2">
        <f>IFERROR(__xludf.DUMMYFUNCTION("""COMPUTED_VALUE"""),96.0)</f>
        <v>96</v>
      </c>
      <c r="AM156" s="2">
        <f>IFERROR(__xludf.DUMMYFUNCTION("""COMPUTED_VALUE"""),95.0)</f>
        <v>95</v>
      </c>
      <c r="AN156" s="2">
        <f>IFERROR(__xludf.DUMMYFUNCTION("""COMPUTED_VALUE"""),83.0)</f>
        <v>83</v>
      </c>
      <c r="AO156" s="2">
        <f>IFERROR(__xludf.DUMMYFUNCTION("""COMPUTED_VALUE"""),17.0)</f>
        <v>17</v>
      </c>
      <c r="AP156" s="2">
        <f t="shared" si="2"/>
        <v>282475249</v>
      </c>
      <c r="AQ156" s="2">
        <f>IFERROR(__xludf.DUMMYFUNCTION("COUNTA( iferror( filter( flatten(F156:O156), match( flatten(F156:O156), flatten(Q156:AO156), 0 ) ) ) )"),10.0)</f>
        <v>10</v>
      </c>
      <c r="AR156" s="2">
        <f t="shared" si="1"/>
        <v>512</v>
      </c>
    </row>
    <row r="157">
      <c r="A157" s="4" t="s">
        <v>161</v>
      </c>
      <c r="B157" s="2" t="str">
        <f>IFERROR(__xludf.DUMMYFUNCTION(" SPLIT(A157,"":"")"),"Card 156")</f>
        <v>Card 156</v>
      </c>
      <c r="C157" s="2" t="str">
        <f>IFERROR(__xludf.DUMMYFUNCTION("""COMPUTED_VALUE""")," 78 54 82 93 16 77 50 46 69 29 | 89 21  6 82 38 80 44 40 76 74 18 90 83 59 42 33 57 53  1 73 94 20 35 37 63")</f>
        <v> 78 54 82 93 16 77 50 46 69 29 | 89 21  6 82 38 80 44 40 76 74 18 90 83 59 42 33 57 53  1 73 94 20 35 37 63</v>
      </c>
      <c r="D157" s="2" t="str">
        <f>IFERROR(__xludf.DUMMYFUNCTION("SPLIT(C157,""|"")")," 78 54 82 93 16 77 50 46 69 29 ")</f>
        <v> 78 54 82 93 16 77 50 46 69 29 </v>
      </c>
      <c r="E157" s="2" t="str">
        <f>IFERROR(__xludf.DUMMYFUNCTION("""COMPUTED_VALUE""")," 89 21  6 82 38 80 44 40 76 74 18 90 83 59 42 33 57 53  1 73 94 20 35 37 63")</f>
        <v> 89 21  6 82 38 80 44 40 76 74 18 90 83 59 42 33 57 53  1 73 94 20 35 37 63</v>
      </c>
      <c r="F157" s="2">
        <f>IFERROR(__xludf.DUMMYFUNCTION("SPLIT(D157,"" "")"),78.0)</f>
        <v>78</v>
      </c>
      <c r="G157" s="2">
        <f>IFERROR(__xludf.DUMMYFUNCTION("""COMPUTED_VALUE"""),54.0)</f>
        <v>54</v>
      </c>
      <c r="H157" s="2">
        <f>IFERROR(__xludf.DUMMYFUNCTION("""COMPUTED_VALUE"""),82.0)</f>
        <v>82</v>
      </c>
      <c r="I157" s="2">
        <f>IFERROR(__xludf.DUMMYFUNCTION("""COMPUTED_VALUE"""),93.0)</f>
        <v>93</v>
      </c>
      <c r="J157" s="2">
        <f>IFERROR(__xludf.DUMMYFUNCTION("""COMPUTED_VALUE"""),16.0)</f>
        <v>16</v>
      </c>
      <c r="K157" s="2">
        <f>IFERROR(__xludf.DUMMYFUNCTION("""COMPUTED_VALUE"""),77.0)</f>
        <v>77</v>
      </c>
      <c r="L157" s="2">
        <f>IFERROR(__xludf.DUMMYFUNCTION("""COMPUTED_VALUE"""),50.0)</f>
        <v>50</v>
      </c>
      <c r="M157" s="2">
        <f>IFERROR(__xludf.DUMMYFUNCTION("""COMPUTED_VALUE"""),46.0)</f>
        <v>46</v>
      </c>
      <c r="N157" s="2">
        <f>IFERROR(__xludf.DUMMYFUNCTION("""COMPUTED_VALUE"""),69.0)</f>
        <v>69</v>
      </c>
      <c r="O157" s="2">
        <f>IFERROR(__xludf.DUMMYFUNCTION("""COMPUTED_VALUE"""),29.0)</f>
        <v>29</v>
      </c>
      <c r="Q157" s="2">
        <f>IFERROR(__xludf.DUMMYFUNCTION("SPLIT(E157,"" "")"),89.0)</f>
        <v>89</v>
      </c>
      <c r="R157" s="2">
        <f>IFERROR(__xludf.DUMMYFUNCTION("""COMPUTED_VALUE"""),21.0)</f>
        <v>21</v>
      </c>
      <c r="S157" s="2">
        <f>IFERROR(__xludf.DUMMYFUNCTION("""COMPUTED_VALUE"""),6.0)</f>
        <v>6</v>
      </c>
      <c r="T157" s="2">
        <f>IFERROR(__xludf.DUMMYFUNCTION("""COMPUTED_VALUE"""),82.0)</f>
        <v>82</v>
      </c>
      <c r="U157" s="2">
        <f>IFERROR(__xludf.DUMMYFUNCTION("""COMPUTED_VALUE"""),38.0)</f>
        <v>38</v>
      </c>
      <c r="V157" s="2">
        <f>IFERROR(__xludf.DUMMYFUNCTION("""COMPUTED_VALUE"""),80.0)</f>
        <v>80</v>
      </c>
      <c r="W157" s="2">
        <f>IFERROR(__xludf.DUMMYFUNCTION("""COMPUTED_VALUE"""),44.0)</f>
        <v>44</v>
      </c>
      <c r="X157" s="2">
        <f>IFERROR(__xludf.DUMMYFUNCTION("""COMPUTED_VALUE"""),40.0)</f>
        <v>40</v>
      </c>
      <c r="Y157" s="2">
        <f>IFERROR(__xludf.DUMMYFUNCTION("""COMPUTED_VALUE"""),76.0)</f>
        <v>76</v>
      </c>
      <c r="Z157" s="2">
        <f>IFERROR(__xludf.DUMMYFUNCTION("""COMPUTED_VALUE"""),74.0)</f>
        <v>74</v>
      </c>
      <c r="AA157" s="2">
        <f>IFERROR(__xludf.DUMMYFUNCTION("""COMPUTED_VALUE"""),18.0)</f>
        <v>18</v>
      </c>
      <c r="AB157" s="2">
        <f>IFERROR(__xludf.DUMMYFUNCTION("""COMPUTED_VALUE"""),90.0)</f>
        <v>90</v>
      </c>
      <c r="AC157" s="2">
        <f>IFERROR(__xludf.DUMMYFUNCTION("""COMPUTED_VALUE"""),83.0)</f>
        <v>83</v>
      </c>
      <c r="AD157" s="2">
        <f>IFERROR(__xludf.DUMMYFUNCTION("""COMPUTED_VALUE"""),59.0)</f>
        <v>59</v>
      </c>
      <c r="AE157" s="2">
        <f>IFERROR(__xludf.DUMMYFUNCTION("""COMPUTED_VALUE"""),42.0)</f>
        <v>42</v>
      </c>
      <c r="AF157" s="2">
        <f>IFERROR(__xludf.DUMMYFUNCTION("""COMPUTED_VALUE"""),33.0)</f>
        <v>33</v>
      </c>
      <c r="AG157" s="2">
        <f>IFERROR(__xludf.DUMMYFUNCTION("""COMPUTED_VALUE"""),57.0)</f>
        <v>57</v>
      </c>
      <c r="AH157" s="2">
        <f>IFERROR(__xludf.DUMMYFUNCTION("""COMPUTED_VALUE"""),53.0)</f>
        <v>53</v>
      </c>
      <c r="AI157" s="2">
        <f>IFERROR(__xludf.DUMMYFUNCTION("""COMPUTED_VALUE"""),1.0)</f>
        <v>1</v>
      </c>
      <c r="AJ157" s="2">
        <f>IFERROR(__xludf.DUMMYFUNCTION("""COMPUTED_VALUE"""),73.0)</f>
        <v>73</v>
      </c>
      <c r="AK157" s="2">
        <f>IFERROR(__xludf.DUMMYFUNCTION("""COMPUTED_VALUE"""),94.0)</f>
        <v>94</v>
      </c>
      <c r="AL157" s="2">
        <f>IFERROR(__xludf.DUMMYFUNCTION("""COMPUTED_VALUE"""),20.0)</f>
        <v>20</v>
      </c>
      <c r="AM157" s="2">
        <f>IFERROR(__xludf.DUMMYFUNCTION("""COMPUTED_VALUE"""),35.0)</f>
        <v>35</v>
      </c>
      <c r="AN157" s="2">
        <f>IFERROR(__xludf.DUMMYFUNCTION("""COMPUTED_VALUE"""),37.0)</f>
        <v>37</v>
      </c>
      <c r="AO157" s="2">
        <f>IFERROR(__xludf.DUMMYFUNCTION("""COMPUTED_VALUE"""),63.0)</f>
        <v>63</v>
      </c>
      <c r="AP157" s="2">
        <f t="shared" si="2"/>
        <v>10</v>
      </c>
      <c r="AQ157" s="2">
        <f>IFERROR(__xludf.DUMMYFUNCTION("COUNTA( iferror( filter( flatten(F157:O157), match( flatten(F157:O157), flatten(Q157:AO157), 0 ) ) ) )"),1.0)</f>
        <v>1</v>
      </c>
      <c r="AR157" s="2">
        <f t="shared" si="1"/>
        <v>1</v>
      </c>
    </row>
    <row r="158">
      <c r="A158" s="4" t="s">
        <v>162</v>
      </c>
      <c r="B158" s="2" t="str">
        <f>IFERROR(__xludf.DUMMYFUNCTION(" SPLIT(A158,"":"")"),"Card 157")</f>
        <v>Card 157</v>
      </c>
      <c r="C158" s="2" t="str">
        <f>IFERROR(__xludf.DUMMYFUNCTION("""COMPUTED_VALUE""")," 51 24 57  3 87 90 35 27 77 34 | 12 11  7  2 84 75  6 40 23 86 91  4 32 78 83 76 48 80  8 53 98 16 38 97 79")</f>
        <v> 51 24 57  3 87 90 35 27 77 34 | 12 11  7  2 84 75  6 40 23 86 91  4 32 78 83 76 48 80  8 53 98 16 38 97 79</v>
      </c>
      <c r="D158" s="2" t="str">
        <f>IFERROR(__xludf.DUMMYFUNCTION("SPLIT(C158,""|"")")," 51 24 57  3 87 90 35 27 77 34 ")</f>
        <v> 51 24 57  3 87 90 35 27 77 34 </v>
      </c>
      <c r="E158" s="2" t="str">
        <f>IFERROR(__xludf.DUMMYFUNCTION("""COMPUTED_VALUE""")," 12 11  7  2 84 75  6 40 23 86 91  4 32 78 83 76 48 80  8 53 98 16 38 97 79")</f>
        <v> 12 11  7  2 84 75  6 40 23 86 91  4 32 78 83 76 48 80  8 53 98 16 38 97 79</v>
      </c>
      <c r="F158" s="2">
        <f>IFERROR(__xludf.DUMMYFUNCTION("SPLIT(D158,"" "")"),51.0)</f>
        <v>51</v>
      </c>
      <c r="G158" s="2">
        <f>IFERROR(__xludf.DUMMYFUNCTION("""COMPUTED_VALUE"""),24.0)</f>
        <v>24</v>
      </c>
      <c r="H158" s="2">
        <f>IFERROR(__xludf.DUMMYFUNCTION("""COMPUTED_VALUE"""),57.0)</f>
        <v>57</v>
      </c>
      <c r="I158" s="2">
        <f>IFERROR(__xludf.DUMMYFUNCTION("""COMPUTED_VALUE"""),3.0)</f>
        <v>3</v>
      </c>
      <c r="J158" s="2">
        <f>IFERROR(__xludf.DUMMYFUNCTION("""COMPUTED_VALUE"""),87.0)</f>
        <v>87</v>
      </c>
      <c r="K158" s="2">
        <f>IFERROR(__xludf.DUMMYFUNCTION("""COMPUTED_VALUE"""),90.0)</f>
        <v>90</v>
      </c>
      <c r="L158" s="2">
        <f>IFERROR(__xludf.DUMMYFUNCTION("""COMPUTED_VALUE"""),35.0)</f>
        <v>35</v>
      </c>
      <c r="M158" s="2">
        <f>IFERROR(__xludf.DUMMYFUNCTION("""COMPUTED_VALUE"""),27.0)</f>
        <v>27</v>
      </c>
      <c r="N158" s="2">
        <f>IFERROR(__xludf.DUMMYFUNCTION("""COMPUTED_VALUE"""),77.0)</f>
        <v>77</v>
      </c>
      <c r="O158" s="2">
        <f>IFERROR(__xludf.DUMMYFUNCTION("""COMPUTED_VALUE"""),34.0)</f>
        <v>34</v>
      </c>
      <c r="Q158" s="2">
        <f>IFERROR(__xludf.DUMMYFUNCTION("SPLIT(E158,"" "")"),12.0)</f>
        <v>12</v>
      </c>
      <c r="R158" s="2">
        <f>IFERROR(__xludf.DUMMYFUNCTION("""COMPUTED_VALUE"""),11.0)</f>
        <v>11</v>
      </c>
      <c r="S158" s="2">
        <f>IFERROR(__xludf.DUMMYFUNCTION("""COMPUTED_VALUE"""),7.0)</f>
        <v>7</v>
      </c>
      <c r="T158" s="2">
        <f>IFERROR(__xludf.DUMMYFUNCTION("""COMPUTED_VALUE"""),2.0)</f>
        <v>2</v>
      </c>
      <c r="U158" s="2">
        <f>IFERROR(__xludf.DUMMYFUNCTION("""COMPUTED_VALUE"""),84.0)</f>
        <v>84</v>
      </c>
      <c r="V158" s="2">
        <f>IFERROR(__xludf.DUMMYFUNCTION("""COMPUTED_VALUE"""),75.0)</f>
        <v>75</v>
      </c>
      <c r="W158" s="2">
        <f>IFERROR(__xludf.DUMMYFUNCTION("""COMPUTED_VALUE"""),6.0)</f>
        <v>6</v>
      </c>
      <c r="X158" s="2">
        <f>IFERROR(__xludf.DUMMYFUNCTION("""COMPUTED_VALUE"""),40.0)</f>
        <v>40</v>
      </c>
      <c r="Y158" s="2">
        <f>IFERROR(__xludf.DUMMYFUNCTION("""COMPUTED_VALUE"""),23.0)</f>
        <v>23</v>
      </c>
      <c r="Z158" s="2">
        <f>IFERROR(__xludf.DUMMYFUNCTION("""COMPUTED_VALUE"""),86.0)</f>
        <v>86</v>
      </c>
      <c r="AA158" s="2">
        <f>IFERROR(__xludf.DUMMYFUNCTION("""COMPUTED_VALUE"""),91.0)</f>
        <v>91</v>
      </c>
      <c r="AB158" s="2">
        <f>IFERROR(__xludf.DUMMYFUNCTION("""COMPUTED_VALUE"""),4.0)</f>
        <v>4</v>
      </c>
      <c r="AC158" s="2">
        <f>IFERROR(__xludf.DUMMYFUNCTION("""COMPUTED_VALUE"""),32.0)</f>
        <v>32</v>
      </c>
      <c r="AD158" s="2">
        <f>IFERROR(__xludf.DUMMYFUNCTION("""COMPUTED_VALUE"""),78.0)</f>
        <v>78</v>
      </c>
      <c r="AE158" s="2">
        <f>IFERROR(__xludf.DUMMYFUNCTION("""COMPUTED_VALUE"""),83.0)</f>
        <v>83</v>
      </c>
      <c r="AF158" s="2">
        <f>IFERROR(__xludf.DUMMYFUNCTION("""COMPUTED_VALUE"""),76.0)</f>
        <v>76</v>
      </c>
      <c r="AG158" s="2">
        <f>IFERROR(__xludf.DUMMYFUNCTION("""COMPUTED_VALUE"""),48.0)</f>
        <v>48</v>
      </c>
      <c r="AH158" s="2">
        <f>IFERROR(__xludf.DUMMYFUNCTION("""COMPUTED_VALUE"""),80.0)</f>
        <v>80</v>
      </c>
      <c r="AI158" s="2">
        <f>IFERROR(__xludf.DUMMYFUNCTION("""COMPUTED_VALUE"""),8.0)</f>
        <v>8</v>
      </c>
      <c r="AJ158" s="2">
        <f>IFERROR(__xludf.DUMMYFUNCTION("""COMPUTED_VALUE"""),53.0)</f>
        <v>53</v>
      </c>
      <c r="AK158" s="2">
        <f>IFERROR(__xludf.DUMMYFUNCTION("""COMPUTED_VALUE"""),98.0)</f>
        <v>98</v>
      </c>
      <c r="AL158" s="2">
        <f>IFERROR(__xludf.DUMMYFUNCTION("""COMPUTED_VALUE"""),16.0)</f>
        <v>16</v>
      </c>
      <c r="AM158" s="2">
        <f>IFERROR(__xludf.DUMMYFUNCTION("""COMPUTED_VALUE"""),38.0)</f>
        <v>38</v>
      </c>
      <c r="AN158" s="2">
        <f>IFERROR(__xludf.DUMMYFUNCTION("""COMPUTED_VALUE"""),97.0)</f>
        <v>97</v>
      </c>
      <c r="AO158" s="2">
        <f>IFERROR(__xludf.DUMMYFUNCTION("""COMPUTED_VALUE"""),79.0)</f>
        <v>79</v>
      </c>
      <c r="AP158" s="2">
        <f t="shared" si="2"/>
        <v>1</v>
      </c>
      <c r="AQ158" s="2">
        <f>IFERROR(__xludf.DUMMYFUNCTION("COUNTA( iferror( filter( flatten(F158:O158), match( flatten(F158:O158), flatten(Q158:AO158), 0 ) ) ) )"),0.0)</f>
        <v>0</v>
      </c>
      <c r="AR158" s="2">
        <f t="shared" si="1"/>
        <v>0</v>
      </c>
    </row>
    <row r="159">
      <c r="A159" s="4" t="s">
        <v>163</v>
      </c>
      <c r="B159" s="2" t="str">
        <f>IFERROR(__xludf.DUMMYFUNCTION(" SPLIT(A159,"":"")"),"Card 158")</f>
        <v>Card 158</v>
      </c>
      <c r="C159" s="2" t="str">
        <f>IFERROR(__xludf.DUMMYFUNCTION("""COMPUTED_VALUE""")," 86 29 64 32 66 61 20 75  8 27 |  5 61  4  8 66 99 20 32 25 96 64 45 51 19 75 29  6 13 27 91  2 86 55 33 12")</f>
        <v> 86 29 64 32 66 61 20 75  8 27 |  5 61  4  8 66 99 20 32 25 96 64 45 51 19 75 29  6 13 27 91  2 86 55 33 12</v>
      </c>
      <c r="D159" s="2" t="str">
        <f>IFERROR(__xludf.DUMMYFUNCTION("SPLIT(C159,""|"")")," 86 29 64 32 66 61 20 75  8 27 ")</f>
        <v> 86 29 64 32 66 61 20 75  8 27 </v>
      </c>
      <c r="E159" s="2" t="str">
        <f>IFERROR(__xludf.DUMMYFUNCTION("""COMPUTED_VALUE"""),"  5 61  4  8 66 99 20 32 25 96 64 45 51 19 75 29  6 13 27 91  2 86 55 33 12")</f>
        <v>  5 61  4  8 66 99 20 32 25 96 64 45 51 19 75 29  6 13 27 91  2 86 55 33 12</v>
      </c>
      <c r="F159" s="2">
        <f>IFERROR(__xludf.DUMMYFUNCTION("SPLIT(D159,"" "")"),86.0)</f>
        <v>86</v>
      </c>
      <c r="G159" s="2">
        <f>IFERROR(__xludf.DUMMYFUNCTION("""COMPUTED_VALUE"""),29.0)</f>
        <v>29</v>
      </c>
      <c r="H159" s="2">
        <f>IFERROR(__xludf.DUMMYFUNCTION("""COMPUTED_VALUE"""),64.0)</f>
        <v>64</v>
      </c>
      <c r="I159" s="2">
        <f>IFERROR(__xludf.DUMMYFUNCTION("""COMPUTED_VALUE"""),32.0)</f>
        <v>32</v>
      </c>
      <c r="J159" s="2">
        <f>IFERROR(__xludf.DUMMYFUNCTION("""COMPUTED_VALUE"""),66.0)</f>
        <v>66</v>
      </c>
      <c r="K159" s="2">
        <f>IFERROR(__xludf.DUMMYFUNCTION("""COMPUTED_VALUE"""),61.0)</f>
        <v>61</v>
      </c>
      <c r="L159" s="2">
        <f>IFERROR(__xludf.DUMMYFUNCTION("""COMPUTED_VALUE"""),20.0)</f>
        <v>20</v>
      </c>
      <c r="M159" s="2">
        <f>IFERROR(__xludf.DUMMYFUNCTION("""COMPUTED_VALUE"""),75.0)</f>
        <v>75</v>
      </c>
      <c r="N159" s="2">
        <f>IFERROR(__xludf.DUMMYFUNCTION("""COMPUTED_VALUE"""),8.0)</f>
        <v>8</v>
      </c>
      <c r="O159" s="2">
        <f>IFERROR(__xludf.DUMMYFUNCTION("""COMPUTED_VALUE"""),27.0)</f>
        <v>27</v>
      </c>
      <c r="Q159" s="2">
        <f>IFERROR(__xludf.DUMMYFUNCTION("SPLIT(E159,"" "")"),5.0)</f>
        <v>5</v>
      </c>
      <c r="R159" s="2">
        <f>IFERROR(__xludf.DUMMYFUNCTION("""COMPUTED_VALUE"""),61.0)</f>
        <v>61</v>
      </c>
      <c r="S159" s="2">
        <f>IFERROR(__xludf.DUMMYFUNCTION("""COMPUTED_VALUE"""),4.0)</f>
        <v>4</v>
      </c>
      <c r="T159" s="2">
        <f>IFERROR(__xludf.DUMMYFUNCTION("""COMPUTED_VALUE"""),8.0)</f>
        <v>8</v>
      </c>
      <c r="U159" s="2">
        <f>IFERROR(__xludf.DUMMYFUNCTION("""COMPUTED_VALUE"""),66.0)</f>
        <v>66</v>
      </c>
      <c r="V159" s="2">
        <f>IFERROR(__xludf.DUMMYFUNCTION("""COMPUTED_VALUE"""),99.0)</f>
        <v>99</v>
      </c>
      <c r="W159" s="2">
        <f>IFERROR(__xludf.DUMMYFUNCTION("""COMPUTED_VALUE"""),20.0)</f>
        <v>20</v>
      </c>
      <c r="X159" s="2">
        <f>IFERROR(__xludf.DUMMYFUNCTION("""COMPUTED_VALUE"""),32.0)</f>
        <v>32</v>
      </c>
      <c r="Y159" s="2">
        <f>IFERROR(__xludf.DUMMYFUNCTION("""COMPUTED_VALUE"""),25.0)</f>
        <v>25</v>
      </c>
      <c r="Z159" s="2">
        <f>IFERROR(__xludf.DUMMYFUNCTION("""COMPUTED_VALUE"""),96.0)</f>
        <v>96</v>
      </c>
      <c r="AA159" s="2">
        <f>IFERROR(__xludf.DUMMYFUNCTION("""COMPUTED_VALUE"""),64.0)</f>
        <v>64</v>
      </c>
      <c r="AB159" s="2">
        <f>IFERROR(__xludf.DUMMYFUNCTION("""COMPUTED_VALUE"""),45.0)</f>
        <v>45</v>
      </c>
      <c r="AC159" s="2">
        <f>IFERROR(__xludf.DUMMYFUNCTION("""COMPUTED_VALUE"""),51.0)</f>
        <v>51</v>
      </c>
      <c r="AD159" s="2">
        <f>IFERROR(__xludf.DUMMYFUNCTION("""COMPUTED_VALUE"""),19.0)</f>
        <v>19</v>
      </c>
      <c r="AE159" s="2">
        <f>IFERROR(__xludf.DUMMYFUNCTION("""COMPUTED_VALUE"""),75.0)</f>
        <v>75</v>
      </c>
      <c r="AF159" s="2">
        <f>IFERROR(__xludf.DUMMYFUNCTION("""COMPUTED_VALUE"""),29.0)</f>
        <v>29</v>
      </c>
      <c r="AG159" s="2">
        <f>IFERROR(__xludf.DUMMYFUNCTION("""COMPUTED_VALUE"""),6.0)</f>
        <v>6</v>
      </c>
      <c r="AH159" s="2">
        <f>IFERROR(__xludf.DUMMYFUNCTION("""COMPUTED_VALUE"""),13.0)</f>
        <v>13</v>
      </c>
      <c r="AI159" s="2">
        <f>IFERROR(__xludf.DUMMYFUNCTION("""COMPUTED_VALUE"""),27.0)</f>
        <v>27</v>
      </c>
      <c r="AJ159" s="2">
        <f>IFERROR(__xludf.DUMMYFUNCTION("""COMPUTED_VALUE"""),91.0)</f>
        <v>91</v>
      </c>
      <c r="AK159" s="2">
        <f>IFERROR(__xludf.DUMMYFUNCTION("""COMPUTED_VALUE"""),2.0)</f>
        <v>2</v>
      </c>
      <c r="AL159" s="2">
        <f>IFERROR(__xludf.DUMMYFUNCTION("""COMPUTED_VALUE"""),86.0)</f>
        <v>86</v>
      </c>
      <c r="AM159" s="2">
        <f>IFERROR(__xludf.DUMMYFUNCTION("""COMPUTED_VALUE"""),55.0)</f>
        <v>55</v>
      </c>
      <c r="AN159" s="2">
        <f>IFERROR(__xludf.DUMMYFUNCTION("""COMPUTED_VALUE"""),33.0)</f>
        <v>33</v>
      </c>
      <c r="AO159" s="2">
        <f>IFERROR(__xludf.DUMMYFUNCTION("""COMPUTED_VALUE"""),12.0)</f>
        <v>12</v>
      </c>
      <c r="AP159" s="2">
        <f t="shared" si="2"/>
        <v>0</v>
      </c>
      <c r="AQ159" s="2">
        <f>IFERROR(__xludf.DUMMYFUNCTION("COUNTA( iferror( filter( flatten(F159:O159), match( flatten(F159:O159), flatten(Q159:AO159), 0 ) ) ) )"),10.0)</f>
        <v>10</v>
      </c>
      <c r="AR159" s="2">
        <f t="shared" si="1"/>
        <v>512</v>
      </c>
    </row>
    <row r="160">
      <c r="A160" s="4" t="s">
        <v>164</v>
      </c>
      <c r="B160" s="2" t="str">
        <f>IFERROR(__xludf.DUMMYFUNCTION(" SPLIT(A160,"":"")"),"Card 159")</f>
        <v>Card 159</v>
      </c>
      <c r="C160" s="2" t="str">
        <f>IFERROR(__xludf.DUMMYFUNCTION("""COMPUTED_VALUE""")," 59 64 39 53 10 74 35 89 84 15 | 25  1 39 49 23 90 84 61 91 30 35 76 68 24 64  6 83 15 40 54 87 98 10 52  2")</f>
        <v> 59 64 39 53 10 74 35 89 84 15 | 25  1 39 49 23 90 84 61 91 30 35 76 68 24 64  6 83 15 40 54 87 98 10 52  2</v>
      </c>
      <c r="D160" s="2" t="str">
        <f>IFERROR(__xludf.DUMMYFUNCTION("SPLIT(C160,""|"")")," 59 64 39 53 10 74 35 89 84 15 ")</f>
        <v> 59 64 39 53 10 74 35 89 84 15 </v>
      </c>
      <c r="E160" s="2" t="str">
        <f>IFERROR(__xludf.DUMMYFUNCTION("""COMPUTED_VALUE""")," 25  1 39 49 23 90 84 61 91 30 35 76 68 24 64  6 83 15 40 54 87 98 10 52  2")</f>
        <v> 25  1 39 49 23 90 84 61 91 30 35 76 68 24 64  6 83 15 40 54 87 98 10 52  2</v>
      </c>
      <c r="F160" s="2">
        <f>IFERROR(__xludf.DUMMYFUNCTION("SPLIT(D160,"" "")"),59.0)</f>
        <v>59</v>
      </c>
      <c r="G160" s="2">
        <f>IFERROR(__xludf.DUMMYFUNCTION("""COMPUTED_VALUE"""),64.0)</f>
        <v>64</v>
      </c>
      <c r="H160" s="2">
        <f>IFERROR(__xludf.DUMMYFUNCTION("""COMPUTED_VALUE"""),39.0)</f>
        <v>39</v>
      </c>
      <c r="I160" s="2">
        <f>IFERROR(__xludf.DUMMYFUNCTION("""COMPUTED_VALUE"""),53.0)</f>
        <v>53</v>
      </c>
      <c r="J160" s="2">
        <f>IFERROR(__xludf.DUMMYFUNCTION("""COMPUTED_VALUE"""),10.0)</f>
        <v>10</v>
      </c>
      <c r="K160" s="2">
        <f>IFERROR(__xludf.DUMMYFUNCTION("""COMPUTED_VALUE"""),74.0)</f>
        <v>74</v>
      </c>
      <c r="L160" s="2">
        <f>IFERROR(__xludf.DUMMYFUNCTION("""COMPUTED_VALUE"""),35.0)</f>
        <v>35</v>
      </c>
      <c r="M160" s="2">
        <f>IFERROR(__xludf.DUMMYFUNCTION("""COMPUTED_VALUE"""),89.0)</f>
        <v>89</v>
      </c>
      <c r="N160" s="2">
        <f>IFERROR(__xludf.DUMMYFUNCTION("""COMPUTED_VALUE"""),84.0)</f>
        <v>84</v>
      </c>
      <c r="O160" s="2">
        <f>IFERROR(__xludf.DUMMYFUNCTION("""COMPUTED_VALUE"""),15.0)</f>
        <v>15</v>
      </c>
      <c r="Q160" s="2">
        <f>IFERROR(__xludf.DUMMYFUNCTION("SPLIT(E160,"" "")"),25.0)</f>
        <v>25</v>
      </c>
      <c r="R160" s="2">
        <f>IFERROR(__xludf.DUMMYFUNCTION("""COMPUTED_VALUE"""),1.0)</f>
        <v>1</v>
      </c>
      <c r="S160" s="2">
        <f>IFERROR(__xludf.DUMMYFUNCTION("""COMPUTED_VALUE"""),39.0)</f>
        <v>39</v>
      </c>
      <c r="T160" s="2">
        <f>IFERROR(__xludf.DUMMYFUNCTION("""COMPUTED_VALUE"""),49.0)</f>
        <v>49</v>
      </c>
      <c r="U160" s="2">
        <f>IFERROR(__xludf.DUMMYFUNCTION("""COMPUTED_VALUE"""),23.0)</f>
        <v>23</v>
      </c>
      <c r="V160" s="2">
        <f>IFERROR(__xludf.DUMMYFUNCTION("""COMPUTED_VALUE"""),90.0)</f>
        <v>90</v>
      </c>
      <c r="W160" s="2">
        <f>IFERROR(__xludf.DUMMYFUNCTION("""COMPUTED_VALUE"""),84.0)</f>
        <v>84</v>
      </c>
      <c r="X160" s="2">
        <f>IFERROR(__xludf.DUMMYFUNCTION("""COMPUTED_VALUE"""),61.0)</f>
        <v>61</v>
      </c>
      <c r="Y160" s="2">
        <f>IFERROR(__xludf.DUMMYFUNCTION("""COMPUTED_VALUE"""),91.0)</f>
        <v>91</v>
      </c>
      <c r="Z160" s="2">
        <f>IFERROR(__xludf.DUMMYFUNCTION("""COMPUTED_VALUE"""),30.0)</f>
        <v>30</v>
      </c>
      <c r="AA160" s="2">
        <f>IFERROR(__xludf.DUMMYFUNCTION("""COMPUTED_VALUE"""),35.0)</f>
        <v>35</v>
      </c>
      <c r="AB160" s="2">
        <f>IFERROR(__xludf.DUMMYFUNCTION("""COMPUTED_VALUE"""),76.0)</f>
        <v>76</v>
      </c>
      <c r="AC160" s="2">
        <f>IFERROR(__xludf.DUMMYFUNCTION("""COMPUTED_VALUE"""),68.0)</f>
        <v>68</v>
      </c>
      <c r="AD160" s="2">
        <f>IFERROR(__xludf.DUMMYFUNCTION("""COMPUTED_VALUE"""),24.0)</f>
        <v>24</v>
      </c>
      <c r="AE160" s="2">
        <f>IFERROR(__xludf.DUMMYFUNCTION("""COMPUTED_VALUE"""),64.0)</f>
        <v>64</v>
      </c>
      <c r="AF160" s="2">
        <f>IFERROR(__xludf.DUMMYFUNCTION("""COMPUTED_VALUE"""),6.0)</f>
        <v>6</v>
      </c>
      <c r="AG160" s="2">
        <f>IFERROR(__xludf.DUMMYFUNCTION("""COMPUTED_VALUE"""),83.0)</f>
        <v>83</v>
      </c>
      <c r="AH160" s="2">
        <f>IFERROR(__xludf.DUMMYFUNCTION("""COMPUTED_VALUE"""),15.0)</f>
        <v>15</v>
      </c>
      <c r="AI160" s="2">
        <f>IFERROR(__xludf.DUMMYFUNCTION("""COMPUTED_VALUE"""),40.0)</f>
        <v>40</v>
      </c>
      <c r="AJ160" s="2">
        <f>IFERROR(__xludf.DUMMYFUNCTION("""COMPUTED_VALUE"""),54.0)</f>
        <v>54</v>
      </c>
      <c r="AK160" s="2">
        <f>IFERROR(__xludf.DUMMYFUNCTION("""COMPUTED_VALUE"""),87.0)</f>
        <v>87</v>
      </c>
      <c r="AL160" s="2">
        <f>IFERROR(__xludf.DUMMYFUNCTION("""COMPUTED_VALUE"""),98.0)</f>
        <v>98</v>
      </c>
      <c r="AM160" s="2">
        <f>IFERROR(__xludf.DUMMYFUNCTION("""COMPUTED_VALUE"""),10.0)</f>
        <v>10</v>
      </c>
      <c r="AN160" s="2">
        <f>IFERROR(__xludf.DUMMYFUNCTION("""COMPUTED_VALUE"""),52.0)</f>
        <v>52</v>
      </c>
      <c r="AO160" s="2">
        <f>IFERROR(__xludf.DUMMYFUNCTION("""COMPUTED_VALUE"""),2.0)</f>
        <v>2</v>
      </c>
      <c r="AP160" s="2">
        <f t="shared" si="2"/>
        <v>1000000</v>
      </c>
      <c r="AQ160" s="2">
        <f>IFERROR(__xludf.DUMMYFUNCTION("COUNTA( iferror( filter( flatten(F160:O160), match( flatten(F160:O160), flatten(Q160:AO160), 0 ) ) ) )"),6.0)</f>
        <v>6</v>
      </c>
      <c r="AR160" s="2">
        <f t="shared" si="1"/>
        <v>32</v>
      </c>
    </row>
    <row r="161">
      <c r="A161" s="4" t="s">
        <v>165</v>
      </c>
      <c r="B161" s="2" t="str">
        <f>IFERROR(__xludf.DUMMYFUNCTION(" SPLIT(A161,"":"")"),"Card 160")</f>
        <v>Card 160</v>
      </c>
      <c r="C161" s="2" t="str">
        <f>IFERROR(__xludf.DUMMYFUNCTION("""COMPUTED_VALUE"""),"  7 86 13 48 73 70 47 91 39 93 | 47 56 65 41 30 93 87 73 27 91 18 86 62 63 50 32 48 77 16  7 54 22 49 43 34")</f>
        <v>  7 86 13 48 73 70 47 91 39 93 | 47 56 65 41 30 93 87 73 27 91 18 86 62 63 50 32 48 77 16  7 54 22 49 43 34</v>
      </c>
      <c r="D161" s="2" t="str">
        <f>IFERROR(__xludf.DUMMYFUNCTION("SPLIT(C161,""|"")"),"  7 86 13 48 73 70 47 91 39 93 ")</f>
        <v>  7 86 13 48 73 70 47 91 39 93 </v>
      </c>
      <c r="E161" s="2" t="str">
        <f>IFERROR(__xludf.DUMMYFUNCTION("""COMPUTED_VALUE""")," 47 56 65 41 30 93 87 73 27 91 18 86 62 63 50 32 48 77 16  7 54 22 49 43 34")</f>
        <v> 47 56 65 41 30 93 87 73 27 91 18 86 62 63 50 32 48 77 16  7 54 22 49 43 34</v>
      </c>
      <c r="F161" s="2">
        <f>IFERROR(__xludf.DUMMYFUNCTION("SPLIT(D161,"" "")"),7.0)</f>
        <v>7</v>
      </c>
      <c r="G161" s="2">
        <f>IFERROR(__xludf.DUMMYFUNCTION("""COMPUTED_VALUE"""),86.0)</f>
        <v>86</v>
      </c>
      <c r="H161" s="2">
        <f>IFERROR(__xludf.DUMMYFUNCTION("""COMPUTED_VALUE"""),13.0)</f>
        <v>13</v>
      </c>
      <c r="I161" s="2">
        <f>IFERROR(__xludf.DUMMYFUNCTION("""COMPUTED_VALUE"""),48.0)</f>
        <v>48</v>
      </c>
      <c r="J161" s="2">
        <f>IFERROR(__xludf.DUMMYFUNCTION("""COMPUTED_VALUE"""),73.0)</f>
        <v>73</v>
      </c>
      <c r="K161" s="2">
        <f>IFERROR(__xludf.DUMMYFUNCTION("""COMPUTED_VALUE"""),70.0)</f>
        <v>70</v>
      </c>
      <c r="L161" s="2">
        <f>IFERROR(__xludf.DUMMYFUNCTION("""COMPUTED_VALUE"""),47.0)</f>
        <v>47</v>
      </c>
      <c r="M161" s="2">
        <f>IFERROR(__xludf.DUMMYFUNCTION("""COMPUTED_VALUE"""),91.0)</f>
        <v>91</v>
      </c>
      <c r="N161" s="2">
        <f>IFERROR(__xludf.DUMMYFUNCTION("""COMPUTED_VALUE"""),39.0)</f>
        <v>39</v>
      </c>
      <c r="O161" s="2">
        <f>IFERROR(__xludf.DUMMYFUNCTION("""COMPUTED_VALUE"""),93.0)</f>
        <v>93</v>
      </c>
      <c r="Q161" s="2">
        <f>IFERROR(__xludf.DUMMYFUNCTION("SPLIT(E161,"" "")"),47.0)</f>
        <v>47</v>
      </c>
      <c r="R161" s="2">
        <f>IFERROR(__xludf.DUMMYFUNCTION("""COMPUTED_VALUE"""),56.0)</f>
        <v>56</v>
      </c>
      <c r="S161" s="2">
        <f>IFERROR(__xludf.DUMMYFUNCTION("""COMPUTED_VALUE"""),65.0)</f>
        <v>65</v>
      </c>
      <c r="T161" s="2">
        <f>IFERROR(__xludf.DUMMYFUNCTION("""COMPUTED_VALUE"""),41.0)</f>
        <v>41</v>
      </c>
      <c r="U161" s="2">
        <f>IFERROR(__xludf.DUMMYFUNCTION("""COMPUTED_VALUE"""),30.0)</f>
        <v>30</v>
      </c>
      <c r="V161" s="2">
        <f>IFERROR(__xludf.DUMMYFUNCTION("""COMPUTED_VALUE"""),93.0)</f>
        <v>93</v>
      </c>
      <c r="W161" s="2">
        <f>IFERROR(__xludf.DUMMYFUNCTION("""COMPUTED_VALUE"""),87.0)</f>
        <v>87</v>
      </c>
      <c r="X161" s="2">
        <f>IFERROR(__xludf.DUMMYFUNCTION("""COMPUTED_VALUE"""),73.0)</f>
        <v>73</v>
      </c>
      <c r="Y161" s="2">
        <f>IFERROR(__xludf.DUMMYFUNCTION("""COMPUTED_VALUE"""),27.0)</f>
        <v>27</v>
      </c>
      <c r="Z161" s="2">
        <f>IFERROR(__xludf.DUMMYFUNCTION("""COMPUTED_VALUE"""),91.0)</f>
        <v>91</v>
      </c>
      <c r="AA161" s="2">
        <f>IFERROR(__xludf.DUMMYFUNCTION("""COMPUTED_VALUE"""),18.0)</f>
        <v>18</v>
      </c>
      <c r="AB161" s="2">
        <f>IFERROR(__xludf.DUMMYFUNCTION("""COMPUTED_VALUE"""),86.0)</f>
        <v>86</v>
      </c>
      <c r="AC161" s="2">
        <f>IFERROR(__xludf.DUMMYFUNCTION("""COMPUTED_VALUE"""),62.0)</f>
        <v>62</v>
      </c>
      <c r="AD161" s="2">
        <f>IFERROR(__xludf.DUMMYFUNCTION("""COMPUTED_VALUE"""),63.0)</f>
        <v>63</v>
      </c>
      <c r="AE161" s="2">
        <f>IFERROR(__xludf.DUMMYFUNCTION("""COMPUTED_VALUE"""),50.0)</f>
        <v>50</v>
      </c>
      <c r="AF161" s="2">
        <f>IFERROR(__xludf.DUMMYFUNCTION("""COMPUTED_VALUE"""),32.0)</f>
        <v>32</v>
      </c>
      <c r="AG161" s="2">
        <f>IFERROR(__xludf.DUMMYFUNCTION("""COMPUTED_VALUE"""),48.0)</f>
        <v>48</v>
      </c>
      <c r="AH161" s="2">
        <f>IFERROR(__xludf.DUMMYFUNCTION("""COMPUTED_VALUE"""),77.0)</f>
        <v>77</v>
      </c>
      <c r="AI161" s="2">
        <f>IFERROR(__xludf.DUMMYFUNCTION("""COMPUTED_VALUE"""),16.0)</f>
        <v>16</v>
      </c>
      <c r="AJ161" s="2">
        <f>IFERROR(__xludf.DUMMYFUNCTION("""COMPUTED_VALUE"""),7.0)</f>
        <v>7</v>
      </c>
      <c r="AK161" s="2">
        <f>IFERROR(__xludf.DUMMYFUNCTION("""COMPUTED_VALUE"""),54.0)</f>
        <v>54</v>
      </c>
      <c r="AL161" s="2">
        <f>IFERROR(__xludf.DUMMYFUNCTION("""COMPUTED_VALUE"""),22.0)</f>
        <v>22</v>
      </c>
      <c r="AM161" s="2">
        <f>IFERROR(__xludf.DUMMYFUNCTION("""COMPUTED_VALUE"""),49.0)</f>
        <v>49</v>
      </c>
      <c r="AN161" s="2">
        <f>IFERROR(__xludf.DUMMYFUNCTION("""COMPUTED_VALUE"""),43.0)</f>
        <v>43</v>
      </c>
      <c r="AO161" s="2">
        <f>IFERROR(__xludf.DUMMYFUNCTION("""COMPUTED_VALUE"""),34.0)</f>
        <v>34</v>
      </c>
      <c r="AP161" s="2">
        <f t="shared" si="2"/>
        <v>279936</v>
      </c>
      <c r="AQ161" s="2">
        <f>IFERROR(__xludf.DUMMYFUNCTION("COUNTA( iferror( filter( flatten(F161:O161), match( flatten(F161:O161), flatten(Q161:AO161), 0 ) ) ) )"),7.0)</f>
        <v>7</v>
      </c>
      <c r="AR161" s="2">
        <f t="shared" si="1"/>
        <v>64</v>
      </c>
    </row>
    <row r="162">
      <c r="A162" s="4" t="s">
        <v>166</v>
      </c>
      <c r="B162" s="2" t="str">
        <f>IFERROR(__xludf.DUMMYFUNCTION(" SPLIT(A162,"":"")"),"Card 161")</f>
        <v>Card 161</v>
      </c>
      <c r="C162" s="2" t="str">
        <f>IFERROR(__xludf.DUMMYFUNCTION("""COMPUTED_VALUE""")," 71 95 97 94 34 37 50 98 60 28 | 78 64 99 45 40 93 31 28 24 17 56 49 18  3 25 34 59 82 97 91 68 85 75  1 96")</f>
        <v> 71 95 97 94 34 37 50 98 60 28 | 78 64 99 45 40 93 31 28 24 17 56 49 18  3 25 34 59 82 97 91 68 85 75  1 96</v>
      </c>
      <c r="D162" s="2" t="str">
        <f>IFERROR(__xludf.DUMMYFUNCTION("SPLIT(C162,""|"")")," 71 95 97 94 34 37 50 98 60 28 ")</f>
        <v> 71 95 97 94 34 37 50 98 60 28 </v>
      </c>
      <c r="E162" s="2" t="str">
        <f>IFERROR(__xludf.DUMMYFUNCTION("""COMPUTED_VALUE""")," 78 64 99 45 40 93 31 28 24 17 56 49 18  3 25 34 59 82 97 91 68 85 75  1 96")</f>
        <v> 78 64 99 45 40 93 31 28 24 17 56 49 18  3 25 34 59 82 97 91 68 85 75  1 96</v>
      </c>
      <c r="F162" s="2">
        <f>IFERROR(__xludf.DUMMYFUNCTION("SPLIT(D162,"" "")"),71.0)</f>
        <v>71</v>
      </c>
      <c r="G162" s="2">
        <f>IFERROR(__xludf.DUMMYFUNCTION("""COMPUTED_VALUE"""),95.0)</f>
        <v>95</v>
      </c>
      <c r="H162" s="2">
        <f>IFERROR(__xludf.DUMMYFUNCTION("""COMPUTED_VALUE"""),97.0)</f>
        <v>97</v>
      </c>
      <c r="I162" s="2">
        <f>IFERROR(__xludf.DUMMYFUNCTION("""COMPUTED_VALUE"""),94.0)</f>
        <v>94</v>
      </c>
      <c r="J162" s="2">
        <f>IFERROR(__xludf.DUMMYFUNCTION("""COMPUTED_VALUE"""),34.0)</f>
        <v>34</v>
      </c>
      <c r="K162" s="2">
        <f>IFERROR(__xludf.DUMMYFUNCTION("""COMPUTED_VALUE"""),37.0)</f>
        <v>37</v>
      </c>
      <c r="L162" s="2">
        <f>IFERROR(__xludf.DUMMYFUNCTION("""COMPUTED_VALUE"""),50.0)</f>
        <v>50</v>
      </c>
      <c r="M162" s="2">
        <f>IFERROR(__xludf.DUMMYFUNCTION("""COMPUTED_VALUE"""),98.0)</f>
        <v>98</v>
      </c>
      <c r="N162" s="2">
        <f>IFERROR(__xludf.DUMMYFUNCTION("""COMPUTED_VALUE"""),60.0)</f>
        <v>60</v>
      </c>
      <c r="O162" s="2">
        <f>IFERROR(__xludf.DUMMYFUNCTION("""COMPUTED_VALUE"""),28.0)</f>
        <v>28</v>
      </c>
      <c r="Q162" s="2">
        <f>IFERROR(__xludf.DUMMYFUNCTION("SPLIT(E162,"" "")"),78.0)</f>
        <v>78</v>
      </c>
      <c r="R162" s="2">
        <f>IFERROR(__xludf.DUMMYFUNCTION("""COMPUTED_VALUE"""),64.0)</f>
        <v>64</v>
      </c>
      <c r="S162" s="2">
        <f>IFERROR(__xludf.DUMMYFUNCTION("""COMPUTED_VALUE"""),99.0)</f>
        <v>99</v>
      </c>
      <c r="T162" s="2">
        <f>IFERROR(__xludf.DUMMYFUNCTION("""COMPUTED_VALUE"""),45.0)</f>
        <v>45</v>
      </c>
      <c r="U162" s="2">
        <f>IFERROR(__xludf.DUMMYFUNCTION("""COMPUTED_VALUE"""),40.0)</f>
        <v>40</v>
      </c>
      <c r="V162" s="2">
        <f>IFERROR(__xludf.DUMMYFUNCTION("""COMPUTED_VALUE"""),93.0)</f>
        <v>93</v>
      </c>
      <c r="W162" s="2">
        <f>IFERROR(__xludf.DUMMYFUNCTION("""COMPUTED_VALUE"""),31.0)</f>
        <v>31</v>
      </c>
      <c r="X162" s="2">
        <f>IFERROR(__xludf.DUMMYFUNCTION("""COMPUTED_VALUE"""),28.0)</f>
        <v>28</v>
      </c>
      <c r="Y162" s="2">
        <f>IFERROR(__xludf.DUMMYFUNCTION("""COMPUTED_VALUE"""),24.0)</f>
        <v>24</v>
      </c>
      <c r="Z162" s="2">
        <f>IFERROR(__xludf.DUMMYFUNCTION("""COMPUTED_VALUE"""),17.0)</f>
        <v>17</v>
      </c>
      <c r="AA162" s="2">
        <f>IFERROR(__xludf.DUMMYFUNCTION("""COMPUTED_VALUE"""),56.0)</f>
        <v>56</v>
      </c>
      <c r="AB162" s="2">
        <f>IFERROR(__xludf.DUMMYFUNCTION("""COMPUTED_VALUE"""),49.0)</f>
        <v>49</v>
      </c>
      <c r="AC162" s="2">
        <f>IFERROR(__xludf.DUMMYFUNCTION("""COMPUTED_VALUE"""),18.0)</f>
        <v>18</v>
      </c>
      <c r="AD162" s="2">
        <f>IFERROR(__xludf.DUMMYFUNCTION("""COMPUTED_VALUE"""),3.0)</f>
        <v>3</v>
      </c>
      <c r="AE162" s="2">
        <f>IFERROR(__xludf.DUMMYFUNCTION("""COMPUTED_VALUE"""),25.0)</f>
        <v>25</v>
      </c>
      <c r="AF162" s="2">
        <f>IFERROR(__xludf.DUMMYFUNCTION("""COMPUTED_VALUE"""),34.0)</f>
        <v>34</v>
      </c>
      <c r="AG162" s="2">
        <f>IFERROR(__xludf.DUMMYFUNCTION("""COMPUTED_VALUE"""),59.0)</f>
        <v>59</v>
      </c>
      <c r="AH162" s="2">
        <f>IFERROR(__xludf.DUMMYFUNCTION("""COMPUTED_VALUE"""),82.0)</f>
        <v>82</v>
      </c>
      <c r="AI162" s="2">
        <f>IFERROR(__xludf.DUMMYFUNCTION("""COMPUTED_VALUE"""),97.0)</f>
        <v>97</v>
      </c>
      <c r="AJ162" s="2">
        <f>IFERROR(__xludf.DUMMYFUNCTION("""COMPUTED_VALUE"""),91.0)</f>
        <v>91</v>
      </c>
      <c r="AK162" s="2">
        <f>IFERROR(__xludf.DUMMYFUNCTION("""COMPUTED_VALUE"""),68.0)</f>
        <v>68</v>
      </c>
      <c r="AL162" s="2">
        <f>IFERROR(__xludf.DUMMYFUNCTION("""COMPUTED_VALUE"""),85.0)</f>
        <v>85</v>
      </c>
      <c r="AM162" s="2">
        <f>IFERROR(__xludf.DUMMYFUNCTION("""COMPUTED_VALUE"""),75.0)</f>
        <v>75</v>
      </c>
      <c r="AN162" s="2">
        <f>IFERROR(__xludf.DUMMYFUNCTION("""COMPUTED_VALUE"""),1.0)</f>
        <v>1</v>
      </c>
      <c r="AO162" s="2">
        <f>IFERROR(__xludf.DUMMYFUNCTION("""COMPUTED_VALUE"""),96.0)</f>
        <v>96</v>
      </c>
      <c r="AP162" s="2">
        <f t="shared" si="2"/>
        <v>343</v>
      </c>
      <c r="AQ162" s="2">
        <f>IFERROR(__xludf.DUMMYFUNCTION("COUNTA( iferror( filter( flatten(F162:O162), match( flatten(F162:O162), flatten(Q162:AO162), 0 ) ) ) )"),3.0)</f>
        <v>3</v>
      </c>
      <c r="AR162" s="2">
        <f t="shared" si="1"/>
        <v>4</v>
      </c>
    </row>
    <row r="163">
      <c r="A163" s="4" t="s">
        <v>167</v>
      </c>
      <c r="B163" s="2" t="str">
        <f>IFERROR(__xludf.DUMMYFUNCTION(" SPLIT(A163,"":"")"),"Card 162")</f>
        <v>Card 162</v>
      </c>
      <c r="C163" s="2" t="str">
        <f>IFERROR(__xludf.DUMMYFUNCTION("""COMPUTED_VALUE""")," 20 76 42 79 77 19  6 90 69 48 | 23 17 20 92  4 72 66 52 69  2 97 75 57 78 95 94 88 61  1 80 59 10 91 84 11")</f>
        <v> 20 76 42 79 77 19  6 90 69 48 | 23 17 20 92  4 72 66 52 69  2 97 75 57 78 95 94 88 61  1 80 59 10 91 84 11</v>
      </c>
      <c r="D163" s="2" t="str">
        <f>IFERROR(__xludf.DUMMYFUNCTION("SPLIT(C163,""|"")")," 20 76 42 79 77 19  6 90 69 48 ")</f>
        <v> 20 76 42 79 77 19  6 90 69 48 </v>
      </c>
      <c r="E163" s="2" t="str">
        <f>IFERROR(__xludf.DUMMYFUNCTION("""COMPUTED_VALUE""")," 23 17 20 92  4 72 66 52 69  2 97 75 57 78 95 94 88 61  1 80 59 10 91 84 11")</f>
        <v> 23 17 20 92  4 72 66 52 69  2 97 75 57 78 95 94 88 61  1 80 59 10 91 84 11</v>
      </c>
      <c r="F163" s="2">
        <f>IFERROR(__xludf.DUMMYFUNCTION("SPLIT(D163,"" "")"),20.0)</f>
        <v>20</v>
      </c>
      <c r="G163" s="2">
        <f>IFERROR(__xludf.DUMMYFUNCTION("""COMPUTED_VALUE"""),76.0)</f>
        <v>76</v>
      </c>
      <c r="H163" s="2">
        <f>IFERROR(__xludf.DUMMYFUNCTION("""COMPUTED_VALUE"""),42.0)</f>
        <v>42</v>
      </c>
      <c r="I163" s="2">
        <f>IFERROR(__xludf.DUMMYFUNCTION("""COMPUTED_VALUE"""),79.0)</f>
        <v>79</v>
      </c>
      <c r="J163" s="2">
        <f>IFERROR(__xludf.DUMMYFUNCTION("""COMPUTED_VALUE"""),77.0)</f>
        <v>77</v>
      </c>
      <c r="K163" s="2">
        <f>IFERROR(__xludf.DUMMYFUNCTION("""COMPUTED_VALUE"""),19.0)</f>
        <v>19</v>
      </c>
      <c r="L163" s="2">
        <f>IFERROR(__xludf.DUMMYFUNCTION("""COMPUTED_VALUE"""),6.0)</f>
        <v>6</v>
      </c>
      <c r="M163" s="2">
        <f>IFERROR(__xludf.DUMMYFUNCTION("""COMPUTED_VALUE"""),90.0)</f>
        <v>90</v>
      </c>
      <c r="N163" s="2">
        <f>IFERROR(__xludf.DUMMYFUNCTION("""COMPUTED_VALUE"""),69.0)</f>
        <v>69</v>
      </c>
      <c r="O163" s="2">
        <f>IFERROR(__xludf.DUMMYFUNCTION("""COMPUTED_VALUE"""),48.0)</f>
        <v>48</v>
      </c>
      <c r="Q163" s="2">
        <f>IFERROR(__xludf.DUMMYFUNCTION("SPLIT(E163,"" "")"),23.0)</f>
        <v>23</v>
      </c>
      <c r="R163" s="2">
        <f>IFERROR(__xludf.DUMMYFUNCTION("""COMPUTED_VALUE"""),17.0)</f>
        <v>17</v>
      </c>
      <c r="S163" s="2">
        <f>IFERROR(__xludf.DUMMYFUNCTION("""COMPUTED_VALUE"""),20.0)</f>
        <v>20</v>
      </c>
      <c r="T163" s="2">
        <f>IFERROR(__xludf.DUMMYFUNCTION("""COMPUTED_VALUE"""),92.0)</f>
        <v>92</v>
      </c>
      <c r="U163" s="2">
        <f>IFERROR(__xludf.DUMMYFUNCTION("""COMPUTED_VALUE"""),4.0)</f>
        <v>4</v>
      </c>
      <c r="V163" s="2">
        <f>IFERROR(__xludf.DUMMYFUNCTION("""COMPUTED_VALUE"""),72.0)</f>
        <v>72</v>
      </c>
      <c r="W163" s="2">
        <f>IFERROR(__xludf.DUMMYFUNCTION("""COMPUTED_VALUE"""),66.0)</f>
        <v>66</v>
      </c>
      <c r="X163" s="2">
        <f>IFERROR(__xludf.DUMMYFUNCTION("""COMPUTED_VALUE"""),52.0)</f>
        <v>52</v>
      </c>
      <c r="Y163" s="2">
        <f>IFERROR(__xludf.DUMMYFUNCTION("""COMPUTED_VALUE"""),69.0)</f>
        <v>69</v>
      </c>
      <c r="Z163" s="2">
        <f>IFERROR(__xludf.DUMMYFUNCTION("""COMPUTED_VALUE"""),2.0)</f>
        <v>2</v>
      </c>
      <c r="AA163" s="2">
        <f>IFERROR(__xludf.DUMMYFUNCTION("""COMPUTED_VALUE"""),97.0)</f>
        <v>97</v>
      </c>
      <c r="AB163" s="2">
        <f>IFERROR(__xludf.DUMMYFUNCTION("""COMPUTED_VALUE"""),75.0)</f>
        <v>75</v>
      </c>
      <c r="AC163" s="2">
        <f>IFERROR(__xludf.DUMMYFUNCTION("""COMPUTED_VALUE"""),57.0)</f>
        <v>57</v>
      </c>
      <c r="AD163" s="2">
        <f>IFERROR(__xludf.DUMMYFUNCTION("""COMPUTED_VALUE"""),78.0)</f>
        <v>78</v>
      </c>
      <c r="AE163" s="2">
        <f>IFERROR(__xludf.DUMMYFUNCTION("""COMPUTED_VALUE"""),95.0)</f>
        <v>95</v>
      </c>
      <c r="AF163" s="2">
        <f>IFERROR(__xludf.DUMMYFUNCTION("""COMPUTED_VALUE"""),94.0)</f>
        <v>94</v>
      </c>
      <c r="AG163" s="2">
        <f>IFERROR(__xludf.DUMMYFUNCTION("""COMPUTED_VALUE"""),88.0)</f>
        <v>88</v>
      </c>
      <c r="AH163" s="2">
        <f>IFERROR(__xludf.DUMMYFUNCTION("""COMPUTED_VALUE"""),61.0)</f>
        <v>61</v>
      </c>
      <c r="AI163" s="2">
        <f>IFERROR(__xludf.DUMMYFUNCTION("""COMPUTED_VALUE"""),1.0)</f>
        <v>1</v>
      </c>
      <c r="AJ163" s="2">
        <f>IFERROR(__xludf.DUMMYFUNCTION("""COMPUTED_VALUE"""),80.0)</f>
        <v>80</v>
      </c>
      <c r="AK163" s="2">
        <f>IFERROR(__xludf.DUMMYFUNCTION("""COMPUTED_VALUE"""),59.0)</f>
        <v>59</v>
      </c>
      <c r="AL163" s="2">
        <f>IFERROR(__xludf.DUMMYFUNCTION("""COMPUTED_VALUE"""),10.0)</f>
        <v>10</v>
      </c>
      <c r="AM163" s="2">
        <f>IFERROR(__xludf.DUMMYFUNCTION("""COMPUTED_VALUE"""),91.0)</f>
        <v>91</v>
      </c>
      <c r="AN163" s="2">
        <f>IFERROR(__xludf.DUMMYFUNCTION("""COMPUTED_VALUE"""),84.0)</f>
        <v>84</v>
      </c>
      <c r="AO163" s="2">
        <f>IFERROR(__xludf.DUMMYFUNCTION("""COMPUTED_VALUE"""),11.0)</f>
        <v>11</v>
      </c>
      <c r="AP163" s="2">
        <f t="shared" si="2"/>
        <v>9</v>
      </c>
      <c r="AQ163" s="2">
        <f>IFERROR(__xludf.DUMMYFUNCTION("COUNTA( iferror( filter( flatten(F163:O163), match( flatten(F163:O163), flatten(Q163:AO163), 0 ) ) ) )"),2.0)</f>
        <v>2</v>
      </c>
      <c r="AR163" s="2">
        <f t="shared" si="1"/>
        <v>2</v>
      </c>
    </row>
    <row r="164">
      <c r="A164" s="4" t="s">
        <v>168</v>
      </c>
      <c r="B164" s="2" t="str">
        <f>IFERROR(__xludf.DUMMYFUNCTION(" SPLIT(A164,"":"")"),"Card 163")</f>
        <v>Card 163</v>
      </c>
      <c r="C164" s="2" t="str">
        <f>IFERROR(__xludf.DUMMYFUNCTION("""COMPUTED_VALUE""")," 63 61  5 81 67  8 30 33  2 51 | 50 53 35 67 61 84 37 97 79 49 39 34 45 17 76 41 86 81 42 14 30 38 18  8 13")</f>
        <v> 63 61  5 81 67  8 30 33  2 51 | 50 53 35 67 61 84 37 97 79 49 39 34 45 17 76 41 86 81 42 14 30 38 18  8 13</v>
      </c>
      <c r="D164" s="2" t="str">
        <f>IFERROR(__xludf.DUMMYFUNCTION("SPLIT(C164,""|"")")," 63 61  5 81 67  8 30 33  2 51 ")</f>
        <v> 63 61  5 81 67  8 30 33  2 51 </v>
      </c>
      <c r="E164" s="2" t="str">
        <f>IFERROR(__xludf.DUMMYFUNCTION("""COMPUTED_VALUE""")," 50 53 35 67 61 84 37 97 79 49 39 34 45 17 76 41 86 81 42 14 30 38 18  8 13")</f>
        <v> 50 53 35 67 61 84 37 97 79 49 39 34 45 17 76 41 86 81 42 14 30 38 18  8 13</v>
      </c>
      <c r="F164" s="2">
        <f>IFERROR(__xludf.DUMMYFUNCTION("SPLIT(D164,"" "")"),63.0)</f>
        <v>63</v>
      </c>
      <c r="G164" s="2">
        <f>IFERROR(__xludf.DUMMYFUNCTION("""COMPUTED_VALUE"""),61.0)</f>
        <v>61</v>
      </c>
      <c r="H164" s="2">
        <f>IFERROR(__xludf.DUMMYFUNCTION("""COMPUTED_VALUE"""),5.0)</f>
        <v>5</v>
      </c>
      <c r="I164" s="2">
        <f>IFERROR(__xludf.DUMMYFUNCTION("""COMPUTED_VALUE"""),81.0)</f>
        <v>81</v>
      </c>
      <c r="J164" s="2">
        <f>IFERROR(__xludf.DUMMYFUNCTION("""COMPUTED_VALUE"""),67.0)</f>
        <v>67</v>
      </c>
      <c r="K164" s="2">
        <f>IFERROR(__xludf.DUMMYFUNCTION("""COMPUTED_VALUE"""),8.0)</f>
        <v>8</v>
      </c>
      <c r="L164" s="2">
        <f>IFERROR(__xludf.DUMMYFUNCTION("""COMPUTED_VALUE"""),30.0)</f>
        <v>30</v>
      </c>
      <c r="M164" s="2">
        <f>IFERROR(__xludf.DUMMYFUNCTION("""COMPUTED_VALUE"""),33.0)</f>
        <v>33</v>
      </c>
      <c r="N164" s="2">
        <f>IFERROR(__xludf.DUMMYFUNCTION("""COMPUTED_VALUE"""),2.0)</f>
        <v>2</v>
      </c>
      <c r="O164" s="2">
        <f>IFERROR(__xludf.DUMMYFUNCTION("""COMPUTED_VALUE"""),51.0)</f>
        <v>51</v>
      </c>
      <c r="Q164" s="2">
        <f>IFERROR(__xludf.DUMMYFUNCTION("SPLIT(E164,"" "")"),50.0)</f>
        <v>50</v>
      </c>
      <c r="R164" s="2">
        <f>IFERROR(__xludf.DUMMYFUNCTION("""COMPUTED_VALUE"""),53.0)</f>
        <v>53</v>
      </c>
      <c r="S164" s="2">
        <f>IFERROR(__xludf.DUMMYFUNCTION("""COMPUTED_VALUE"""),35.0)</f>
        <v>35</v>
      </c>
      <c r="T164" s="2">
        <f>IFERROR(__xludf.DUMMYFUNCTION("""COMPUTED_VALUE"""),67.0)</f>
        <v>67</v>
      </c>
      <c r="U164" s="2">
        <f>IFERROR(__xludf.DUMMYFUNCTION("""COMPUTED_VALUE"""),61.0)</f>
        <v>61</v>
      </c>
      <c r="V164" s="2">
        <f>IFERROR(__xludf.DUMMYFUNCTION("""COMPUTED_VALUE"""),84.0)</f>
        <v>84</v>
      </c>
      <c r="W164" s="2">
        <f>IFERROR(__xludf.DUMMYFUNCTION("""COMPUTED_VALUE"""),37.0)</f>
        <v>37</v>
      </c>
      <c r="X164" s="2">
        <f>IFERROR(__xludf.DUMMYFUNCTION("""COMPUTED_VALUE"""),97.0)</f>
        <v>97</v>
      </c>
      <c r="Y164" s="2">
        <f>IFERROR(__xludf.DUMMYFUNCTION("""COMPUTED_VALUE"""),79.0)</f>
        <v>79</v>
      </c>
      <c r="Z164" s="2">
        <f>IFERROR(__xludf.DUMMYFUNCTION("""COMPUTED_VALUE"""),49.0)</f>
        <v>49</v>
      </c>
      <c r="AA164" s="2">
        <f>IFERROR(__xludf.DUMMYFUNCTION("""COMPUTED_VALUE"""),39.0)</f>
        <v>39</v>
      </c>
      <c r="AB164" s="2">
        <f>IFERROR(__xludf.DUMMYFUNCTION("""COMPUTED_VALUE"""),34.0)</f>
        <v>34</v>
      </c>
      <c r="AC164" s="2">
        <f>IFERROR(__xludf.DUMMYFUNCTION("""COMPUTED_VALUE"""),45.0)</f>
        <v>45</v>
      </c>
      <c r="AD164" s="2">
        <f>IFERROR(__xludf.DUMMYFUNCTION("""COMPUTED_VALUE"""),17.0)</f>
        <v>17</v>
      </c>
      <c r="AE164" s="2">
        <f>IFERROR(__xludf.DUMMYFUNCTION("""COMPUTED_VALUE"""),76.0)</f>
        <v>76</v>
      </c>
      <c r="AF164" s="2">
        <f>IFERROR(__xludf.DUMMYFUNCTION("""COMPUTED_VALUE"""),41.0)</f>
        <v>41</v>
      </c>
      <c r="AG164" s="2">
        <f>IFERROR(__xludf.DUMMYFUNCTION("""COMPUTED_VALUE"""),86.0)</f>
        <v>86</v>
      </c>
      <c r="AH164" s="2">
        <f>IFERROR(__xludf.DUMMYFUNCTION("""COMPUTED_VALUE"""),81.0)</f>
        <v>81</v>
      </c>
      <c r="AI164" s="2">
        <f>IFERROR(__xludf.DUMMYFUNCTION("""COMPUTED_VALUE"""),42.0)</f>
        <v>42</v>
      </c>
      <c r="AJ164" s="2">
        <f>IFERROR(__xludf.DUMMYFUNCTION("""COMPUTED_VALUE"""),14.0)</f>
        <v>14</v>
      </c>
      <c r="AK164" s="2">
        <f>IFERROR(__xludf.DUMMYFUNCTION("""COMPUTED_VALUE"""),30.0)</f>
        <v>30</v>
      </c>
      <c r="AL164" s="2">
        <f>IFERROR(__xludf.DUMMYFUNCTION("""COMPUTED_VALUE"""),38.0)</f>
        <v>38</v>
      </c>
      <c r="AM164" s="2">
        <f>IFERROR(__xludf.DUMMYFUNCTION("""COMPUTED_VALUE"""),18.0)</f>
        <v>18</v>
      </c>
      <c r="AN164" s="2">
        <f>IFERROR(__xludf.DUMMYFUNCTION("""COMPUTED_VALUE"""),8.0)</f>
        <v>8</v>
      </c>
      <c r="AO164" s="2">
        <f>IFERROR(__xludf.DUMMYFUNCTION("""COMPUTED_VALUE"""),13.0)</f>
        <v>13</v>
      </c>
      <c r="AP164" s="2">
        <f t="shared" si="2"/>
        <v>32</v>
      </c>
      <c r="AQ164" s="2">
        <f>IFERROR(__xludf.DUMMYFUNCTION("COUNTA( iferror( filter( flatten(F164:O164), match( flatten(F164:O164), flatten(Q164:AO164), 0 ) ) ) )"),5.0)</f>
        <v>5</v>
      </c>
      <c r="AR164" s="2">
        <f t="shared" si="1"/>
        <v>16</v>
      </c>
    </row>
    <row r="165">
      <c r="A165" s="4" t="s">
        <v>169</v>
      </c>
      <c r="B165" s="2" t="str">
        <f>IFERROR(__xludf.DUMMYFUNCTION(" SPLIT(A165,"":"")"),"Card 164")</f>
        <v>Card 164</v>
      </c>
      <c r="C165" s="2" t="str">
        <f>IFERROR(__xludf.DUMMYFUNCTION("""COMPUTED_VALUE""")," 95 85 44 84 60 64 24 57 48 65 | 34 33  8 16 99  5 19 30 55 21 81 98 67 88 36 90 35  4 28 43 61 62 52 13 70")</f>
        <v> 95 85 44 84 60 64 24 57 48 65 | 34 33  8 16 99  5 19 30 55 21 81 98 67 88 36 90 35  4 28 43 61 62 52 13 70</v>
      </c>
      <c r="D165" s="2" t="str">
        <f>IFERROR(__xludf.DUMMYFUNCTION("SPLIT(C165,""|"")")," 95 85 44 84 60 64 24 57 48 65 ")</f>
        <v> 95 85 44 84 60 64 24 57 48 65 </v>
      </c>
      <c r="E165" s="2" t="str">
        <f>IFERROR(__xludf.DUMMYFUNCTION("""COMPUTED_VALUE""")," 34 33  8 16 99  5 19 30 55 21 81 98 67 88 36 90 35  4 28 43 61 62 52 13 70")</f>
        <v> 34 33  8 16 99  5 19 30 55 21 81 98 67 88 36 90 35  4 28 43 61 62 52 13 70</v>
      </c>
      <c r="F165" s="2">
        <f>IFERROR(__xludf.DUMMYFUNCTION("SPLIT(D165,"" "")"),95.0)</f>
        <v>95</v>
      </c>
      <c r="G165" s="2">
        <f>IFERROR(__xludf.DUMMYFUNCTION("""COMPUTED_VALUE"""),85.0)</f>
        <v>85</v>
      </c>
      <c r="H165" s="2">
        <f>IFERROR(__xludf.DUMMYFUNCTION("""COMPUTED_VALUE"""),44.0)</f>
        <v>44</v>
      </c>
      <c r="I165" s="2">
        <f>IFERROR(__xludf.DUMMYFUNCTION("""COMPUTED_VALUE"""),84.0)</f>
        <v>84</v>
      </c>
      <c r="J165" s="2">
        <f>IFERROR(__xludf.DUMMYFUNCTION("""COMPUTED_VALUE"""),60.0)</f>
        <v>60</v>
      </c>
      <c r="K165" s="2">
        <f>IFERROR(__xludf.DUMMYFUNCTION("""COMPUTED_VALUE"""),64.0)</f>
        <v>64</v>
      </c>
      <c r="L165" s="2">
        <f>IFERROR(__xludf.DUMMYFUNCTION("""COMPUTED_VALUE"""),24.0)</f>
        <v>24</v>
      </c>
      <c r="M165" s="2">
        <f>IFERROR(__xludf.DUMMYFUNCTION("""COMPUTED_VALUE"""),57.0)</f>
        <v>57</v>
      </c>
      <c r="N165" s="2">
        <f>IFERROR(__xludf.DUMMYFUNCTION("""COMPUTED_VALUE"""),48.0)</f>
        <v>48</v>
      </c>
      <c r="O165" s="2">
        <f>IFERROR(__xludf.DUMMYFUNCTION("""COMPUTED_VALUE"""),65.0)</f>
        <v>65</v>
      </c>
      <c r="Q165" s="2">
        <f>IFERROR(__xludf.DUMMYFUNCTION("SPLIT(E165,"" "")"),34.0)</f>
        <v>34</v>
      </c>
      <c r="R165" s="2">
        <f>IFERROR(__xludf.DUMMYFUNCTION("""COMPUTED_VALUE"""),33.0)</f>
        <v>33</v>
      </c>
      <c r="S165" s="2">
        <f>IFERROR(__xludf.DUMMYFUNCTION("""COMPUTED_VALUE"""),8.0)</f>
        <v>8</v>
      </c>
      <c r="T165" s="2">
        <f>IFERROR(__xludf.DUMMYFUNCTION("""COMPUTED_VALUE"""),16.0)</f>
        <v>16</v>
      </c>
      <c r="U165" s="2">
        <f>IFERROR(__xludf.DUMMYFUNCTION("""COMPUTED_VALUE"""),99.0)</f>
        <v>99</v>
      </c>
      <c r="V165" s="2">
        <f>IFERROR(__xludf.DUMMYFUNCTION("""COMPUTED_VALUE"""),5.0)</f>
        <v>5</v>
      </c>
      <c r="W165" s="2">
        <f>IFERROR(__xludf.DUMMYFUNCTION("""COMPUTED_VALUE"""),19.0)</f>
        <v>19</v>
      </c>
      <c r="X165" s="2">
        <f>IFERROR(__xludf.DUMMYFUNCTION("""COMPUTED_VALUE"""),30.0)</f>
        <v>30</v>
      </c>
      <c r="Y165" s="2">
        <f>IFERROR(__xludf.DUMMYFUNCTION("""COMPUTED_VALUE"""),55.0)</f>
        <v>55</v>
      </c>
      <c r="Z165" s="2">
        <f>IFERROR(__xludf.DUMMYFUNCTION("""COMPUTED_VALUE"""),21.0)</f>
        <v>21</v>
      </c>
      <c r="AA165" s="2">
        <f>IFERROR(__xludf.DUMMYFUNCTION("""COMPUTED_VALUE"""),81.0)</f>
        <v>81</v>
      </c>
      <c r="AB165" s="2">
        <f>IFERROR(__xludf.DUMMYFUNCTION("""COMPUTED_VALUE"""),98.0)</f>
        <v>98</v>
      </c>
      <c r="AC165" s="2">
        <f>IFERROR(__xludf.DUMMYFUNCTION("""COMPUTED_VALUE"""),67.0)</f>
        <v>67</v>
      </c>
      <c r="AD165" s="2">
        <f>IFERROR(__xludf.DUMMYFUNCTION("""COMPUTED_VALUE"""),88.0)</f>
        <v>88</v>
      </c>
      <c r="AE165" s="2">
        <f>IFERROR(__xludf.DUMMYFUNCTION("""COMPUTED_VALUE"""),36.0)</f>
        <v>36</v>
      </c>
      <c r="AF165" s="2">
        <f>IFERROR(__xludf.DUMMYFUNCTION("""COMPUTED_VALUE"""),90.0)</f>
        <v>90</v>
      </c>
      <c r="AG165" s="2">
        <f>IFERROR(__xludf.DUMMYFUNCTION("""COMPUTED_VALUE"""),35.0)</f>
        <v>35</v>
      </c>
      <c r="AH165" s="2">
        <f>IFERROR(__xludf.DUMMYFUNCTION("""COMPUTED_VALUE"""),4.0)</f>
        <v>4</v>
      </c>
      <c r="AI165" s="2">
        <f>IFERROR(__xludf.DUMMYFUNCTION("""COMPUTED_VALUE"""),28.0)</f>
        <v>28</v>
      </c>
      <c r="AJ165" s="2">
        <f>IFERROR(__xludf.DUMMYFUNCTION("""COMPUTED_VALUE"""),43.0)</f>
        <v>43</v>
      </c>
      <c r="AK165" s="2">
        <f>IFERROR(__xludf.DUMMYFUNCTION("""COMPUTED_VALUE"""),61.0)</f>
        <v>61</v>
      </c>
      <c r="AL165" s="2">
        <f>IFERROR(__xludf.DUMMYFUNCTION("""COMPUTED_VALUE"""),62.0)</f>
        <v>62</v>
      </c>
      <c r="AM165" s="2">
        <f>IFERROR(__xludf.DUMMYFUNCTION("""COMPUTED_VALUE"""),52.0)</f>
        <v>52</v>
      </c>
      <c r="AN165" s="2">
        <f>IFERROR(__xludf.DUMMYFUNCTION("""COMPUTED_VALUE"""),13.0)</f>
        <v>13</v>
      </c>
      <c r="AO165" s="2">
        <f>IFERROR(__xludf.DUMMYFUNCTION("""COMPUTED_VALUE"""),70.0)</f>
        <v>70</v>
      </c>
      <c r="AP165" s="2">
        <f t="shared" si="2"/>
        <v>1</v>
      </c>
      <c r="AQ165" s="2">
        <f>IFERROR(__xludf.DUMMYFUNCTION("COUNTA( iferror( filter( flatten(F165:O165), match( flatten(F165:O165), flatten(Q165:AO165), 0 ) ) ) )"),0.0)</f>
        <v>0</v>
      </c>
      <c r="AR165" s="2">
        <f t="shared" si="1"/>
        <v>0</v>
      </c>
    </row>
    <row r="166">
      <c r="A166" s="4" t="s">
        <v>170</v>
      </c>
      <c r="B166" s="2" t="str">
        <f>IFERROR(__xludf.DUMMYFUNCTION(" SPLIT(A166,"":"")"),"Card 165")</f>
        <v>Card 165</v>
      </c>
      <c r="C166" s="2" t="str">
        <f>IFERROR(__xludf.DUMMYFUNCTION("""COMPUTED_VALUE""")," 88 31  3 71 61 37 35 51 38 76 | 42 19 63 31 40 11 56  1 27 97 22 74 79  6  4 49 35 37 45 32 93 46 52 34 24")</f>
        <v> 88 31  3 71 61 37 35 51 38 76 | 42 19 63 31 40 11 56  1 27 97 22 74 79  6  4 49 35 37 45 32 93 46 52 34 24</v>
      </c>
      <c r="D166" s="2" t="str">
        <f>IFERROR(__xludf.DUMMYFUNCTION("SPLIT(C166,""|"")")," 88 31  3 71 61 37 35 51 38 76 ")</f>
        <v> 88 31  3 71 61 37 35 51 38 76 </v>
      </c>
      <c r="E166" s="2" t="str">
        <f>IFERROR(__xludf.DUMMYFUNCTION("""COMPUTED_VALUE""")," 42 19 63 31 40 11 56  1 27 97 22 74 79  6  4 49 35 37 45 32 93 46 52 34 24")</f>
        <v> 42 19 63 31 40 11 56  1 27 97 22 74 79  6  4 49 35 37 45 32 93 46 52 34 24</v>
      </c>
      <c r="F166" s="2">
        <f>IFERROR(__xludf.DUMMYFUNCTION("SPLIT(D166,"" "")"),88.0)</f>
        <v>88</v>
      </c>
      <c r="G166" s="2">
        <f>IFERROR(__xludf.DUMMYFUNCTION("""COMPUTED_VALUE"""),31.0)</f>
        <v>31</v>
      </c>
      <c r="H166" s="2">
        <f>IFERROR(__xludf.DUMMYFUNCTION("""COMPUTED_VALUE"""),3.0)</f>
        <v>3</v>
      </c>
      <c r="I166" s="2">
        <f>IFERROR(__xludf.DUMMYFUNCTION("""COMPUTED_VALUE"""),71.0)</f>
        <v>71</v>
      </c>
      <c r="J166" s="2">
        <f>IFERROR(__xludf.DUMMYFUNCTION("""COMPUTED_VALUE"""),61.0)</f>
        <v>61</v>
      </c>
      <c r="K166" s="2">
        <f>IFERROR(__xludf.DUMMYFUNCTION("""COMPUTED_VALUE"""),37.0)</f>
        <v>37</v>
      </c>
      <c r="L166" s="2">
        <f>IFERROR(__xludf.DUMMYFUNCTION("""COMPUTED_VALUE"""),35.0)</f>
        <v>35</v>
      </c>
      <c r="M166" s="2">
        <f>IFERROR(__xludf.DUMMYFUNCTION("""COMPUTED_VALUE"""),51.0)</f>
        <v>51</v>
      </c>
      <c r="N166" s="2">
        <f>IFERROR(__xludf.DUMMYFUNCTION("""COMPUTED_VALUE"""),38.0)</f>
        <v>38</v>
      </c>
      <c r="O166" s="2">
        <f>IFERROR(__xludf.DUMMYFUNCTION("""COMPUTED_VALUE"""),76.0)</f>
        <v>76</v>
      </c>
      <c r="Q166" s="2">
        <f>IFERROR(__xludf.DUMMYFUNCTION("SPLIT(E166,"" "")"),42.0)</f>
        <v>42</v>
      </c>
      <c r="R166" s="2">
        <f>IFERROR(__xludf.DUMMYFUNCTION("""COMPUTED_VALUE"""),19.0)</f>
        <v>19</v>
      </c>
      <c r="S166" s="2">
        <f>IFERROR(__xludf.DUMMYFUNCTION("""COMPUTED_VALUE"""),63.0)</f>
        <v>63</v>
      </c>
      <c r="T166" s="2">
        <f>IFERROR(__xludf.DUMMYFUNCTION("""COMPUTED_VALUE"""),31.0)</f>
        <v>31</v>
      </c>
      <c r="U166" s="2">
        <f>IFERROR(__xludf.DUMMYFUNCTION("""COMPUTED_VALUE"""),40.0)</f>
        <v>40</v>
      </c>
      <c r="V166" s="2">
        <f>IFERROR(__xludf.DUMMYFUNCTION("""COMPUTED_VALUE"""),11.0)</f>
        <v>11</v>
      </c>
      <c r="W166" s="2">
        <f>IFERROR(__xludf.DUMMYFUNCTION("""COMPUTED_VALUE"""),56.0)</f>
        <v>56</v>
      </c>
      <c r="X166" s="2">
        <f>IFERROR(__xludf.DUMMYFUNCTION("""COMPUTED_VALUE"""),1.0)</f>
        <v>1</v>
      </c>
      <c r="Y166" s="2">
        <f>IFERROR(__xludf.DUMMYFUNCTION("""COMPUTED_VALUE"""),27.0)</f>
        <v>27</v>
      </c>
      <c r="Z166" s="2">
        <f>IFERROR(__xludf.DUMMYFUNCTION("""COMPUTED_VALUE"""),97.0)</f>
        <v>97</v>
      </c>
      <c r="AA166" s="2">
        <f>IFERROR(__xludf.DUMMYFUNCTION("""COMPUTED_VALUE"""),22.0)</f>
        <v>22</v>
      </c>
      <c r="AB166" s="2">
        <f>IFERROR(__xludf.DUMMYFUNCTION("""COMPUTED_VALUE"""),74.0)</f>
        <v>74</v>
      </c>
      <c r="AC166" s="2">
        <f>IFERROR(__xludf.DUMMYFUNCTION("""COMPUTED_VALUE"""),79.0)</f>
        <v>79</v>
      </c>
      <c r="AD166" s="2">
        <f>IFERROR(__xludf.DUMMYFUNCTION("""COMPUTED_VALUE"""),6.0)</f>
        <v>6</v>
      </c>
      <c r="AE166" s="2">
        <f>IFERROR(__xludf.DUMMYFUNCTION("""COMPUTED_VALUE"""),4.0)</f>
        <v>4</v>
      </c>
      <c r="AF166" s="2">
        <f>IFERROR(__xludf.DUMMYFUNCTION("""COMPUTED_VALUE"""),49.0)</f>
        <v>49</v>
      </c>
      <c r="AG166" s="2">
        <f>IFERROR(__xludf.DUMMYFUNCTION("""COMPUTED_VALUE"""),35.0)</f>
        <v>35</v>
      </c>
      <c r="AH166" s="2">
        <f>IFERROR(__xludf.DUMMYFUNCTION("""COMPUTED_VALUE"""),37.0)</f>
        <v>37</v>
      </c>
      <c r="AI166" s="2">
        <f>IFERROR(__xludf.DUMMYFUNCTION("""COMPUTED_VALUE"""),45.0)</f>
        <v>45</v>
      </c>
      <c r="AJ166" s="2">
        <f>IFERROR(__xludf.DUMMYFUNCTION("""COMPUTED_VALUE"""),32.0)</f>
        <v>32</v>
      </c>
      <c r="AK166" s="2">
        <f>IFERROR(__xludf.DUMMYFUNCTION("""COMPUTED_VALUE"""),93.0)</f>
        <v>93</v>
      </c>
      <c r="AL166" s="2">
        <f>IFERROR(__xludf.DUMMYFUNCTION("""COMPUTED_VALUE"""),46.0)</f>
        <v>46</v>
      </c>
      <c r="AM166" s="2">
        <f>IFERROR(__xludf.DUMMYFUNCTION("""COMPUTED_VALUE"""),52.0)</f>
        <v>52</v>
      </c>
      <c r="AN166" s="2">
        <f>IFERROR(__xludf.DUMMYFUNCTION("""COMPUTED_VALUE"""),34.0)</f>
        <v>34</v>
      </c>
      <c r="AO166" s="2">
        <f>IFERROR(__xludf.DUMMYFUNCTION("""COMPUTED_VALUE"""),24.0)</f>
        <v>24</v>
      </c>
      <c r="AP166" s="2">
        <f t="shared" si="2"/>
        <v>0</v>
      </c>
      <c r="AQ166" s="2">
        <f>IFERROR(__xludf.DUMMYFUNCTION("COUNTA( iferror( filter( flatten(F166:O166), match( flatten(F166:O166), flatten(Q166:AO166), 0 ) ) ) )"),3.0)</f>
        <v>3</v>
      </c>
      <c r="AR166" s="2">
        <f t="shared" si="1"/>
        <v>4</v>
      </c>
    </row>
    <row r="167">
      <c r="A167" s="4" t="s">
        <v>171</v>
      </c>
      <c r="B167" s="2" t="str">
        <f>IFERROR(__xludf.DUMMYFUNCTION(" SPLIT(A167,"":"")"),"Card 166")</f>
        <v>Card 166</v>
      </c>
      <c r="C167" s="2" t="str">
        <f>IFERROR(__xludf.DUMMYFUNCTION("""COMPUTED_VALUE""")," 93 29  1 76 94 87 10 25 68 81 |  8 80 58 62 66 93 39 75 77 30 29 63 31 19 92 18 34 67 33 35 97 44 89 40 71")</f>
        <v> 93 29  1 76 94 87 10 25 68 81 |  8 80 58 62 66 93 39 75 77 30 29 63 31 19 92 18 34 67 33 35 97 44 89 40 71</v>
      </c>
      <c r="D167" s="2" t="str">
        <f>IFERROR(__xludf.DUMMYFUNCTION("SPLIT(C167,""|"")")," 93 29  1 76 94 87 10 25 68 81 ")</f>
        <v> 93 29  1 76 94 87 10 25 68 81 </v>
      </c>
      <c r="E167" s="2" t="str">
        <f>IFERROR(__xludf.DUMMYFUNCTION("""COMPUTED_VALUE"""),"  8 80 58 62 66 93 39 75 77 30 29 63 31 19 92 18 34 67 33 35 97 44 89 40 71")</f>
        <v>  8 80 58 62 66 93 39 75 77 30 29 63 31 19 92 18 34 67 33 35 97 44 89 40 71</v>
      </c>
      <c r="F167" s="2">
        <f>IFERROR(__xludf.DUMMYFUNCTION("SPLIT(D167,"" "")"),93.0)</f>
        <v>93</v>
      </c>
      <c r="G167" s="2">
        <f>IFERROR(__xludf.DUMMYFUNCTION("""COMPUTED_VALUE"""),29.0)</f>
        <v>29</v>
      </c>
      <c r="H167" s="2">
        <f>IFERROR(__xludf.DUMMYFUNCTION("""COMPUTED_VALUE"""),1.0)</f>
        <v>1</v>
      </c>
      <c r="I167" s="2">
        <f>IFERROR(__xludf.DUMMYFUNCTION("""COMPUTED_VALUE"""),76.0)</f>
        <v>76</v>
      </c>
      <c r="J167" s="2">
        <f>IFERROR(__xludf.DUMMYFUNCTION("""COMPUTED_VALUE"""),94.0)</f>
        <v>94</v>
      </c>
      <c r="K167" s="2">
        <f>IFERROR(__xludf.DUMMYFUNCTION("""COMPUTED_VALUE"""),87.0)</f>
        <v>87</v>
      </c>
      <c r="L167" s="2">
        <f>IFERROR(__xludf.DUMMYFUNCTION("""COMPUTED_VALUE"""),10.0)</f>
        <v>10</v>
      </c>
      <c r="M167" s="2">
        <f>IFERROR(__xludf.DUMMYFUNCTION("""COMPUTED_VALUE"""),25.0)</f>
        <v>25</v>
      </c>
      <c r="N167" s="2">
        <f>IFERROR(__xludf.DUMMYFUNCTION("""COMPUTED_VALUE"""),68.0)</f>
        <v>68</v>
      </c>
      <c r="O167" s="2">
        <f>IFERROR(__xludf.DUMMYFUNCTION("""COMPUTED_VALUE"""),81.0)</f>
        <v>81</v>
      </c>
      <c r="Q167" s="2">
        <f>IFERROR(__xludf.DUMMYFUNCTION("SPLIT(E167,"" "")"),8.0)</f>
        <v>8</v>
      </c>
      <c r="R167" s="2">
        <f>IFERROR(__xludf.DUMMYFUNCTION("""COMPUTED_VALUE"""),80.0)</f>
        <v>80</v>
      </c>
      <c r="S167" s="2">
        <f>IFERROR(__xludf.DUMMYFUNCTION("""COMPUTED_VALUE"""),58.0)</f>
        <v>58</v>
      </c>
      <c r="T167" s="2">
        <f>IFERROR(__xludf.DUMMYFUNCTION("""COMPUTED_VALUE"""),62.0)</f>
        <v>62</v>
      </c>
      <c r="U167" s="2">
        <f>IFERROR(__xludf.DUMMYFUNCTION("""COMPUTED_VALUE"""),66.0)</f>
        <v>66</v>
      </c>
      <c r="V167" s="2">
        <f>IFERROR(__xludf.DUMMYFUNCTION("""COMPUTED_VALUE"""),93.0)</f>
        <v>93</v>
      </c>
      <c r="W167" s="2">
        <f>IFERROR(__xludf.DUMMYFUNCTION("""COMPUTED_VALUE"""),39.0)</f>
        <v>39</v>
      </c>
      <c r="X167" s="2">
        <f>IFERROR(__xludf.DUMMYFUNCTION("""COMPUTED_VALUE"""),75.0)</f>
        <v>75</v>
      </c>
      <c r="Y167" s="2">
        <f>IFERROR(__xludf.DUMMYFUNCTION("""COMPUTED_VALUE"""),77.0)</f>
        <v>77</v>
      </c>
      <c r="Z167" s="2">
        <f>IFERROR(__xludf.DUMMYFUNCTION("""COMPUTED_VALUE"""),30.0)</f>
        <v>30</v>
      </c>
      <c r="AA167" s="2">
        <f>IFERROR(__xludf.DUMMYFUNCTION("""COMPUTED_VALUE"""),29.0)</f>
        <v>29</v>
      </c>
      <c r="AB167" s="2">
        <f>IFERROR(__xludf.DUMMYFUNCTION("""COMPUTED_VALUE"""),63.0)</f>
        <v>63</v>
      </c>
      <c r="AC167" s="2">
        <f>IFERROR(__xludf.DUMMYFUNCTION("""COMPUTED_VALUE"""),31.0)</f>
        <v>31</v>
      </c>
      <c r="AD167" s="2">
        <f>IFERROR(__xludf.DUMMYFUNCTION("""COMPUTED_VALUE"""),19.0)</f>
        <v>19</v>
      </c>
      <c r="AE167" s="2">
        <f>IFERROR(__xludf.DUMMYFUNCTION("""COMPUTED_VALUE"""),92.0)</f>
        <v>92</v>
      </c>
      <c r="AF167" s="2">
        <f>IFERROR(__xludf.DUMMYFUNCTION("""COMPUTED_VALUE"""),18.0)</f>
        <v>18</v>
      </c>
      <c r="AG167" s="2">
        <f>IFERROR(__xludf.DUMMYFUNCTION("""COMPUTED_VALUE"""),34.0)</f>
        <v>34</v>
      </c>
      <c r="AH167" s="2">
        <f>IFERROR(__xludf.DUMMYFUNCTION("""COMPUTED_VALUE"""),67.0)</f>
        <v>67</v>
      </c>
      <c r="AI167" s="2">
        <f>IFERROR(__xludf.DUMMYFUNCTION("""COMPUTED_VALUE"""),33.0)</f>
        <v>33</v>
      </c>
      <c r="AJ167" s="2">
        <f>IFERROR(__xludf.DUMMYFUNCTION("""COMPUTED_VALUE"""),35.0)</f>
        <v>35</v>
      </c>
      <c r="AK167" s="2">
        <f>IFERROR(__xludf.DUMMYFUNCTION("""COMPUTED_VALUE"""),97.0)</f>
        <v>97</v>
      </c>
      <c r="AL167" s="2">
        <f>IFERROR(__xludf.DUMMYFUNCTION("""COMPUTED_VALUE"""),44.0)</f>
        <v>44</v>
      </c>
      <c r="AM167" s="2">
        <f>IFERROR(__xludf.DUMMYFUNCTION("""COMPUTED_VALUE"""),89.0)</f>
        <v>89</v>
      </c>
      <c r="AN167" s="2">
        <f>IFERROR(__xludf.DUMMYFUNCTION("""COMPUTED_VALUE"""),40.0)</f>
        <v>40</v>
      </c>
      <c r="AO167" s="2">
        <f>IFERROR(__xludf.DUMMYFUNCTION("""COMPUTED_VALUE"""),71.0)</f>
        <v>71</v>
      </c>
      <c r="AP167" s="2">
        <f t="shared" si="2"/>
        <v>9</v>
      </c>
      <c r="AQ167" s="2">
        <f>IFERROR(__xludf.DUMMYFUNCTION("COUNTA( iferror( filter( flatten(F167:O167), match( flatten(F167:O167), flatten(Q167:AO167), 0 ) ) ) )"),2.0)</f>
        <v>2</v>
      </c>
      <c r="AR167" s="2">
        <f t="shared" si="1"/>
        <v>2</v>
      </c>
    </row>
    <row r="168">
      <c r="A168" s="4" t="s">
        <v>172</v>
      </c>
      <c r="B168" s="2" t="str">
        <f>IFERROR(__xludf.DUMMYFUNCTION(" SPLIT(A168,"":"")"),"Card 167")</f>
        <v>Card 167</v>
      </c>
      <c r="C168" s="2" t="str">
        <f>IFERROR(__xludf.DUMMYFUNCTION("""COMPUTED_VALUE""")," 48  3 58 31 26 47 66 51 35  5 | 84 33 45 90 83  9 51 68 49 29 18 50 86 25  6 34 93 82 39 24 98 23 96 89 69")</f>
        <v> 48  3 58 31 26 47 66 51 35  5 | 84 33 45 90 83  9 51 68 49 29 18 50 86 25  6 34 93 82 39 24 98 23 96 89 69</v>
      </c>
      <c r="D168" s="2" t="str">
        <f>IFERROR(__xludf.DUMMYFUNCTION("SPLIT(C168,""|"")")," 48  3 58 31 26 47 66 51 35  5 ")</f>
        <v> 48  3 58 31 26 47 66 51 35  5 </v>
      </c>
      <c r="E168" s="2" t="str">
        <f>IFERROR(__xludf.DUMMYFUNCTION("""COMPUTED_VALUE""")," 84 33 45 90 83  9 51 68 49 29 18 50 86 25  6 34 93 82 39 24 98 23 96 89 69")</f>
        <v> 84 33 45 90 83  9 51 68 49 29 18 50 86 25  6 34 93 82 39 24 98 23 96 89 69</v>
      </c>
      <c r="F168" s="2">
        <f>IFERROR(__xludf.DUMMYFUNCTION("SPLIT(D168,"" "")"),48.0)</f>
        <v>48</v>
      </c>
      <c r="G168" s="2">
        <f>IFERROR(__xludf.DUMMYFUNCTION("""COMPUTED_VALUE"""),3.0)</f>
        <v>3</v>
      </c>
      <c r="H168" s="2">
        <f>IFERROR(__xludf.DUMMYFUNCTION("""COMPUTED_VALUE"""),58.0)</f>
        <v>58</v>
      </c>
      <c r="I168" s="2">
        <f>IFERROR(__xludf.DUMMYFUNCTION("""COMPUTED_VALUE"""),31.0)</f>
        <v>31</v>
      </c>
      <c r="J168" s="2">
        <f>IFERROR(__xludf.DUMMYFUNCTION("""COMPUTED_VALUE"""),26.0)</f>
        <v>26</v>
      </c>
      <c r="K168" s="2">
        <f>IFERROR(__xludf.DUMMYFUNCTION("""COMPUTED_VALUE"""),47.0)</f>
        <v>47</v>
      </c>
      <c r="L168" s="2">
        <f>IFERROR(__xludf.DUMMYFUNCTION("""COMPUTED_VALUE"""),66.0)</f>
        <v>66</v>
      </c>
      <c r="M168" s="2">
        <f>IFERROR(__xludf.DUMMYFUNCTION("""COMPUTED_VALUE"""),51.0)</f>
        <v>51</v>
      </c>
      <c r="N168" s="2">
        <f>IFERROR(__xludf.DUMMYFUNCTION("""COMPUTED_VALUE"""),35.0)</f>
        <v>35</v>
      </c>
      <c r="O168" s="2">
        <f>IFERROR(__xludf.DUMMYFUNCTION("""COMPUTED_VALUE"""),5.0)</f>
        <v>5</v>
      </c>
      <c r="Q168" s="2">
        <f>IFERROR(__xludf.DUMMYFUNCTION("SPLIT(E168,"" "")"),84.0)</f>
        <v>84</v>
      </c>
      <c r="R168" s="2">
        <f>IFERROR(__xludf.DUMMYFUNCTION("""COMPUTED_VALUE"""),33.0)</f>
        <v>33</v>
      </c>
      <c r="S168" s="2">
        <f>IFERROR(__xludf.DUMMYFUNCTION("""COMPUTED_VALUE"""),45.0)</f>
        <v>45</v>
      </c>
      <c r="T168" s="2">
        <f>IFERROR(__xludf.DUMMYFUNCTION("""COMPUTED_VALUE"""),90.0)</f>
        <v>90</v>
      </c>
      <c r="U168" s="2">
        <f>IFERROR(__xludf.DUMMYFUNCTION("""COMPUTED_VALUE"""),83.0)</f>
        <v>83</v>
      </c>
      <c r="V168" s="2">
        <f>IFERROR(__xludf.DUMMYFUNCTION("""COMPUTED_VALUE"""),9.0)</f>
        <v>9</v>
      </c>
      <c r="W168" s="2">
        <f>IFERROR(__xludf.DUMMYFUNCTION("""COMPUTED_VALUE"""),51.0)</f>
        <v>51</v>
      </c>
      <c r="X168" s="2">
        <f>IFERROR(__xludf.DUMMYFUNCTION("""COMPUTED_VALUE"""),68.0)</f>
        <v>68</v>
      </c>
      <c r="Y168" s="2">
        <f>IFERROR(__xludf.DUMMYFUNCTION("""COMPUTED_VALUE"""),49.0)</f>
        <v>49</v>
      </c>
      <c r="Z168" s="2">
        <f>IFERROR(__xludf.DUMMYFUNCTION("""COMPUTED_VALUE"""),29.0)</f>
        <v>29</v>
      </c>
      <c r="AA168" s="2">
        <f>IFERROR(__xludf.DUMMYFUNCTION("""COMPUTED_VALUE"""),18.0)</f>
        <v>18</v>
      </c>
      <c r="AB168" s="2">
        <f>IFERROR(__xludf.DUMMYFUNCTION("""COMPUTED_VALUE"""),50.0)</f>
        <v>50</v>
      </c>
      <c r="AC168" s="2">
        <f>IFERROR(__xludf.DUMMYFUNCTION("""COMPUTED_VALUE"""),86.0)</f>
        <v>86</v>
      </c>
      <c r="AD168" s="2">
        <f>IFERROR(__xludf.DUMMYFUNCTION("""COMPUTED_VALUE"""),25.0)</f>
        <v>25</v>
      </c>
      <c r="AE168" s="2">
        <f>IFERROR(__xludf.DUMMYFUNCTION("""COMPUTED_VALUE"""),6.0)</f>
        <v>6</v>
      </c>
      <c r="AF168" s="2">
        <f>IFERROR(__xludf.DUMMYFUNCTION("""COMPUTED_VALUE"""),34.0)</f>
        <v>34</v>
      </c>
      <c r="AG168" s="2">
        <f>IFERROR(__xludf.DUMMYFUNCTION("""COMPUTED_VALUE"""),93.0)</f>
        <v>93</v>
      </c>
      <c r="AH168" s="2">
        <f>IFERROR(__xludf.DUMMYFUNCTION("""COMPUTED_VALUE"""),82.0)</f>
        <v>82</v>
      </c>
      <c r="AI168" s="2">
        <f>IFERROR(__xludf.DUMMYFUNCTION("""COMPUTED_VALUE"""),39.0)</f>
        <v>39</v>
      </c>
      <c r="AJ168" s="2">
        <f>IFERROR(__xludf.DUMMYFUNCTION("""COMPUTED_VALUE"""),24.0)</f>
        <v>24</v>
      </c>
      <c r="AK168" s="2">
        <f>IFERROR(__xludf.DUMMYFUNCTION("""COMPUTED_VALUE"""),98.0)</f>
        <v>98</v>
      </c>
      <c r="AL168" s="2">
        <f>IFERROR(__xludf.DUMMYFUNCTION("""COMPUTED_VALUE"""),23.0)</f>
        <v>23</v>
      </c>
      <c r="AM168" s="2">
        <f>IFERROR(__xludf.DUMMYFUNCTION("""COMPUTED_VALUE"""),96.0)</f>
        <v>96</v>
      </c>
      <c r="AN168" s="2">
        <f>IFERROR(__xludf.DUMMYFUNCTION("""COMPUTED_VALUE"""),89.0)</f>
        <v>89</v>
      </c>
      <c r="AO168" s="2">
        <f>IFERROR(__xludf.DUMMYFUNCTION("""COMPUTED_VALUE"""),69.0)</f>
        <v>69</v>
      </c>
      <c r="AP168" s="2">
        <f t="shared" si="2"/>
        <v>2</v>
      </c>
      <c r="AQ168" s="2">
        <f>IFERROR(__xludf.DUMMYFUNCTION("COUNTA( iferror( filter( flatten(F168:O168), match( flatten(F168:O168), flatten(Q168:AO168), 0 ) ) ) )"),1.0)</f>
        <v>1</v>
      </c>
      <c r="AR168" s="2">
        <f t="shared" si="1"/>
        <v>1</v>
      </c>
    </row>
    <row r="169">
      <c r="A169" s="4" t="s">
        <v>173</v>
      </c>
      <c r="B169" s="2" t="str">
        <f>IFERROR(__xludf.DUMMYFUNCTION(" SPLIT(A169,"":"")"),"Card 168")</f>
        <v>Card 168</v>
      </c>
      <c r="C169" s="2" t="str">
        <f>IFERROR(__xludf.DUMMYFUNCTION("""COMPUTED_VALUE""")," 36 95 30 50 22 29 25 64 35  5 | 79 56 54  1 70 12  7 42 76 99 90 15 61 55 23 81 93 60 49 26 88 40 89 58  2")</f>
        <v> 36 95 30 50 22 29 25 64 35  5 | 79 56 54  1 70 12  7 42 76 99 90 15 61 55 23 81 93 60 49 26 88 40 89 58  2</v>
      </c>
      <c r="D169" s="2" t="str">
        <f>IFERROR(__xludf.DUMMYFUNCTION("SPLIT(C169,""|"")")," 36 95 30 50 22 29 25 64 35  5 ")</f>
        <v> 36 95 30 50 22 29 25 64 35  5 </v>
      </c>
      <c r="E169" s="2" t="str">
        <f>IFERROR(__xludf.DUMMYFUNCTION("""COMPUTED_VALUE""")," 79 56 54  1 70 12  7 42 76 99 90 15 61 55 23 81 93 60 49 26 88 40 89 58  2")</f>
        <v> 79 56 54  1 70 12  7 42 76 99 90 15 61 55 23 81 93 60 49 26 88 40 89 58  2</v>
      </c>
      <c r="F169" s="2">
        <f>IFERROR(__xludf.DUMMYFUNCTION("SPLIT(D169,"" "")"),36.0)</f>
        <v>36</v>
      </c>
      <c r="G169" s="2">
        <f>IFERROR(__xludf.DUMMYFUNCTION("""COMPUTED_VALUE"""),95.0)</f>
        <v>95</v>
      </c>
      <c r="H169" s="2">
        <f>IFERROR(__xludf.DUMMYFUNCTION("""COMPUTED_VALUE"""),30.0)</f>
        <v>30</v>
      </c>
      <c r="I169" s="2">
        <f>IFERROR(__xludf.DUMMYFUNCTION("""COMPUTED_VALUE"""),50.0)</f>
        <v>50</v>
      </c>
      <c r="J169" s="2">
        <f>IFERROR(__xludf.DUMMYFUNCTION("""COMPUTED_VALUE"""),22.0)</f>
        <v>22</v>
      </c>
      <c r="K169" s="2">
        <f>IFERROR(__xludf.DUMMYFUNCTION("""COMPUTED_VALUE"""),29.0)</f>
        <v>29</v>
      </c>
      <c r="L169" s="2">
        <f>IFERROR(__xludf.DUMMYFUNCTION("""COMPUTED_VALUE"""),25.0)</f>
        <v>25</v>
      </c>
      <c r="M169" s="2">
        <f>IFERROR(__xludf.DUMMYFUNCTION("""COMPUTED_VALUE"""),64.0)</f>
        <v>64</v>
      </c>
      <c r="N169" s="2">
        <f>IFERROR(__xludf.DUMMYFUNCTION("""COMPUTED_VALUE"""),35.0)</f>
        <v>35</v>
      </c>
      <c r="O169" s="2">
        <f>IFERROR(__xludf.DUMMYFUNCTION("""COMPUTED_VALUE"""),5.0)</f>
        <v>5</v>
      </c>
      <c r="Q169" s="2">
        <f>IFERROR(__xludf.DUMMYFUNCTION("SPLIT(E169,"" "")"),79.0)</f>
        <v>79</v>
      </c>
      <c r="R169" s="2">
        <f>IFERROR(__xludf.DUMMYFUNCTION("""COMPUTED_VALUE"""),56.0)</f>
        <v>56</v>
      </c>
      <c r="S169" s="2">
        <f>IFERROR(__xludf.DUMMYFUNCTION("""COMPUTED_VALUE"""),54.0)</f>
        <v>54</v>
      </c>
      <c r="T169" s="2">
        <f>IFERROR(__xludf.DUMMYFUNCTION("""COMPUTED_VALUE"""),1.0)</f>
        <v>1</v>
      </c>
      <c r="U169" s="2">
        <f>IFERROR(__xludf.DUMMYFUNCTION("""COMPUTED_VALUE"""),70.0)</f>
        <v>70</v>
      </c>
      <c r="V169" s="2">
        <f>IFERROR(__xludf.DUMMYFUNCTION("""COMPUTED_VALUE"""),12.0)</f>
        <v>12</v>
      </c>
      <c r="W169" s="2">
        <f>IFERROR(__xludf.DUMMYFUNCTION("""COMPUTED_VALUE"""),7.0)</f>
        <v>7</v>
      </c>
      <c r="X169" s="2">
        <f>IFERROR(__xludf.DUMMYFUNCTION("""COMPUTED_VALUE"""),42.0)</f>
        <v>42</v>
      </c>
      <c r="Y169" s="2">
        <f>IFERROR(__xludf.DUMMYFUNCTION("""COMPUTED_VALUE"""),76.0)</f>
        <v>76</v>
      </c>
      <c r="Z169" s="2">
        <f>IFERROR(__xludf.DUMMYFUNCTION("""COMPUTED_VALUE"""),99.0)</f>
        <v>99</v>
      </c>
      <c r="AA169" s="2">
        <f>IFERROR(__xludf.DUMMYFUNCTION("""COMPUTED_VALUE"""),90.0)</f>
        <v>90</v>
      </c>
      <c r="AB169" s="2">
        <f>IFERROR(__xludf.DUMMYFUNCTION("""COMPUTED_VALUE"""),15.0)</f>
        <v>15</v>
      </c>
      <c r="AC169" s="2">
        <f>IFERROR(__xludf.DUMMYFUNCTION("""COMPUTED_VALUE"""),61.0)</f>
        <v>61</v>
      </c>
      <c r="AD169" s="2">
        <f>IFERROR(__xludf.DUMMYFUNCTION("""COMPUTED_VALUE"""),55.0)</f>
        <v>55</v>
      </c>
      <c r="AE169" s="2">
        <f>IFERROR(__xludf.DUMMYFUNCTION("""COMPUTED_VALUE"""),23.0)</f>
        <v>23</v>
      </c>
      <c r="AF169" s="2">
        <f>IFERROR(__xludf.DUMMYFUNCTION("""COMPUTED_VALUE"""),81.0)</f>
        <v>81</v>
      </c>
      <c r="AG169" s="2">
        <f>IFERROR(__xludf.DUMMYFUNCTION("""COMPUTED_VALUE"""),93.0)</f>
        <v>93</v>
      </c>
      <c r="AH169" s="2">
        <f>IFERROR(__xludf.DUMMYFUNCTION("""COMPUTED_VALUE"""),60.0)</f>
        <v>60</v>
      </c>
      <c r="AI169" s="2">
        <f>IFERROR(__xludf.DUMMYFUNCTION("""COMPUTED_VALUE"""),49.0)</f>
        <v>49</v>
      </c>
      <c r="AJ169" s="2">
        <f>IFERROR(__xludf.DUMMYFUNCTION("""COMPUTED_VALUE"""),26.0)</f>
        <v>26</v>
      </c>
      <c r="AK169" s="2">
        <f>IFERROR(__xludf.DUMMYFUNCTION("""COMPUTED_VALUE"""),88.0)</f>
        <v>88</v>
      </c>
      <c r="AL169" s="2">
        <f>IFERROR(__xludf.DUMMYFUNCTION("""COMPUTED_VALUE"""),40.0)</f>
        <v>40</v>
      </c>
      <c r="AM169" s="2">
        <f>IFERROR(__xludf.DUMMYFUNCTION("""COMPUTED_VALUE"""),89.0)</f>
        <v>89</v>
      </c>
      <c r="AN169" s="2">
        <f>IFERROR(__xludf.DUMMYFUNCTION("""COMPUTED_VALUE"""),58.0)</f>
        <v>58</v>
      </c>
      <c r="AO169" s="2">
        <f>IFERROR(__xludf.DUMMYFUNCTION("""COMPUTED_VALUE"""),2.0)</f>
        <v>2</v>
      </c>
      <c r="AP169" s="2">
        <f t="shared" si="2"/>
        <v>1</v>
      </c>
      <c r="AQ169" s="2">
        <f>IFERROR(__xludf.DUMMYFUNCTION("COUNTA( iferror( filter( flatten(F169:O169), match( flatten(F169:O169), flatten(Q169:AO169), 0 ) ) ) )"),0.0)</f>
        <v>0</v>
      </c>
      <c r="AR169" s="2">
        <f t="shared" si="1"/>
        <v>0</v>
      </c>
    </row>
    <row r="170">
      <c r="A170" s="4" t="s">
        <v>174</v>
      </c>
      <c r="B170" s="2" t="str">
        <f>IFERROR(__xludf.DUMMYFUNCTION(" SPLIT(A170,"":"")"),"Card 169")</f>
        <v>Card 169</v>
      </c>
      <c r="C170" s="2" t="str">
        <f>IFERROR(__xludf.DUMMYFUNCTION("""COMPUTED_VALUE""")," 65 35 39 95 71 16  1  6  7 34 | 59 57 27 48 97 17 87 30 75 41 19 55 99 93 54 98 86  2 81 31  4 25 69 22 39")</f>
        <v> 65 35 39 95 71 16  1  6  7 34 | 59 57 27 48 97 17 87 30 75 41 19 55 99 93 54 98 86  2 81 31  4 25 69 22 39</v>
      </c>
      <c r="D170" s="2" t="str">
        <f>IFERROR(__xludf.DUMMYFUNCTION("SPLIT(C170,""|"")")," 65 35 39 95 71 16  1  6  7 34 ")</f>
        <v> 65 35 39 95 71 16  1  6  7 34 </v>
      </c>
      <c r="E170" s="2" t="str">
        <f>IFERROR(__xludf.DUMMYFUNCTION("""COMPUTED_VALUE""")," 59 57 27 48 97 17 87 30 75 41 19 55 99 93 54 98 86  2 81 31  4 25 69 22 39")</f>
        <v> 59 57 27 48 97 17 87 30 75 41 19 55 99 93 54 98 86  2 81 31  4 25 69 22 39</v>
      </c>
      <c r="F170" s="2">
        <f>IFERROR(__xludf.DUMMYFUNCTION("SPLIT(D170,"" "")"),65.0)</f>
        <v>65</v>
      </c>
      <c r="G170" s="2">
        <f>IFERROR(__xludf.DUMMYFUNCTION("""COMPUTED_VALUE"""),35.0)</f>
        <v>35</v>
      </c>
      <c r="H170" s="2">
        <f>IFERROR(__xludf.DUMMYFUNCTION("""COMPUTED_VALUE"""),39.0)</f>
        <v>39</v>
      </c>
      <c r="I170" s="2">
        <f>IFERROR(__xludf.DUMMYFUNCTION("""COMPUTED_VALUE"""),95.0)</f>
        <v>95</v>
      </c>
      <c r="J170" s="2">
        <f>IFERROR(__xludf.DUMMYFUNCTION("""COMPUTED_VALUE"""),71.0)</f>
        <v>71</v>
      </c>
      <c r="K170" s="2">
        <f>IFERROR(__xludf.DUMMYFUNCTION("""COMPUTED_VALUE"""),16.0)</f>
        <v>16</v>
      </c>
      <c r="L170" s="2">
        <f>IFERROR(__xludf.DUMMYFUNCTION("""COMPUTED_VALUE"""),1.0)</f>
        <v>1</v>
      </c>
      <c r="M170" s="2">
        <f>IFERROR(__xludf.DUMMYFUNCTION("""COMPUTED_VALUE"""),6.0)</f>
        <v>6</v>
      </c>
      <c r="N170" s="2">
        <f>IFERROR(__xludf.DUMMYFUNCTION("""COMPUTED_VALUE"""),7.0)</f>
        <v>7</v>
      </c>
      <c r="O170" s="2">
        <f>IFERROR(__xludf.DUMMYFUNCTION("""COMPUTED_VALUE"""),34.0)</f>
        <v>34</v>
      </c>
      <c r="Q170" s="2">
        <f>IFERROR(__xludf.DUMMYFUNCTION("SPLIT(E170,"" "")"),59.0)</f>
        <v>59</v>
      </c>
      <c r="R170" s="2">
        <f>IFERROR(__xludf.DUMMYFUNCTION("""COMPUTED_VALUE"""),57.0)</f>
        <v>57</v>
      </c>
      <c r="S170" s="2">
        <f>IFERROR(__xludf.DUMMYFUNCTION("""COMPUTED_VALUE"""),27.0)</f>
        <v>27</v>
      </c>
      <c r="T170" s="2">
        <f>IFERROR(__xludf.DUMMYFUNCTION("""COMPUTED_VALUE"""),48.0)</f>
        <v>48</v>
      </c>
      <c r="U170" s="2">
        <f>IFERROR(__xludf.DUMMYFUNCTION("""COMPUTED_VALUE"""),97.0)</f>
        <v>97</v>
      </c>
      <c r="V170" s="2">
        <f>IFERROR(__xludf.DUMMYFUNCTION("""COMPUTED_VALUE"""),17.0)</f>
        <v>17</v>
      </c>
      <c r="W170" s="2">
        <f>IFERROR(__xludf.DUMMYFUNCTION("""COMPUTED_VALUE"""),87.0)</f>
        <v>87</v>
      </c>
      <c r="X170" s="2">
        <f>IFERROR(__xludf.DUMMYFUNCTION("""COMPUTED_VALUE"""),30.0)</f>
        <v>30</v>
      </c>
      <c r="Y170" s="2">
        <f>IFERROR(__xludf.DUMMYFUNCTION("""COMPUTED_VALUE"""),75.0)</f>
        <v>75</v>
      </c>
      <c r="Z170" s="2">
        <f>IFERROR(__xludf.DUMMYFUNCTION("""COMPUTED_VALUE"""),41.0)</f>
        <v>41</v>
      </c>
      <c r="AA170" s="2">
        <f>IFERROR(__xludf.DUMMYFUNCTION("""COMPUTED_VALUE"""),19.0)</f>
        <v>19</v>
      </c>
      <c r="AB170" s="2">
        <f>IFERROR(__xludf.DUMMYFUNCTION("""COMPUTED_VALUE"""),55.0)</f>
        <v>55</v>
      </c>
      <c r="AC170" s="2">
        <f>IFERROR(__xludf.DUMMYFUNCTION("""COMPUTED_VALUE"""),99.0)</f>
        <v>99</v>
      </c>
      <c r="AD170" s="2">
        <f>IFERROR(__xludf.DUMMYFUNCTION("""COMPUTED_VALUE"""),93.0)</f>
        <v>93</v>
      </c>
      <c r="AE170" s="2">
        <f>IFERROR(__xludf.DUMMYFUNCTION("""COMPUTED_VALUE"""),54.0)</f>
        <v>54</v>
      </c>
      <c r="AF170" s="2">
        <f>IFERROR(__xludf.DUMMYFUNCTION("""COMPUTED_VALUE"""),98.0)</f>
        <v>98</v>
      </c>
      <c r="AG170" s="2">
        <f>IFERROR(__xludf.DUMMYFUNCTION("""COMPUTED_VALUE"""),86.0)</f>
        <v>86</v>
      </c>
      <c r="AH170" s="2">
        <f>IFERROR(__xludf.DUMMYFUNCTION("""COMPUTED_VALUE"""),2.0)</f>
        <v>2</v>
      </c>
      <c r="AI170" s="2">
        <f>IFERROR(__xludf.DUMMYFUNCTION("""COMPUTED_VALUE"""),81.0)</f>
        <v>81</v>
      </c>
      <c r="AJ170" s="2">
        <f>IFERROR(__xludf.DUMMYFUNCTION("""COMPUTED_VALUE"""),31.0)</f>
        <v>31</v>
      </c>
      <c r="AK170" s="2">
        <f>IFERROR(__xludf.DUMMYFUNCTION("""COMPUTED_VALUE"""),4.0)</f>
        <v>4</v>
      </c>
      <c r="AL170" s="2">
        <f>IFERROR(__xludf.DUMMYFUNCTION("""COMPUTED_VALUE"""),25.0)</f>
        <v>25</v>
      </c>
      <c r="AM170" s="2">
        <f>IFERROR(__xludf.DUMMYFUNCTION("""COMPUTED_VALUE"""),69.0)</f>
        <v>69</v>
      </c>
      <c r="AN170" s="2">
        <f>IFERROR(__xludf.DUMMYFUNCTION("""COMPUTED_VALUE"""),22.0)</f>
        <v>22</v>
      </c>
      <c r="AO170" s="2">
        <f>IFERROR(__xludf.DUMMYFUNCTION("""COMPUTED_VALUE"""),39.0)</f>
        <v>39</v>
      </c>
      <c r="AP170" s="2">
        <f t="shared" si="2"/>
        <v>0</v>
      </c>
      <c r="AQ170" s="2">
        <f>IFERROR(__xludf.DUMMYFUNCTION("COUNTA( iferror( filter( flatten(F170:O170), match( flatten(F170:O170), flatten(Q170:AO170), 0 ) ) ) )"),1.0)</f>
        <v>1</v>
      </c>
      <c r="AR170" s="2">
        <f t="shared" si="1"/>
        <v>1</v>
      </c>
    </row>
    <row r="171">
      <c r="A171" s="4" t="s">
        <v>175</v>
      </c>
      <c r="B171" s="2" t="str">
        <f>IFERROR(__xludf.DUMMYFUNCTION(" SPLIT(A171,"":"")"),"Card 170")</f>
        <v>Card 170</v>
      </c>
      <c r="C171" s="2" t="str">
        <f>IFERROR(__xludf.DUMMYFUNCTION("""COMPUTED_VALUE""")," 84 78 94 24 11 40 60 50 33 91 | 11 78 24 55 46 67 65 52 66 69 14 91 33  1 23 60 45 40 50 34 84 16 94 70 62")</f>
        <v> 84 78 94 24 11 40 60 50 33 91 | 11 78 24 55 46 67 65 52 66 69 14 91 33  1 23 60 45 40 50 34 84 16 94 70 62</v>
      </c>
      <c r="D171" s="2" t="str">
        <f>IFERROR(__xludf.DUMMYFUNCTION("SPLIT(C171,""|"")")," 84 78 94 24 11 40 60 50 33 91 ")</f>
        <v> 84 78 94 24 11 40 60 50 33 91 </v>
      </c>
      <c r="E171" s="2" t="str">
        <f>IFERROR(__xludf.DUMMYFUNCTION("""COMPUTED_VALUE""")," 11 78 24 55 46 67 65 52 66 69 14 91 33  1 23 60 45 40 50 34 84 16 94 70 62")</f>
        <v> 11 78 24 55 46 67 65 52 66 69 14 91 33  1 23 60 45 40 50 34 84 16 94 70 62</v>
      </c>
      <c r="F171" s="2">
        <f>IFERROR(__xludf.DUMMYFUNCTION("SPLIT(D171,"" "")"),84.0)</f>
        <v>84</v>
      </c>
      <c r="G171" s="2">
        <f>IFERROR(__xludf.DUMMYFUNCTION("""COMPUTED_VALUE"""),78.0)</f>
        <v>78</v>
      </c>
      <c r="H171" s="2">
        <f>IFERROR(__xludf.DUMMYFUNCTION("""COMPUTED_VALUE"""),94.0)</f>
        <v>94</v>
      </c>
      <c r="I171" s="2">
        <f>IFERROR(__xludf.DUMMYFUNCTION("""COMPUTED_VALUE"""),24.0)</f>
        <v>24</v>
      </c>
      <c r="J171" s="2">
        <f>IFERROR(__xludf.DUMMYFUNCTION("""COMPUTED_VALUE"""),11.0)</f>
        <v>11</v>
      </c>
      <c r="K171" s="2">
        <f>IFERROR(__xludf.DUMMYFUNCTION("""COMPUTED_VALUE"""),40.0)</f>
        <v>40</v>
      </c>
      <c r="L171" s="2">
        <f>IFERROR(__xludf.DUMMYFUNCTION("""COMPUTED_VALUE"""),60.0)</f>
        <v>60</v>
      </c>
      <c r="M171" s="2">
        <f>IFERROR(__xludf.DUMMYFUNCTION("""COMPUTED_VALUE"""),50.0)</f>
        <v>50</v>
      </c>
      <c r="N171" s="2">
        <f>IFERROR(__xludf.DUMMYFUNCTION("""COMPUTED_VALUE"""),33.0)</f>
        <v>33</v>
      </c>
      <c r="O171" s="2">
        <f>IFERROR(__xludf.DUMMYFUNCTION("""COMPUTED_VALUE"""),91.0)</f>
        <v>91</v>
      </c>
      <c r="Q171" s="2">
        <f>IFERROR(__xludf.DUMMYFUNCTION("SPLIT(E171,"" "")"),11.0)</f>
        <v>11</v>
      </c>
      <c r="R171" s="2">
        <f>IFERROR(__xludf.DUMMYFUNCTION("""COMPUTED_VALUE"""),78.0)</f>
        <v>78</v>
      </c>
      <c r="S171" s="2">
        <f>IFERROR(__xludf.DUMMYFUNCTION("""COMPUTED_VALUE"""),24.0)</f>
        <v>24</v>
      </c>
      <c r="T171" s="2">
        <f>IFERROR(__xludf.DUMMYFUNCTION("""COMPUTED_VALUE"""),55.0)</f>
        <v>55</v>
      </c>
      <c r="U171" s="2">
        <f>IFERROR(__xludf.DUMMYFUNCTION("""COMPUTED_VALUE"""),46.0)</f>
        <v>46</v>
      </c>
      <c r="V171" s="2">
        <f>IFERROR(__xludf.DUMMYFUNCTION("""COMPUTED_VALUE"""),67.0)</f>
        <v>67</v>
      </c>
      <c r="W171" s="2">
        <f>IFERROR(__xludf.DUMMYFUNCTION("""COMPUTED_VALUE"""),65.0)</f>
        <v>65</v>
      </c>
      <c r="X171" s="2">
        <f>IFERROR(__xludf.DUMMYFUNCTION("""COMPUTED_VALUE"""),52.0)</f>
        <v>52</v>
      </c>
      <c r="Y171" s="2">
        <f>IFERROR(__xludf.DUMMYFUNCTION("""COMPUTED_VALUE"""),66.0)</f>
        <v>66</v>
      </c>
      <c r="Z171" s="2">
        <f>IFERROR(__xludf.DUMMYFUNCTION("""COMPUTED_VALUE"""),69.0)</f>
        <v>69</v>
      </c>
      <c r="AA171" s="2">
        <f>IFERROR(__xludf.DUMMYFUNCTION("""COMPUTED_VALUE"""),14.0)</f>
        <v>14</v>
      </c>
      <c r="AB171" s="2">
        <f>IFERROR(__xludf.DUMMYFUNCTION("""COMPUTED_VALUE"""),91.0)</f>
        <v>91</v>
      </c>
      <c r="AC171" s="2">
        <f>IFERROR(__xludf.DUMMYFUNCTION("""COMPUTED_VALUE"""),33.0)</f>
        <v>33</v>
      </c>
      <c r="AD171" s="2">
        <f>IFERROR(__xludf.DUMMYFUNCTION("""COMPUTED_VALUE"""),1.0)</f>
        <v>1</v>
      </c>
      <c r="AE171" s="2">
        <f>IFERROR(__xludf.DUMMYFUNCTION("""COMPUTED_VALUE"""),23.0)</f>
        <v>23</v>
      </c>
      <c r="AF171" s="2">
        <f>IFERROR(__xludf.DUMMYFUNCTION("""COMPUTED_VALUE"""),60.0)</f>
        <v>60</v>
      </c>
      <c r="AG171" s="2">
        <f>IFERROR(__xludf.DUMMYFUNCTION("""COMPUTED_VALUE"""),45.0)</f>
        <v>45</v>
      </c>
      <c r="AH171" s="2">
        <f>IFERROR(__xludf.DUMMYFUNCTION("""COMPUTED_VALUE"""),40.0)</f>
        <v>40</v>
      </c>
      <c r="AI171" s="2">
        <f>IFERROR(__xludf.DUMMYFUNCTION("""COMPUTED_VALUE"""),50.0)</f>
        <v>50</v>
      </c>
      <c r="AJ171" s="2">
        <f>IFERROR(__xludf.DUMMYFUNCTION("""COMPUTED_VALUE"""),34.0)</f>
        <v>34</v>
      </c>
      <c r="AK171" s="2">
        <f>IFERROR(__xludf.DUMMYFUNCTION("""COMPUTED_VALUE"""),84.0)</f>
        <v>84</v>
      </c>
      <c r="AL171" s="2">
        <f>IFERROR(__xludf.DUMMYFUNCTION("""COMPUTED_VALUE"""),16.0)</f>
        <v>16</v>
      </c>
      <c r="AM171" s="2">
        <f>IFERROR(__xludf.DUMMYFUNCTION("""COMPUTED_VALUE"""),94.0)</f>
        <v>94</v>
      </c>
      <c r="AN171" s="2">
        <f>IFERROR(__xludf.DUMMYFUNCTION("""COMPUTED_VALUE"""),70.0)</f>
        <v>70</v>
      </c>
      <c r="AO171" s="2">
        <f>IFERROR(__xludf.DUMMYFUNCTION("""COMPUTED_VALUE"""),62.0)</f>
        <v>62</v>
      </c>
      <c r="AP171" s="2">
        <f t="shared" si="2"/>
        <v>1</v>
      </c>
      <c r="AQ171" s="2">
        <f>IFERROR(__xludf.DUMMYFUNCTION("COUNTA( iferror( filter( flatten(F171:O171), match( flatten(F171:O171), flatten(Q171:AO171), 0 ) ) ) )"),10.0)</f>
        <v>10</v>
      </c>
      <c r="AR171" s="2">
        <f t="shared" si="1"/>
        <v>512</v>
      </c>
    </row>
    <row r="172">
      <c r="A172" s="4" t="s">
        <v>176</v>
      </c>
      <c r="B172" s="2" t="str">
        <f>IFERROR(__xludf.DUMMYFUNCTION(" SPLIT(A172,"":"")"),"Card 171")</f>
        <v>Card 171</v>
      </c>
      <c r="C172" s="2" t="str">
        <f>IFERROR(__xludf.DUMMYFUNCTION("""COMPUTED_VALUE""")," 38 48 45  3 11 28 43 58  4 74 | 41 21 96 58 94 97 45 95 91 28  3 43 69 70  4 99 25 48 64 38 74 86 98 11  7")</f>
        <v> 38 48 45  3 11 28 43 58  4 74 | 41 21 96 58 94 97 45 95 91 28  3 43 69 70  4 99 25 48 64 38 74 86 98 11  7</v>
      </c>
      <c r="D172" s="2" t="str">
        <f>IFERROR(__xludf.DUMMYFUNCTION("SPLIT(C172,""|"")")," 38 48 45  3 11 28 43 58  4 74 ")</f>
        <v> 38 48 45  3 11 28 43 58  4 74 </v>
      </c>
      <c r="E172" s="2" t="str">
        <f>IFERROR(__xludf.DUMMYFUNCTION("""COMPUTED_VALUE""")," 41 21 96 58 94 97 45 95 91 28  3 43 69 70  4 99 25 48 64 38 74 86 98 11  7")</f>
        <v> 41 21 96 58 94 97 45 95 91 28  3 43 69 70  4 99 25 48 64 38 74 86 98 11  7</v>
      </c>
      <c r="F172" s="2">
        <f>IFERROR(__xludf.DUMMYFUNCTION("SPLIT(D172,"" "")"),38.0)</f>
        <v>38</v>
      </c>
      <c r="G172" s="2">
        <f>IFERROR(__xludf.DUMMYFUNCTION("""COMPUTED_VALUE"""),48.0)</f>
        <v>48</v>
      </c>
      <c r="H172" s="2">
        <f>IFERROR(__xludf.DUMMYFUNCTION("""COMPUTED_VALUE"""),45.0)</f>
        <v>45</v>
      </c>
      <c r="I172" s="2">
        <f>IFERROR(__xludf.DUMMYFUNCTION("""COMPUTED_VALUE"""),3.0)</f>
        <v>3</v>
      </c>
      <c r="J172" s="2">
        <f>IFERROR(__xludf.DUMMYFUNCTION("""COMPUTED_VALUE"""),11.0)</f>
        <v>11</v>
      </c>
      <c r="K172" s="2">
        <f>IFERROR(__xludf.DUMMYFUNCTION("""COMPUTED_VALUE"""),28.0)</f>
        <v>28</v>
      </c>
      <c r="L172" s="2">
        <f>IFERROR(__xludf.DUMMYFUNCTION("""COMPUTED_VALUE"""),43.0)</f>
        <v>43</v>
      </c>
      <c r="M172" s="2">
        <f>IFERROR(__xludf.DUMMYFUNCTION("""COMPUTED_VALUE"""),58.0)</f>
        <v>58</v>
      </c>
      <c r="N172" s="2">
        <f>IFERROR(__xludf.DUMMYFUNCTION("""COMPUTED_VALUE"""),4.0)</f>
        <v>4</v>
      </c>
      <c r="O172" s="2">
        <f>IFERROR(__xludf.DUMMYFUNCTION("""COMPUTED_VALUE"""),74.0)</f>
        <v>74</v>
      </c>
      <c r="Q172" s="2">
        <f>IFERROR(__xludf.DUMMYFUNCTION("SPLIT(E172,"" "")"),41.0)</f>
        <v>41</v>
      </c>
      <c r="R172" s="2">
        <f>IFERROR(__xludf.DUMMYFUNCTION("""COMPUTED_VALUE"""),21.0)</f>
        <v>21</v>
      </c>
      <c r="S172" s="2">
        <f>IFERROR(__xludf.DUMMYFUNCTION("""COMPUTED_VALUE"""),96.0)</f>
        <v>96</v>
      </c>
      <c r="T172" s="2">
        <f>IFERROR(__xludf.DUMMYFUNCTION("""COMPUTED_VALUE"""),58.0)</f>
        <v>58</v>
      </c>
      <c r="U172" s="2">
        <f>IFERROR(__xludf.DUMMYFUNCTION("""COMPUTED_VALUE"""),94.0)</f>
        <v>94</v>
      </c>
      <c r="V172" s="2">
        <f>IFERROR(__xludf.DUMMYFUNCTION("""COMPUTED_VALUE"""),97.0)</f>
        <v>97</v>
      </c>
      <c r="W172" s="2">
        <f>IFERROR(__xludf.DUMMYFUNCTION("""COMPUTED_VALUE"""),45.0)</f>
        <v>45</v>
      </c>
      <c r="X172" s="2">
        <f>IFERROR(__xludf.DUMMYFUNCTION("""COMPUTED_VALUE"""),95.0)</f>
        <v>95</v>
      </c>
      <c r="Y172" s="2">
        <f>IFERROR(__xludf.DUMMYFUNCTION("""COMPUTED_VALUE"""),91.0)</f>
        <v>91</v>
      </c>
      <c r="Z172" s="2">
        <f>IFERROR(__xludf.DUMMYFUNCTION("""COMPUTED_VALUE"""),28.0)</f>
        <v>28</v>
      </c>
      <c r="AA172" s="2">
        <f>IFERROR(__xludf.DUMMYFUNCTION("""COMPUTED_VALUE"""),3.0)</f>
        <v>3</v>
      </c>
      <c r="AB172" s="2">
        <f>IFERROR(__xludf.DUMMYFUNCTION("""COMPUTED_VALUE"""),43.0)</f>
        <v>43</v>
      </c>
      <c r="AC172" s="2">
        <f>IFERROR(__xludf.DUMMYFUNCTION("""COMPUTED_VALUE"""),69.0)</f>
        <v>69</v>
      </c>
      <c r="AD172" s="2">
        <f>IFERROR(__xludf.DUMMYFUNCTION("""COMPUTED_VALUE"""),70.0)</f>
        <v>70</v>
      </c>
      <c r="AE172" s="2">
        <f>IFERROR(__xludf.DUMMYFUNCTION("""COMPUTED_VALUE"""),4.0)</f>
        <v>4</v>
      </c>
      <c r="AF172" s="2">
        <f>IFERROR(__xludf.DUMMYFUNCTION("""COMPUTED_VALUE"""),99.0)</f>
        <v>99</v>
      </c>
      <c r="AG172" s="2">
        <f>IFERROR(__xludf.DUMMYFUNCTION("""COMPUTED_VALUE"""),25.0)</f>
        <v>25</v>
      </c>
      <c r="AH172" s="2">
        <f>IFERROR(__xludf.DUMMYFUNCTION("""COMPUTED_VALUE"""),48.0)</f>
        <v>48</v>
      </c>
      <c r="AI172" s="2">
        <f>IFERROR(__xludf.DUMMYFUNCTION("""COMPUTED_VALUE"""),64.0)</f>
        <v>64</v>
      </c>
      <c r="AJ172" s="2">
        <f>IFERROR(__xludf.DUMMYFUNCTION("""COMPUTED_VALUE"""),38.0)</f>
        <v>38</v>
      </c>
      <c r="AK172" s="2">
        <f>IFERROR(__xludf.DUMMYFUNCTION("""COMPUTED_VALUE"""),74.0)</f>
        <v>74</v>
      </c>
      <c r="AL172" s="2">
        <f>IFERROR(__xludf.DUMMYFUNCTION("""COMPUTED_VALUE"""),86.0)</f>
        <v>86</v>
      </c>
      <c r="AM172" s="2">
        <f>IFERROR(__xludf.DUMMYFUNCTION("""COMPUTED_VALUE"""),98.0)</f>
        <v>98</v>
      </c>
      <c r="AN172" s="2">
        <f>IFERROR(__xludf.DUMMYFUNCTION("""COMPUTED_VALUE"""),11.0)</f>
        <v>11</v>
      </c>
      <c r="AO172" s="2">
        <f>IFERROR(__xludf.DUMMYFUNCTION("""COMPUTED_VALUE"""),7.0)</f>
        <v>7</v>
      </c>
      <c r="AP172" s="2">
        <f t="shared" si="2"/>
        <v>10000000000</v>
      </c>
      <c r="AQ172" s="2">
        <f>IFERROR(__xludf.DUMMYFUNCTION("COUNTA( iferror( filter( flatten(F172:O172), match( flatten(F172:O172), flatten(Q172:AO172), 0 ) ) ) )"),10.0)</f>
        <v>10</v>
      </c>
      <c r="AR172" s="2">
        <f t="shared" si="1"/>
        <v>512</v>
      </c>
    </row>
    <row r="173">
      <c r="A173" s="4" t="s">
        <v>177</v>
      </c>
      <c r="B173" s="2" t="str">
        <f>IFERROR(__xludf.DUMMYFUNCTION(" SPLIT(A173,"":"")"),"Card 172")</f>
        <v>Card 172</v>
      </c>
      <c r="C173" s="2" t="str">
        <f>IFERROR(__xludf.DUMMYFUNCTION("""COMPUTED_VALUE""")," 73 29 25 36 78 93 21 76 55 32 | 34 42 55 64 29 35 13 77 76 94 75 32 89 38 33 25 73 21 20 36 52 92 30 41 17")</f>
        <v> 73 29 25 36 78 93 21 76 55 32 | 34 42 55 64 29 35 13 77 76 94 75 32 89 38 33 25 73 21 20 36 52 92 30 41 17</v>
      </c>
      <c r="D173" s="2" t="str">
        <f>IFERROR(__xludf.DUMMYFUNCTION("SPLIT(C173,""|"")")," 73 29 25 36 78 93 21 76 55 32 ")</f>
        <v> 73 29 25 36 78 93 21 76 55 32 </v>
      </c>
      <c r="E173" s="2" t="str">
        <f>IFERROR(__xludf.DUMMYFUNCTION("""COMPUTED_VALUE""")," 34 42 55 64 29 35 13 77 76 94 75 32 89 38 33 25 73 21 20 36 52 92 30 41 17")</f>
        <v> 34 42 55 64 29 35 13 77 76 94 75 32 89 38 33 25 73 21 20 36 52 92 30 41 17</v>
      </c>
      <c r="F173" s="2">
        <f>IFERROR(__xludf.DUMMYFUNCTION("SPLIT(D173,"" "")"),73.0)</f>
        <v>73</v>
      </c>
      <c r="G173" s="2">
        <f>IFERROR(__xludf.DUMMYFUNCTION("""COMPUTED_VALUE"""),29.0)</f>
        <v>29</v>
      </c>
      <c r="H173" s="2">
        <f>IFERROR(__xludf.DUMMYFUNCTION("""COMPUTED_VALUE"""),25.0)</f>
        <v>25</v>
      </c>
      <c r="I173" s="2">
        <f>IFERROR(__xludf.DUMMYFUNCTION("""COMPUTED_VALUE"""),36.0)</f>
        <v>36</v>
      </c>
      <c r="J173" s="2">
        <f>IFERROR(__xludf.DUMMYFUNCTION("""COMPUTED_VALUE"""),78.0)</f>
        <v>78</v>
      </c>
      <c r="K173" s="2">
        <f>IFERROR(__xludf.DUMMYFUNCTION("""COMPUTED_VALUE"""),93.0)</f>
        <v>93</v>
      </c>
      <c r="L173" s="2">
        <f>IFERROR(__xludf.DUMMYFUNCTION("""COMPUTED_VALUE"""),21.0)</f>
        <v>21</v>
      </c>
      <c r="M173" s="2">
        <f>IFERROR(__xludf.DUMMYFUNCTION("""COMPUTED_VALUE"""),76.0)</f>
        <v>76</v>
      </c>
      <c r="N173" s="2">
        <f>IFERROR(__xludf.DUMMYFUNCTION("""COMPUTED_VALUE"""),55.0)</f>
        <v>55</v>
      </c>
      <c r="O173" s="2">
        <f>IFERROR(__xludf.DUMMYFUNCTION("""COMPUTED_VALUE"""),32.0)</f>
        <v>32</v>
      </c>
      <c r="Q173" s="2">
        <f>IFERROR(__xludf.DUMMYFUNCTION("SPLIT(E173,"" "")"),34.0)</f>
        <v>34</v>
      </c>
      <c r="R173" s="2">
        <f>IFERROR(__xludf.DUMMYFUNCTION("""COMPUTED_VALUE"""),42.0)</f>
        <v>42</v>
      </c>
      <c r="S173" s="2">
        <f>IFERROR(__xludf.DUMMYFUNCTION("""COMPUTED_VALUE"""),55.0)</f>
        <v>55</v>
      </c>
      <c r="T173" s="2">
        <f>IFERROR(__xludf.DUMMYFUNCTION("""COMPUTED_VALUE"""),64.0)</f>
        <v>64</v>
      </c>
      <c r="U173" s="2">
        <f>IFERROR(__xludf.DUMMYFUNCTION("""COMPUTED_VALUE"""),29.0)</f>
        <v>29</v>
      </c>
      <c r="V173" s="2">
        <f>IFERROR(__xludf.DUMMYFUNCTION("""COMPUTED_VALUE"""),35.0)</f>
        <v>35</v>
      </c>
      <c r="W173" s="2">
        <f>IFERROR(__xludf.DUMMYFUNCTION("""COMPUTED_VALUE"""),13.0)</f>
        <v>13</v>
      </c>
      <c r="X173" s="2">
        <f>IFERROR(__xludf.DUMMYFUNCTION("""COMPUTED_VALUE"""),77.0)</f>
        <v>77</v>
      </c>
      <c r="Y173" s="2">
        <f>IFERROR(__xludf.DUMMYFUNCTION("""COMPUTED_VALUE"""),76.0)</f>
        <v>76</v>
      </c>
      <c r="Z173" s="2">
        <f>IFERROR(__xludf.DUMMYFUNCTION("""COMPUTED_VALUE"""),94.0)</f>
        <v>94</v>
      </c>
      <c r="AA173" s="2">
        <f>IFERROR(__xludf.DUMMYFUNCTION("""COMPUTED_VALUE"""),75.0)</f>
        <v>75</v>
      </c>
      <c r="AB173" s="2">
        <f>IFERROR(__xludf.DUMMYFUNCTION("""COMPUTED_VALUE"""),32.0)</f>
        <v>32</v>
      </c>
      <c r="AC173" s="2">
        <f>IFERROR(__xludf.DUMMYFUNCTION("""COMPUTED_VALUE"""),89.0)</f>
        <v>89</v>
      </c>
      <c r="AD173" s="2">
        <f>IFERROR(__xludf.DUMMYFUNCTION("""COMPUTED_VALUE"""),38.0)</f>
        <v>38</v>
      </c>
      <c r="AE173" s="2">
        <f>IFERROR(__xludf.DUMMYFUNCTION("""COMPUTED_VALUE"""),33.0)</f>
        <v>33</v>
      </c>
      <c r="AF173" s="2">
        <f>IFERROR(__xludf.DUMMYFUNCTION("""COMPUTED_VALUE"""),25.0)</f>
        <v>25</v>
      </c>
      <c r="AG173" s="2">
        <f>IFERROR(__xludf.DUMMYFUNCTION("""COMPUTED_VALUE"""),73.0)</f>
        <v>73</v>
      </c>
      <c r="AH173" s="2">
        <f>IFERROR(__xludf.DUMMYFUNCTION("""COMPUTED_VALUE"""),21.0)</f>
        <v>21</v>
      </c>
      <c r="AI173" s="2">
        <f>IFERROR(__xludf.DUMMYFUNCTION("""COMPUTED_VALUE"""),20.0)</f>
        <v>20</v>
      </c>
      <c r="AJ173" s="2">
        <f>IFERROR(__xludf.DUMMYFUNCTION("""COMPUTED_VALUE"""),36.0)</f>
        <v>36</v>
      </c>
      <c r="AK173" s="2">
        <f>IFERROR(__xludf.DUMMYFUNCTION("""COMPUTED_VALUE"""),52.0)</f>
        <v>52</v>
      </c>
      <c r="AL173" s="2">
        <f>IFERROR(__xludf.DUMMYFUNCTION("""COMPUTED_VALUE"""),92.0)</f>
        <v>92</v>
      </c>
      <c r="AM173" s="2">
        <f>IFERROR(__xludf.DUMMYFUNCTION("""COMPUTED_VALUE"""),30.0)</f>
        <v>30</v>
      </c>
      <c r="AN173" s="2">
        <f>IFERROR(__xludf.DUMMYFUNCTION("""COMPUTED_VALUE"""),41.0)</f>
        <v>41</v>
      </c>
      <c r="AO173" s="2">
        <f>IFERROR(__xludf.DUMMYFUNCTION("""COMPUTED_VALUE"""),17.0)</f>
        <v>17</v>
      </c>
      <c r="AP173" s="2">
        <f t="shared" si="2"/>
        <v>100000000</v>
      </c>
      <c r="AQ173" s="2">
        <f>IFERROR(__xludf.DUMMYFUNCTION("COUNTA( iferror( filter( flatten(F173:O173), match( flatten(F173:O173), flatten(Q173:AO173), 0 ) ) ) )"),8.0)</f>
        <v>8</v>
      </c>
      <c r="AR173" s="2">
        <f t="shared" si="1"/>
        <v>128</v>
      </c>
    </row>
    <row r="174">
      <c r="A174" s="4" t="s">
        <v>178</v>
      </c>
      <c r="B174" s="2" t="str">
        <f>IFERROR(__xludf.DUMMYFUNCTION(" SPLIT(A174,"":"")"),"Card 173")</f>
        <v>Card 173</v>
      </c>
      <c r="C174" s="2" t="str">
        <f>IFERROR(__xludf.DUMMYFUNCTION("""COMPUTED_VALUE""")," 81 61 78 38 98  2 82 51 13 21 | 82 17 51 73  8 35 77 36 68 38 26 76  2 88 53 98  9 86 97 18 95 13 21 31 45")</f>
        <v> 81 61 78 38 98  2 82 51 13 21 | 82 17 51 73  8 35 77 36 68 38 26 76  2 88 53 98  9 86 97 18 95 13 21 31 45</v>
      </c>
      <c r="D174" s="2" t="str">
        <f>IFERROR(__xludf.DUMMYFUNCTION("SPLIT(C174,""|"")")," 81 61 78 38 98  2 82 51 13 21 ")</f>
        <v> 81 61 78 38 98  2 82 51 13 21 </v>
      </c>
      <c r="E174" s="2" t="str">
        <f>IFERROR(__xludf.DUMMYFUNCTION("""COMPUTED_VALUE""")," 82 17 51 73  8 35 77 36 68 38 26 76  2 88 53 98  9 86 97 18 95 13 21 31 45")</f>
        <v> 82 17 51 73  8 35 77 36 68 38 26 76  2 88 53 98  9 86 97 18 95 13 21 31 45</v>
      </c>
      <c r="F174" s="2">
        <f>IFERROR(__xludf.DUMMYFUNCTION("SPLIT(D174,"" "")"),81.0)</f>
        <v>81</v>
      </c>
      <c r="G174" s="2">
        <f>IFERROR(__xludf.DUMMYFUNCTION("""COMPUTED_VALUE"""),61.0)</f>
        <v>61</v>
      </c>
      <c r="H174" s="2">
        <f>IFERROR(__xludf.DUMMYFUNCTION("""COMPUTED_VALUE"""),78.0)</f>
        <v>78</v>
      </c>
      <c r="I174" s="2">
        <f>IFERROR(__xludf.DUMMYFUNCTION("""COMPUTED_VALUE"""),38.0)</f>
        <v>38</v>
      </c>
      <c r="J174" s="2">
        <f>IFERROR(__xludf.DUMMYFUNCTION("""COMPUTED_VALUE"""),98.0)</f>
        <v>98</v>
      </c>
      <c r="K174" s="2">
        <f>IFERROR(__xludf.DUMMYFUNCTION("""COMPUTED_VALUE"""),2.0)</f>
        <v>2</v>
      </c>
      <c r="L174" s="2">
        <f>IFERROR(__xludf.DUMMYFUNCTION("""COMPUTED_VALUE"""),82.0)</f>
        <v>82</v>
      </c>
      <c r="M174" s="2">
        <f>IFERROR(__xludf.DUMMYFUNCTION("""COMPUTED_VALUE"""),51.0)</f>
        <v>51</v>
      </c>
      <c r="N174" s="2">
        <f>IFERROR(__xludf.DUMMYFUNCTION("""COMPUTED_VALUE"""),13.0)</f>
        <v>13</v>
      </c>
      <c r="O174" s="2">
        <f>IFERROR(__xludf.DUMMYFUNCTION("""COMPUTED_VALUE"""),21.0)</f>
        <v>21</v>
      </c>
      <c r="Q174" s="2">
        <f>IFERROR(__xludf.DUMMYFUNCTION("SPLIT(E174,"" "")"),82.0)</f>
        <v>82</v>
      </c>
      <c r="R174" s="2">
        <f>IFERROR(__xludf.DUMMYFUNCTION("""COMPUTED_VALUE"""),17.0)</f>
        <v>17</v>
      </c>
      <c r="S174" s="2">
        <f>IFERROR(__xludf.DUMMYFUNCTION("""COMPUTED_VALUE"""),51.0)</f>
        <v>51</v>
      </c>
      <c r="T174" s="2">
        <f>IFERROR(__xludf.DUMMYFUNCTION("""COMPUTED_VALUE"""),73.0)</f>
        <v>73</v>
      </c>
      <c r="U174" s="2">
        <f>IFERROR(__xludf.DUMMYFUNCTION("""COMPUTED_VALUE"""),8.0)</f>
        <v>8</v>
      </c>
      <c r="V174" s="2">
        <f>IFERROR(__xludf.DUMMYFUNCTION("""COMPUTED_VALUE"""),35.0)</f>
        <v>35</v>
      </c>
      <c r="W174" s="2">
        <f>IFERROR(__xludf.DUMMYFUNCTION("""COMPUTED_VALUE"""),77.0)</f>
        <v>77</v>
      </c>
      <c r="X174" s="2">
        <f>IFERROR(__xludf.DUMMYFUNCTION("""COMPUTED_VALUE"""),36.0)</f>
        <v>36</v>
      </c>
      <c r="Y174" s="2">
        <f>IFERROR(__xludf.DUMMYFUNCTION("""COMPUTED_VALUE"""),68.0)</f>
        <v>68</v>
      </c>
      <c r="Z174" s="2">
        <f>IFERROR(__xludf.DUMMYFUNCTION("""COMPUTED_VALUE"""),38.0)</f>
        <v>38</v>
      </c>
      <c r="AA174" s="2">
        <f>IFERROR(__xludf.DUMMYFUNCTION("""COMPUTED_VALUE"""),26.0)</f>
        <v>26</v>
      </c>
      <c r="AB174" s="2">
        <f>IFERROR(__xludf.DUMMYFUNCTION("""COMPUTED_VALUE"""),76.0)</f>
        <v>76</v>
      </c>
      <c r="AC174" s="2">
        <f>IFERROR(__xludf.DUMMYFUNCTION("""COMPUTED_VALUE"""),2.0)</f>
        <v>2</v>
      </c>
      <c r="AD174" s="2">
        <f>IFERROR(__xludf.DUMMYFUNCTION("""COMPUTED_VALUE"""),88.0)</f>
        <v>88</v>
      </c>
      <c r="AE174" s="2">
        <f>IFERROR(__xludf.DUMMYFUNCTION("""COMPUTED_VALUE"""),53.0)</f>
        <v>53</v>
      </c>
      <c r="AF174" s="2">
        <f>IFERROR(__xludf.DUMMYFUNCTION("""COMPUTED_VALUE"""),98.0)</f>
        <v>98</v>
      </c>
      <c r="AG174" s="2">
        <f>IFERROR(__xludf.DUMMYFUNCTION("""COMPUTED_VALUE"""),9.0)</f>
        <v>9</v>
      </c>
      <c r="AH174" s="2">
        <f>IFERROR(__xludf.DUMMYFUNCTION("""COMPUTED_VALUE"""),86.0)</f>
        <v>86</v>
      </c>
      <c r="AI174" s="2">
        <f>IFERROR(__xludf.DUMMYFUNCTION("""COMPUTED_VALUE"""),97.0)</f>
        <v>97</v>
      </c>
      <c r="AJ174" s="2">
        <f>IFERROR(__xludf.DUMMYFUNCTION("""COMPUTED_VALUE"""),18.0)</f>
        <v>18</v>
      </c>
      <c r="AK174" s="2">
        <f>IFERROR(__xludf.DUMMYFUNCTION("""COMPUTED_VALUE"""),95.0)</f>
        <v>95</v>
      </c>
      <c r="AL174" s="2">
        <f>IFERROR(__xludf.DUMMYFUNCTION("""COMPUTED_VALUE"""),13.0)</f>
        <v>13</v>
      </c>
      <c r="AM174" s="2">
        <f>IFERROR(__xludf.DUMMYFUNCTION("""COMPUTED_VALUE"""),21.0)</f>
        <v>21</v>
      </c>
      <c r="AN174" s="2">
        <f>IFERROR(__xludf.DUMMYFUNCTION("""COMPUTED_VALUE"""),31.0)</f>
        <v>31</v>
      </c>
      <c r="AO174" s="2">
        <f>IFERROR(__xludf.DUMMYFUNCTION("""COMPUTED_VALUE"""),45.0)</f>
        <v>45</v>
      </c>
      <c r="AP174" s="2">
        <f t="shared" si="2"/>
        <v>2097152</v>
      </c>
      <c r="AQ174" s="2">
        <f>IFERROR(__xludf.DUMMYFUNCTION("COUNTA( iferror( filter( flatten(F174:O174), match( flatten(F174:O174), flatten(Q174:AO174), 0 ) ) ) )"),7.0)</f>
        <v>7</v>
      </c>
      <c r="AR174" s="2">
        <f t="shared" si="1"/>
        <v>64</v>
      </c>
    </row>
    <row r="175">
      <c r="A175" s="4" t="s">
        <v>179</v>
      </c>
      <c r="B175" s="2" t="str">
        <f>IFERROR(__xludf.DUMMYFUNCTION(" SPLIT(A175,"":"")"),"Card 174")</f>
        <v>Card 174</v>
      </c>
      <c r="C175" s="2" t="str">
        <f>IFERROR(__xludf.DUMMYFUNCTION("""COMPUTED_VALUE""")," 26 71 44 62 58 34 94  6 63 56 | 94 30 35 65 93 49 21 31 33 36 58 34 76 62 16 44 63 26 71 64 56 90  9  6 43")</f>
        <v> 26 71 44 62 58 34 94  6 63 56 | 94 30 35 65 93 49 21 31 33 36 58 34 76 62 16 44 63 26 71 64 56 90  9  6 43</v>
      </c>
      <c r="D175" s="2" t="str">
        <f>IFERROR(__xludf.DUMMYFUNCTION("SPLIT(C175,""|"")")," 26 71 44 62 58 34 94  6 63 56 ")</f>
        <v> 26 71 44 62 58 34 94  6 63 56 </v>
      </c>
      <c r="E175" s="2" t="str">
        <f>IFERROR(__xludf.DUMMYFUNCTION("""COMPUTED_VALUE""")," 94 30 35 65 93 49 21 31 33 36 58 34 76 62 16 44 63 26 71 64 56 90  9  6 43")</f>
        <v> 94 30 35 65 93 49 21 31 33 36 58 34 76 62 16 44 63 26 71 64 56 90  9  6 43</v>
      </c>
      <c r="F175" s="2">
        <f>IFERROR(__xludf.DUMMYFUNCTION("SPLIT(D175,"" "")"),26.0)</f>
        <v>26</v>
      </c>
      <c r="G175" s="2">
        <f>IFERROR(__xludf.DUMMYFUNCTION("""COMPUTED_VALUE"""),71.0)</f>
        <v>71</v>
      </c>
      <c r="H175" s="2">
        <f>IFERROR(__xludf.DUMMYFUNCTION("""COMPUTED_VALUE"""),44.0)</f>
        <v>44</v>
      </c>
      <c r="I175" s="2">
        <f>IFERROR(__xludf.DUMMYFUNCTION("""COMPUTED_VALUE"""),62.0)</f>
        <v>62</v>
      </c>
      <c r="J175" s="2">
        <f>IFERROR(__xludf.DUMMYFUNCTION("""COMPUTED_VALUE"""),58.0)</f>
        <v>58</v>
      </c>
      <c r="K175" s="2">
        <f>IFERROR(__xludf.DUMMYFUNCTION("""COMPUTED_VALUE"""),34.0)</f>
        <v>34</v>
      </c>
      <c r="L175" s="2">
        <f>IFERROR(__xludf.DUMMYFUNCTION("""COMPUTED_VALUE"""),94.0)</f>
        <v>94</v>
      </c>
      <c r="M175" s="2">
        <f>IFERROR(__xludf.DUMMYFUNCTION("""COMPUTED_VALUE"""),6.0)</f>
        <v>6</v>
      </c>
      <c r="N175" s="2">
        <f>IFERROR(__xludf.DUMMYFUNCTION("""COMPUTED_VALUE"""),63.0)</f>
        <v>63</v>
      </c>
      <c r="O175" s="2">
        <f>IFERROR(__xludf.DUMMYFUNCTION("""COMPUTED_VALUE"""),56.0)</f>
        <v>56</v>
      </c>
      <c r="Q175" s="2">
        <f>IFERROR(__xludf.DUMMYFUNCTION("SPLIT(E175,"" "")"),94.0)</f>
        <v>94</v>
      </c>
      <c r="R175" s="2">
        <f>IFERROR(__xludf.DUMMYFUNCTION("""COMPUTED_VALUE"""),30.0)</f>
        <v>30</v>
      </c>
      <c r="S175" s="2">
        <f>IFERROR(__xludf.DUMMYFUNCTION("""COMPUTED_VALUE"""),35.0)</f>
        <v>35</v>
      </c>
      <c r="T175" s="2">
        <f>IFERROR(__xludf.DUMMYFUNCTION("""COMPUTED_VALUE"""),65.0)</f>
        <v>65</v>
      </c>
      <c r="U175" s="2">
        <f>IFERROR(__xludf.DUMMYFUNCTION("""COMPUTED_VALUE"""),93.0)</f>
        <v>93</v>
      </c>
      <c r="V175" s="2">
        <f>IFERROR(__xludf.DUMMYFUNCTION("""COMPUTED_VALUE"""),49.0)</f>
        <v>49</v>
      </c>
      <c r="W175" s="2">
        <f>IFERROR(__xludf.DUMMYFUNCTION("""COMPUTED_VALUE"""),21.0)</f>
        <v>21</v>
      </c>
      <c r="X175" s="2">
        <f>IFERROR(__xludf.DUMMYFUNCTION("""COMPUTED_VALUE"""),31.0)</f>
        <v>31</v>
      </c>
      <c r="Y175" s="2">
        <f>IFERROR(__xludf.DUMMYFUNCTION("""COMPUTED_VALUE"""),33.0)</f>
        <v>33</v>
      </c>
      <c r="Z175" s="2">
        <f>IFERROR(__xludf.DUMMYFUNCTION("""COMPUTED_VALUE"""),36.0)</f>
        <v>36</v>
      </c>
      <c r="AA175" s="2">
        <f>IFERROR(__xludf.DUMMYFUNCTION("""COMPUTED_VALUE"""),58.0)</f>
        <v>58</v>
      </c>
      <c r="AB175" s="2">
        <f>IFERROR(__xludf.DUMMYFUNCTION("""COMPUTED_VALUE"""),34.0)</f>
        <v>34</v>
      </c>
      <c r="AC175" s="2">
        <f>IFERROR(__xludf.DUMMYFUNCTION("""COMPUTED_VALUE"""),76.0)</f>
        <v>76</v>
      </c>
      <c r="AD175" s="2">
        <f>IFERROR(__xludf.DUMMYFUNCTION("""COMPUTED_VALUE"""),62.0)</f>
        <v>62</v>
      </c>
      <c r="AE175" s="2">
        <f>IFERROR(__xludf.DUMMYFUNCTION("""COMPUTED_VALUE"""),16.0)</f>
        <v>16</v>
      </c>
      <c r="AF175" s="2">
        <f>IFERROR(__xludf.DUMMYFUNCTION("""COMPUTED_VALUE"""),44.0)</f>
        <v>44</v>
      </c>
      <c r="AG175" s="2">
        <f>IFERROR(__xludf.DUMMYFUNCTION("""COMPUTED_VALUE"""),63.0)</f>
        <v>63</v>
      </c>
      <c r="AH175" s="2">
        <f>IFERROR(__xludf.DUMMYFUNCTION("""COMPUTED_VALUE"""),26.0)</f>
        <v>26</v>
      </c>
      <c r="AI175" s="2">
        <f>IFERROR(__xludf.DUMMYFUNCTION("""COMPUTED_VALUE"""),71.0)</f>
        <v>71</v>
      </c>
      <c r="AJ175" s="2">
        <f>IFERROR(__xludf.DUMMYFUNCTION("""COMPUTED_VALUE"""),64.0)</f>
        <v>64</v>
      </c>
      <c r="AK175" s="2">
        <f>IFERROR(__xludf.DUMMYFUNCTION("""COMPUTED_VALUE"""),56.0)</f>
        <v>56</v>
      </c>
      <c r="AL175" s="2">
        <f>IFERROR(__xludf.DUMMYFUNCTION("""COMPUTED_VALUE"""),90.0)</f>
        <v>90</v>
      </c>
      <c r="AM175" s="2">
        <f>IFERROR(__xludf.DUMMYFUNCTION("""COMPUTED_VALUE"""),9.0)</f>
        <v>9</v>
      </c>
      <c r="AN175" s="2">
        <f>IFERROR(__xludf.DUMMYFUNCTION("""COMPUTED_VALUE"""),6.0)</f>
        <v>6</v>
      </c>
      <c r="AO175" s="2">
        <f>IFERROR(__xludf.DUMMYFUNCTION("""COMPUTED_VALUE"""),43.0)</f>
        <v>43</v>
      </c>
      <c r="AP175" s="2">
        <f t="shared" si="2"/>
        <v>282475249</v>
      </c>
      <c r="AQ175" s="2">
        <f>IFERROR(__xludf.DUMMYFUNCTION("COUNTA( iferror( filter( flatten(F175:O175), match( flatten(F175:O175), flatten(Q175:AO175), 0 ) ) ) )"),10.0)</f>
        <v>10</v>
      </c>
      <c r="AR175" s="2">
        <f t="shared" si="1"/>
        <v>512</v>
      </c>
    </row>
    <row r="176">
      <c r="A176" s="4" t="s">
        <v>180</v>
      </c>
      <c r="B176" s="2" t="str">
        <f>IFERROR(__xludf.DUMMYFUNCTION(" SPLIT(A176,"":"")"),"Card 175")</f>
        <v>Card 175</v>
      </c>
      <c r="C176" s="2" t="str">
        <f>IFERROR(__xludf.DUMMYFUNCTION("""COMPUTED_VALUE""")," 48 28 15 21 81 27 25 12 36 32 | 75 61 62 92 54 24  7 23 45 89 96 67 46 57  5 47 14 30  4 90 52 72 63 76 98")</f>
        <v> 48 28 15 21 81 27 25 12 36 32 | 75 61 62 92 54 24  7 23 45 89 96 67 46 57  5 47 14 30  4 90 52 72 63 76 98</v>
      </c>
      <c r="D176" s="2" t="str">
        <f>IFERROR(__xludf.DUMMYFUNCTION("SPLIT(C176,""|"")")," 48 28 15 21 81 27 25 12 36 32 ")</f>
        <v> 48 28 15 21 81 27 25 12 36 32 </v>
      </c>
      <c r="E176" s="2" t="str">
        <f>IFERROR(__xludf.DUMMYFUNCTION("""COMPUTED_VALUE""")," 75 61 62 92 54 24  7 23 45 89 96 67 46 57  5 47 14 30  4 90 52 72 63 76 98")</f>
        <v> 75 61 62 92 54 24  7 23 45 89 96 67 46 57  5 47 14 30  4 90 52 72 63 76 98</v>
      </c>
      <c r="F176" s="2">
        <f>IFERROR(__xludf.DUMMYFUNCTION("SPLIT(D176,"" "")"),48.0)</f>
        <v>48</v>
      </c>
      <c r="G176" s="2">
        <f>IFERROR(__xludf.DUMMYFUNCTION("""COMPUTED_VALUE"""),28.0)</f>
        <v>28</v>
      </c>
      <c r="H176" s="2">
        <f>IFERROR(__xludf.DUMMYFUNCTION("""COMPUTED_VALUE"""),15.0)</f>
        <v>15</v>
      </c>
      <c r="I176" s="2">
        <f>IFERROR(__xludf.DUMMYFUNCTION("""COMPUTED_VALUE"""),21.0)</f>
        <v>21</v>
      </c>
      <c r="J176" s="2">
        <f>IFERROR(__xludf.DUMMYFUNCTION("""COMPUTED_VALUE"""),81.0)</f>
        <v>81</v>
      </c>
      <c r="K176" s="2">
        <f>IFERROR(__xludf.DUMMYFUNCTION("""COMPUTED_VALUE"""),27.0)</f>
        <v>27</v>
      </c>
      <c r="L176" s="2">
        <f>IFERROR(__xludf.DUMMYFUNCTION("""COMPUTED_VALUE"""),25.0)</f>
        <v>25</v>
      </c>
      <c r="M176" s="2">
        <f>IFERROR(__xludf.DUMMYFUNCTION("""COMPUTED_VALUE"""),12.0)</f>
        <v>12</v>
      </c>
      <c r="N176" s="2">
        <f>IFERROR(__xludf.DUMMYFUNCTION("""COMPUTED_VALUE"""),36.0)</f>
        <v>36</v>
      </c>
      <c r="O176" s="2">
        <f>IFERROR(__xludf.DUMMYFUNCTION("""COMPUTED_VALUE"""),32.0)</f>
        <v>32</v>
      </c>
      <c r="Q176" s="2">
        <f>IFERROR(__xludf.DUMMYFUNCTION("SPLIT(E176,"" "")"),75.0)</f>
        <v>75</v>
      </c>
      <c r="R176" s="2">
        <f>IFERROR(__xludf.DUMMYFUNCTION("""COMPUTED_VALUE"""),61.0)</f>
        <v>61</v>
      </c>
      <c r="S176" s="2">
        <f>IFERROR(__xludf.DUMMYFUNCTION("""COMPUTED_VALUE"""),62.0)</f>
        <v>62</v>
      </c>
      <c r="T176" s="2">
        <f>IFERROR(__xludf.DUMMYFUNCTION("""COMPUTED_VALUE"""),92.0)</f>
        <v>92</v>
      </c>
      <c r="U176" s="2">
        <f>IFERROR(__xludf.DUMMYFUNCTION("""COMPUTED_VALUE"""),54.0)</f>
        <v>54</v>
      </c>
      <c r="V176" s="2">
        <f>IFERROR(__xludf.DUMMYFUNCTION("""COMPUTED_VALUE"""),24.0)</f>
        <v>24</v>
      </c>
      <c r="W176" s="2">
        <f>IFERROR(__xludf.DUMMYFUNCTION("""COMPUTED_VALUE"""),7.0)</f>
        <v>7</v>
      </c>
      <c r="X176" s="2">
        <f>IFERROR(__xludf.DUMMYFUNCTION("""COMPUTED_VALUE"""),23.0)</f>
        <v>23</v>
      </c>
      <c r="Y176" s="2">
        <f>IFERROR(__xludf.DUMMYFUNCTION("""COMPUTED_VALUE"""),45.0)</f>
        <v>45</v>
      </c>
      <c r="Z176" s="2">
        <f>IFERROR(__xludf.DUMMYFUNCTION("""COMPUTED_VALUE"""),89.0)</f>
        <v>89</v>
      </c>
      <c r="AA176" s="2">
        <f>IFERROR(__xludf.DUMMYFUNCTION("""COMPUTED_VALUE"""),96.0)</f>
        <v>96</v>
      </c>
      <c r="AB176" s="2">
        <f>IFERROR(__xludf.DUMMYFUNCTION("""COMPUTED_VALUE"""),67.0)</f>
        <v>67</v>
      </c>
      <c r="AC176" s="2">
        <f>IFERROR(__xludf.DUMMYFUNCTION("""COMPUTED_VALUE"""),46.0)</f>
        <v>46</v>
      </c>
      <c r="AD176" s="2">
        <f>IFERROR(__xludf.DUMMYFUNCTION("""COMPUTED_VALUE"""),57.0)</f>
        <v>57</v>
      </c>
      <c r="AE176" s="2">
        <f>IFERROR(__xludf.DUMMYFUNCTION("""COMPUTED_VALUE"""),5.0)</f>
        <v>5</v>
      </c>
      <c r="AF176" s="2">
        <f>IFERROR(__xludf.DUMMYFUNCTION("""COMPUTED_VALUE"""),47.0)</f>
        <v>47</v>
      </c>
      <c r="AG176" s="2">
        <f>IFERROR(__xludf.DUMMYFUNCTION("""COMPUTED_VALUE"""),14.0)</f>
        <v>14</v>
      </c>
      <c r="AH176" s="2">
        <f>IFERROR(__xludf.DUMMYFUNCTION("""COMPUTED_VALUE"""),30.0)</f>
        <v>30</v>
      </c>
      <c r="AI176" s="2">
        <f>IFERROR(__xludf.DUMMYFUNCTION("""COMPUTED_VALUE"""),4.0)</f>
        <v>4</v>
      </c>
      <c r="AJ176" s="2">
        <f>IFERROR(__xludf.DUMMYFUNCTION("""COMPUTED_VALUE"""),90.0)</f>
        <v>90</v>
      </c>
      <c r="AK176" s="2">
        <f>IFERROR(__xludf.DUMMYFUNCTION("""COMPUTED_VALUE"""),52.0)</f>
        <v>52</v>
      </c>
      <c r="AL176" s="2">
        <f>IFERROR(__xludf.DUMMYFUNCTION("""COMPUTED_VALUE"""),72.0)</f>
        <v>72</v>
      </c>
      <c r="AM176" s="2">
        <f>IFERROR(__xludf.DUMMYFUNCTION("""COMPUTED_VALUE"""),63.0)</f>
        <v>63</v>
      </c>
      <c r="AN176" s="2">
        <f>IFERROR(__xludf.DUMMYFUNCTION("""COMPUTED_VALUE"""),76.0)</f>
        <v>76</v>
      </c>
      <c r="AO176" s="2">
        <f>IFERROR(__xludf.DUMMYFUNCTION("""COMPUTED_VALUE"""),98.0)</f>
        <v>98</v>
      </c>
      <c r="AP176" s="2">
        <f t="shared" si="2"/>
        <v>1</v>
      </c>
      <c r="AQ176" s="2">
        <f>IFERROR(__xludf.DUMMYFUNCTION("COUNTA( iferror( filter( flatten(F176:O176), match( flatten(F176:O176), flatten(Q176:AO176), 0 ) ) ) )"),0.0)</f>
        <v>0</v>
      </c>
      <c r="AR176" s="2">
        <f t="shared" si="1"/>
        <v>0</v>
      </c>
    </row>
    <row r="177">
      <c r="A177" s="4" t="s">
        <v>181</v>
      </c>
      <c r="B177" s="2" t="str">
        <f>IFERROR(__xludf.DUMMYFUNCTION(" SPLIT(A177,"":"")"),"Card 176")</f>
        <v>Card 176</v>
      </c>
      <c r="C177" s="2" t="str">
        <f>IFERROR(__xludf.DUMMYFUNCTION("""COMPUTED_VALUE""")," 72 22 84 56 28 15 44 62 55 12 | 30 11 24 62 52 56 84 73 38 55 22 31 36 15 72 12 28 88 51 91 44 60 26 95 89")</f>
        <v> 72 22 84 56 28 15 44 62 55 12 | 30 11 24 62 52 56 84 73 38 55 22 31 36 15 72 12 28 88 51 91 44 60 26 95 89</v>
      </c>
      <c r="D177" s="2" t="str">
        <f>IFERROR(__xludf.DUMMYFUNCTION("SPLIT(C177,""|"")")," 72 22 84 56 28 15 44 62 55 12 ")</f>
        <v> 72 22 84 56 28 15 44 62 55 12 </v>
      </c>
      <c r="E177" s="2" t="str">
        <f>IFERROR(__xludf.DUMMYFUNCTION("""COMPUTED_VALUE""")," 30 11 24 62 52 56 84 73 38 55 22 31 36 15 72 12 28 88 51 91 44 60 26 95 89")</f>
        <v> 30 11 24 62 52 56 84 73 38 55 22 31 36 15 72 12 28 88 51 91 44 60 26 95 89</v>
      </c>
      <c r="F177" s="2">
        <f>IFERROR(__xludf.DUMMYFUNCTION("SPLIT(D177,"" "")"),72.0)</f>
        <v>72</v>
      </c>
      <c r="G177" s="2">
        <f>IFERROR(__xludf.DUMMYFUNCTION("""COMPUTED_VALUE"""),22.0)</f>
        <v>22</v>
      </c>
      <c r="H177" s="2">
        <f>IFERROR(__xludf.DUMMYFUNCTION("""COMPUTED_VALUE"""),84.0)</f>
        <v>84</v>
      </c>
      <c r="I177" s="2">
        <f>IFERROR(__xludf.DUMMYFUNCTION("""COMPUTED_VALUE"""),56.0)</f>
        <v>56</v>
      </c>
      <c r="J177" s="2">
        <f>IFERROR(__xludf.DUMMYFUNCTION("""COMPUTED_VALUE"""),28.0)</f>
        <v>28</v>
      </c>
      <c r="K177" s="2">
        <f>IFERROR(__xludf.DUMMYFUNCTION("""COMPUTED_VALUE"""),15.0)</f>
        <v>15</v>
      </c>
      <c r="L177" s="2">
        <f>IFERROR(__xludf.DUMMYFUNCTION("""COMPUTED_VALUE"""),44.0)</f>
        <v>44</v>
      </c>
      <c r="M177" s="2">
        <f>IFERROR(__xludf.DUMMYFUNCTION("""COMPUTED_VALUE"""),62.0)</f>
        <v>62</v>
      </c>
      <c r="N177" s="2">
        <f>IFERROR(__xludf.DUMMYFUNCTION("""COMPUTED_VALUE"""),55.0)</f>
        <v>55</v>
      </c>
      <c r="O177" s="2">
        <f>IFERROR(__xludf.DUMMYFUNCTION("""COMPUTED_VALUE"""),12.0)</f>
        <v>12</v>
      </c>
      <c r="Q177" s="2">
        <f>IFERROR(__xludf.DUMMYFUNCTION("SPLIT(E177,"" "")"),30.0)</f>
        <v>30</v>
      </c>
      <c r="R177" s="2">
        <f>IFERROR(__xludf.DUMMYFUNCTION("""COMPUTED_VALUE"""),11.0)</f>
        <v>11</v>
      </c>
      <c r="S177" s="2">
        <f>IFERROR(__xludf.DUMMYFUNCTION("""COMPUTED_VALUE"""),24.0)</f>
        <v>24</v>
      </c>
      <c r="T177" s="2">
        <f>IFERROR(__xludf.DUMMYFUNCTION("""COMPUTED_VALUE"""),62.0)</f>
        <v>62</v>
      </c>
      <c r="U177" s="2">
        <f>IFERROR(__xludf.DUMMYFUNCTION("""COMPUTED_VALUE"""),52.0)</f>
        <v>52</v>
      </c>
      <c r="V177" s="2">
        <f>IFERROR(__xludf.DUMMYFUNCTION("""COMPUTED_VALUE"""),56.0)</f>
        <v>56</v>
      </c>
      <c r="W177" s="2">
        <f>IFERROR(__xludf.DUMMYFUNCTION("""COMPUTED_VALUE"""),84.0)</f>
        <v>84</v>
      </c>
      <c r="X177" s="2">
        <f>IFERROR(__xludf.DUMMYFUNCTION("""COMPUTED_VALUE"""),73.0)</f>
        <v>73</v>
      </c>
      <c r="Y177" s="2">
        <f>IFERROR(__xludf.DUMMYFUNCTION("""COMPUTED_VALUE"""),38.0)</f>
        <v>38</v>
      </c>
      <c r="Z177" s="2">
        <f>IFERROR(__xludf.DUMMYFUNCTION("""COMPUTED_VALUE"""),55.0)</f>
        <v>55</v>
      </c>
      <c r="AA177" s="2">
        <f>IFERROR(__xludf.DUMMYFUNCTION("""COMPUTED_VALUE"""),22.0)</f>
        <v>22</v>
      </c>
      <c r="AB177" s="2">
        <f>IFERROR(__xludf.DUMMYFUNCTION("""COMPUTED_VALUE"""),31.0)</f>
        <v>31</v>
      </c>
      <c r="AC177" s="2">
        <f>IFERROR(__xludf.DUMMYFUNCTION("""COMPUTED_VALUE"""),36.0)</f>
        <v>36</v>
      </c>
      <c r="AD177" s="2">
        <f>IFERROR(__xludf.DUMMYFUNCTION("""COMPUTED_VALUE"""),15.0)</f>
        <v>15</v>
      </c>
      <c r="AE177" s="2">
        <f>IFERROR(__xludf.DUMMYFUNCTION("""COMPUTED_VALUE"""),72.0)</f>
        <v>72</v>
      </c>
      <c r="AF177" s="2">
        <f>IFERROR(__xludf.DUMMYFUNCTION("""COMPUTED_VALUE"""),12.0)</f>
        <v>12</v>
      </c>
      <c r="AG177" s="2">
        <f>IFERROR(__xludf.DUMMYFUNCTION("""COMPUTED_VALUE"""),28.0)</f>
        <v>28</v>
      </c>
      <c r="AH177" s="2">
        <f>IFERROR(__xludf.DUMMYFUNCTION("""COMPUTED_VALUE"""),88.0)</f>
        <v>88</v>
      </c>
      <c r="AI177" s="2">
        <f>IFERROR(__xludf.DUMMYFUNCTION("""COMPUTED_VALUE"""),51.0)</f>
        <v>51</v>
      </c>
      <c r="AJ177" s="2">
        <f>IFERROR(__xludf.DUMMYFUNCTION("""COMPUTED_VALUE"""),91.0)</f>
        <v>91</v>
      </c>
      <c r="AK177" s="2">
        <f>IFERROR(__xludf.DUMMYFUNCTION("""COMPUTED_VALUE"""),44.0)</f>
        <v>44</v>
      </c>
      <c r="AL177" s="2">
        <f>IFERROR(__xludf.DUMMYFUNCTION("""COMPUTED_VALUE"""),60.0)</f>
        <v>60</v>
      </c>
      <c r="AM177" s="2">
        <f>IFERROR(__xludf.DUMMYFUNCTION("""COMPUTED_VALUE"""),26.0)</f>
        <v>26</v>
      </c>
      <c r="AN177" s="2">
        <f>IFERROR(__xludf.DUMMYFUNCTION("""COMPUTED_VALUE"""),95.0)</f>
        <v>95</v>
      </c>
      <c r="AO177" s="2">
        <f>IFERROR(__xludf.DUMMYFUNCTION("""COMPUTED_VALUE"""),89.0)</f>
        <v>89</v>
      </c>
      <c r="AP177" s="2">
        <f t="shared" si="2"/>
        <v>0</v>
      </c>
      <c r="AQ177" s="2">
        <f>IFERROR(__xludf.DUMMYFUNCTION("COUNTA( iferror( filter( flatten(F177:O177), match( flatten(F177:O177), flatten(Q177:AO177), 0 ) ) ) )"),10.0)</f>
        <v>10</v>
      </c>
      <c r="AR177" s="2">
        <f t="shared" si="1"/>
        <v>512</v>
      </c>
    </row>
    <row r="178">
      <c r="A178" s="4" t="s">
        <v>182</v>
      </c>
      <c r="B178" s="2" t="str">
        <f>IFERROR(__xludf.DUMMYFUNCTION(" SPLIT(A178,"":"")"),"Card 177")</f>
        <v>Card 177</v>
      </c>
      <c r="C178" s="2" t="str">
        <f>IFERROR(__xludf.DUMMYFUNCTION("""COMPUTED_VALUE""")," 53 85 34  5 38 82 93 51 30 28 | 80  5 28 53 70 31 63 85 89 44  7 51 33 43 93 30 34 46 49 82 26 24 69 38 54")</f>
        <v> 53 85 34  5 38 82 93 51 30 28 | 80  5 28 53 70 31 63 85 89 44  7 51 33 43 93 30 34 46 49 82 26 24 69 38 54</v>
      </c>
      <c r="D178" s="2" t="str">
        <f>IFERROR(__xludf.DUMMYFUNCTION("SPLIT(C178,""|"")")," 53 85 34  5 38 82 93 51 30 28 ")</f>
        <v> 53 85 34  5 38 82 93 51 30 28 </v>
      </c>
      <c r="E178" s="2" t="str">
        <f>IFERROR(__xludf.DUMMYFUNCTION("""COMPUTED_VALUE""")," 80  5 28 53 70 31 63 85 89 44  7 51 33 43 93 30 34 46 49 82 26 24 69 38 54")</f>
        <v> 80  5 28 53 70 31 63 85 89 44  7 51 33 43 93 30 34 46 49 82 26 24 69 38 54</v>
      </c>
      <c r="F178" s="2">
        <f>IFERROR(__xludf.DUMMYFUNCTION("SPLIT(D178,"" "")"),53.0)</f>
        <v>53</v>
      </c>
      <c r="G178" s="2">
        <f>IFERROR(__xludf.DUMMYFUNCTION("""COMPUTED_VALUE"""),85.0)</f>
        <v>85</v>
      </c>
      <c r="H178" s="2">
        <f>IFERROR(__xludf.DUMMYFUNCTION("""COMPUTED_VALUE"""),34.0)</f>
        <v>34</v>
      </c>
      <c r="I178" s="2">
        <f>IFERROR(__xludf.DUMMYFUNCTION("""COMPUTED_VALUE"""),5.0)</f>
        <v>5</v>
      </c>
      <c r="J178" s="2">
        <f>IFERROR(__xludf.DUMMYFUNCTION("""COMPUTED_VALUE"""),38.0)</f>
        <v>38</v>
      </c>
      <c r="K178" s="2">
        <f>IFERROR(__xludf.DUMMYFUNCTION("""COMPUTED_VALUE"""),82.0)</f>
        <v>82</v>
      </c>
      <c r="L178" s="2">
        <f>IFERROR(__xludf.DUMMYFUNCTION("""COMPUTED_VALUE"""),93.0)</f>
        <v>93</v>
      </c>
      <c r="M178" s="2">
        <f>IFERROR(__xludf.DUMMYFUNCTION("""COMPUTED_VALUE"""),51.0)</f>
        <v>51</v>
      </c>
      <c r="N178" s="2">
        <f>IFERROR(__xludf.DUMMYFUNCTION("""COMPUTED_VALUE"""),30.0)</f>
        <v>30</v>
      </c>
      <c r="O178" s="2">
        <f>IFERROR(__xludf.DUMMYFUNCTION("""COMPUTED_VALUE"""),28.0)</f>
        <v>28</v>
      </c>
      <c r="Q178" s="2">
        <f>IFERROR(__xludf.DUMMYFUNCTION("SPLIT(E178,"" "")"),80.0)</f>
        <v>80</v>
      </c>
      <c r="R178" s="2">
        <f>IFERROR(__xludf.DUMMYFUNCTION("""COMPUTED_VALUE"""),5.0)</f>
        <v>5</v>
      </c>
      <c r="S178" s="2">
        <f>IFERROR(__xludf.DUMMYFUNCTION("""COMPUTED_VALUE"""),28.0)</f>
        <v>28</v>
      </c>
      <c r="T178" s="2">
        <f>IFERROR(__xludf.DUMMYFUNCTION("""COMPUTED_VALUE"""),53.0)</f>
        <v>53</v>
      </c>
      <c r="U178" s="2">
        <f>IFERROR(__xludf.DUMMYFUNCTION("""COMPUTED_VALUE"""),70.0)</f>
        <v>70</v>
      </c>
      <c r="V178" s="2">
        <f>IFERROR(__xludf.DUMMYFUNCTION("""COMPUTED_VALUE"""),31.0)</f>
        <v>31</v>
      </c>
      <c r="W178" s="2">
        <f>IFERROR(__xludf.DUMMYFUNCTION("""COMPUTED_VALUE"""),63.0)</f>
        <v>63</v>
      </c>
      <c r="X178" s="2">
        <f>IFERROR(__xludf.DUMMYFUNCTION("""COMPUTED_VALUE"""),85.0)</f>
        <v>85</v>
      </c>
      <c r="Y178" s="2">
        <f>IFERROR(__xludf.DUMMYFUNCTION("""COMPUTED_VALUE"""),89.0)</f>
        <v>89</v>
      </c>
      <c r="Z178" s="2">
        <f>IFERROR(__xludf.DUMMYFUNCTION("""COMPUTED_VALUE"""),44.0)</f>
        <v>44</v>
      </c>
      <c r="AA178" s="2">
        <f>IFERROR(__xludf.DUMMYFUNCTION("""COMPUTED_VALUE"""),7.0)</f>
        <v>7</v>
      </c>
      <c r="AB178" s="2">
        <f>IFERROR(__xludf.DUMMYFUNCTION("""COMPUTED_VALUE"""),51.0)</f>
        <v>51</v>
      </c>
      <c r="AC178" s="2">
        <f>IFERROR(__xludf.DUMMYFUNCTION("""COMPUTED_VALUE"""),33.0)</f>
        <v>33</v>
      </c>
      <c r="AD178" s="2">
        <f>IFERROR(__xludf.DUMMYFUNCTION("""COMPUTED_VALUE"""),43.0)</f>
        <v>43</v>
      </c>
      <c r="AE178" s="2">
        <f>IFERROR(__xludf.DUMMYFUNCTION("""COMPUTED_VALUE"""),93.0)</f>
        <v>93</v>
      </c>
      <c r="AF178" s="2">
        <f>IFERROR(__xludf.DUMMYFUNCTION("""COMPUTED_VALUE"""),30.0)</f>
        <v>30</v>
      </c>
      <c r="AG178" s="2">
        <f>IFERROR(__xludf.DUMMYFUNCTION("""COMPUTED_VALUE"""),34.0)</f>
        <v>34</v>
      </c>
      <c r="AH178" s="2">
        <f>IFERROR(__xludf.DUMMYFUNCTION("""COMPUTED_VALUE"""),46.0)</f>
        <v>46</v>
      </c>
      <c r="AI178" s="2">
        <f>IFERROR(__xludf.DUMMYFUNCTION("""COMPUTED_VALUE"""),49.0)</f>
        <v>49</v>
      </c>
      <c r="AJ178" s="2">
        <f>IFERROR(__xludf.DUMMYFUNCTION("""COMPUTED_VALUE"""),82.0)</f>
        <v>82</v>
      </c>
      <c r="AK178" s="2">
        <f>IFERROR(__xludf.DUMMYFUNCTION("""COMPUTED_VALUE"""),26.0)</f>
        <v>26</v>
      </c>
      <c r="AL178" s="2">
        <f>IFERROR(__xludf.DUMMYFUNCTION("""COMPUTED_VALUE"""),24.0)</f>
        <v>24</v>
      </c>
      <c r="AM178" s="2">
        <f>IFERROR(__xludf.DUMMYFUNCTION("""COMPUTED_VALUE"""),69.0)</f>
        <v>69</v>
      </c>
      <c r="AN178" s="2">
        <f>IFERROR(__xludf.DUMMYFUNCTION("""COMPUTED_VALUE"""),38.0)</f>
        <v>38</v>
      </c>
      <c r="AO178" s="2">
        <f>IFERROR(__xludf.DUMMYFUNCTION("""COMPUTED_VALUE"""),54.0)</f>
        <v>54</v>
      </c>
      <c r="AP178" s="2">
        <f t="shared" si="2"/>
        <v>10000000000</v>
      </c>
      <c r="AQ178" s="2">
        <f>IFERROR(__xludf.DUMMYFUNCTION("COUNTA( iferror( filter( flatten(F178:O178), match( flatten(F178:O178), flatten(Q178:AO178), 0 ) ) ) )"),10.0)</f>
        <v>10</v>
      </c>
      <c r="AR178" s="2">
        <f t="shared" si="1"/>
        <v>512</v>
      </c>
    </row>
    <row r="179">
      <c r="A179" s="4" t="s">
        <v>183</v>
      </c>
      <c r="B179" s="2" t="str">
        <f>IFERROR(__xludf.DUMMYFUNCTION(" SPLIT(A179,"":"")"),"Card 178")</f>
        <v>Card 178</v>
      </c>
      <c r="C179" s="2" t="str">
        <f>IFERROR(__xludf.DUMMYFUNCTION("""COMPUTED_VALUE""")," 65 14 66 63 85 86 89 30 84 32 | 92 24 76 86 38 56 82 84 66 89 42 32 63 43 14 65 79 99 70 85 80  6 97 83 61")</f>
        <v> 65 14 66 63 85 86 89 30 84 32 | 92 24 76 86 38 56 82 84 66 89 42 32 63 43 14 65 79 99 70 85 80  6 97 83 61</v>
      </c>
      <c r="D179" s="2" t="str">
        <f>IFERROR(__xludf.DUMMYFUNCTION("SPLIT(C179,""|"")")," 65 14 66 63 85 86 89 30 84 32 ")</f>
        <v> 65 14 66 63 85 86 89 30 84 32 </v>
      </c>
      <c r="E179" s="2" t="str">
        <f>IFERROR(__xludf.DUMMYFUNCTION("""COMPUTED_VALUE""")," 92 24 76 86 38 56 82 84 66 89 42 32 63 43 14 65 79 99 70 85 80  6 97 83 61")</f>
        <v> 92 24 76 86 38 56 82 84 66 89 42 32 63 43 14 65 79 99 70 85 80  6 97 83 61</v>
      </c>
      <c r="F179" s="2">
        <f>IFERROR(__xludf.DUMMYFUNCTION("SPLIT(D179,"" "")"),65.0)</f>
        <v>65</v>
      </c>
      <c r="G179" s="2">
        <f>IFERROR(__xludf.DUMMYFUNCTION("""COMPUTED_VALUE"""),14.0)</f>
        <v>14</v>
      </c>
      <c r="H179" s="2">
        <f>IFERROR(__xludf.DUMMYFUNCTION("""COMPUTED_VALUE"""),66.0)</f>
        <v>66</v>
      </c>
      <c r="I179" s="2">
        <f>IFERROR(__xludf.DUMMYFUNCTION("""COMPUTED_VALUE"""),63.0)</f>
        <v>63</v>
      </c>
      <c r="J179" s="2">
        <f>IFERROR(__xludf.DUMMYFUNCTION("""COMPUTED_VALUE"""),85.0)</f>
        <v>85</v>
      </c>
      <c r="K179" s="2">
        <f>IFERROR(__xludf.DUMMYFUNCTION("""COMPUTED_VALUE"""),86.0)</f>
        <v>86</v>
      </c>
      <c r="L179" s="2">
        <f>IFERROR(__xludf.DUMMYFUNCTION("""COMPUTED_VALUE"""),89.0)</f>
        <v>89</v>
      </c>
      <c r="M179" s="2">
        <f>IFERROR(__xludf.DUMMYFUNCTION("""COMPUTED_VALUE"""),30.0)</f>
        <v>30</v>
      </c>
      <c r="N179" s="2">
        <f>IFERROR(__xludf.DUMMYFUNCTION("""COMPUTED_VALUE"""),84.0)</f>
        <v>84</v>
      </c>
      <c r="O179" s="2">
        <f>IFERROR(__xludf.DUMMYFUNCTION("""COMPUTED_VALUE"""),32.0)</f>
        <v>32</v>
      </c>
      <c r="Q179" s="2">
        <f>IFERROR(__xludf.DUMMYFUNCTION("SPLIT(E179,"" "")"),92.0)</f>
        <v>92</v>
      </c>
      <c r="R179" s="2">
        <f>IFERROR(__xludf.DUMMYFUNCTION("""COMPUTED_VALUE"""),24.0)</f>
        <v>24</v>
      </c>
      <c r="S179" s="2">
        <f>IFERROR(__xludf.DUMMYFUNCTION("""COMPUTED_VALUE"""),76.0)</f>
        <v>76</v>
      </c>
      <c r="T179" s="2">
        <f>IFERROR(__xludf.DUMMYFUNCTION("""COMPUTED_VALUE"""),86.0)</f>
        <v>86</v>
      </c>
      <c r="U179" s="2">
        <f>IFERROR(__xludf.DUMMYFUNCTION("""COMPUTED_VALUE"""),38.0)</f>
        <v>38</v>
      </c>
      <c r="V179" s="2">
        <f>IFERROR(__xludf.DUMMYFUNCTION("""COMPUTED_VALUE"""),56.0)</f>
        <v>56</v>
      </c>
      <c r="W179" s="2">
        <f>IFERROR(__xludf.DUMMYFUNCTION("""COMPUTED_VALUE"""),82.0)</f>
        <v>82</v>
      </c>
      <c r="X179" s="2">
        <f>IFERROR(__xludf.DUMMYFUNCTION("""COMPUTED_VALUE"""),84.0)</f>
        <v>84</v>
      </c>
      <c r="Y179" s="2">
        <f>IFERROR(__xludf.DUMMYFUNCTION("""COMPUTED_VALUE"""),66.0)</f>
        <v>66</v>
      </c>
      <c r="Z179" s="2">
        <f>IFERROR(__xludf.DUMMYFUNCTION("""COMPUTED_VALUE"""),89.0)</f>
        <v>89</v>
      </c>
      <c r="AA179" s="2">
        <f>IFERROR(__xludf.DUMMYFUNCTION("""COMPUTED_VALUE"""),42.0)</f>
        <v>42</v>
      </c>
      <c r="AB179" s="2">
        <f>IFERROR(__xludf.DUMMYFUNCTION("""COMPUTED_VALUE"""),32.0)</f>
        <v>32</v>
      </c>
      <c r="AC179" s="2">
        <f>IFERROR(__xludf.DUMMYFUNCTION("""COMPUTED_VALUE"""),63.0)</f>
        <v>63</v>
      </c>
      <c r="AD179" s="2">
        <f>IFERROR(__xludf.DUMMYFUNCTION("""COMPUTED_VALUE"""),43.0)</f>
        <v>43</v>
      </c>
      <c r="AE179" s="2">
        <f>IFERROR(__xludf.DUMMYFUNCTION("""COMPUTED_VALUE"""),14.0)</f>
        <v>14</v>
      </c>
      <c r="AF179" s="2">
        <f>IFERROR(__xludf.DUMMYFUNCTION("""COMPUTED_VALUE"""),65.0)</f>
        <v>65</v>
      </c>
      <c r="AG179" s="2">
        <f>IFERROR(__xludf.DUMMYFUNCTION("""COMPUTED_VALUE"""),79.0)</f>
        <v>79</v>
      </c>
      <c r="AH179" s="2">
        <f>IFERROR(__xludf.DUMMYFUNCTION("""COMPUTED_VALUE"""),99.0)</f>
        <v>99</v>
      </c>
      <c r="AI179" s="2">
        <f>IFERROR(__xludf.DUMMYFUNCTION("""COMPUTED_VALUE"""),70.0)</f>
        <v>70</v>
      </c>
      <c r="AJ179" s="2">
        <f>IFERROR(__xludf.DUMMYFUNCTION("""COMPUTED_VALUE"""),85.0)</f>
        <v>85</v>
      </c>
      <c r="AK179" s="2">
        <f>IFERROR(__xludf.DUMMYFUNCTION("""COMPUTED_VALUE"""),80.0)</f>
        <v>80</v>
      </c>
      <c r="AL179" s="2">
        <f>IFERROR(__xludf.DUMMYFUNCTION("""COMPUTED_VALUE"""),6.0)</f>
        <v>6</v>
      </c>
      <c r="AM179" s="2">
        <f>IFERROR(__xludf.DUMMYFUNCTION("""COMPUTED_VALUE"""),97.0)</f>
        <v>97</v>
      </c>
      <c r="AN179" s="2">
        <f>IFERROR(__xludf.DUMMYFUNCTION("""COMPUTED_VALUE"""),83.0)</f>
        <v>83</v>
      </c>
      <c r="AO179" s="2">
        <f>IFERROR(__xludf.DUMMYFUNCTION("""COMPUTED_VALUE"""),61.0)</f>
        <v>61</v>
      </c>
      <c r="AP179" s="2">
        <f t="shared" si="2"/>
        <v>1000000000</v>
      </c>
      <c r="AQ179" s="2">
        <f>IFERROR(__xludf.DUMMYFUNCTION("COUNTA( iferror( filter( flatten(F179:O179), match( flatten(F179:O179), flatten(Q179:AO179), 0 ) ) ) )"),9.0)</f>
        <v>9</v>
      </c>
      <c r="AR179" s="2">
        <f t="shared" si="1"/>
        <v>256</v>
      </c>
    </row>
    <row r="180">
      <c r="A180" s="4" t="s">
        <v>184</v>
      </c>
      <c r="B180" s="2" t="str">
        <f>IFERROR(__xludf.DUMMYFUNCTION(" SPLIT(A180,"":"")"),"Card 179")</f>
        <v>Card 179</v>
      </c>
      <c r="C180" s="2" t="str">
        <f>IFERROR(__xludf.DUMMYFUNCTION("""COMPUTED_VALUE""")," 85 59 18 22 15 29  2 55 16 10 | 91 48 16 15 74 75 44 77 62 58 22 88 40 34 54 55 30  2 29 18 45 51 76 79 10")</f>
        <v> 85 59 18 22 15 29  2 55 16 10 | 91 48 16 15 74 75 44 77 62 58 22 88 40 34 54 55 30  2 29 18 45 51 76 79 10</v>
      </c>
      <c r="D180" s="2" t="str">
        <f>IFERROR(__xludf.DUMMYFUNCTION("SPLIT(C180,""|"")")," 85 59 18 22 15 29  2 55 16 10 ")</f>
        <v> 85 59 18 22 15 29  2 55 16 10 </v>
      </c>
      <c r="E180" s="2" t="str">
        <f>IFERROR(__xludf.DUMMYFUNCTION("""COMPUTED_VALUE""")," 91 48 16 15 74 75 44 77 62 58 22 88 40 34 54 55 30  2 29 18 45 51 76 79 10")</f>
        <v> 91 48 16 15 74 75 44 77 62 58 22 88 40 34 54 55 30  2 29 18 45 51 76 79 10</v>
      </c>
      <c r="F180" s="2">
        <f>IFERROR(__xludf.DUMMYFUNCTION("SPLIT(D180,"" "")"),85.0)</f>
        <v>85</v>
      </c>
      <c r="G180" s="2">
        <f>IFERROR(__xludf.DUMMYFUNCTION("""COMPUTED_VALUE"""),59.0)</f>
        <v>59</v>
      </c>
      <c r="H180" s="2">
        <f>IFERROR(__xludf.DUMMYFUNCTION("""COMPUTED_VALUE"""),18.0)</f>
        <v>18</v>
      </c>
      <c r="I180" s="2">
        <f>IFERROR(__xludf.DUMMYFUNCTION("""COMPUTED_VALUE"""),22.0)</f>
        <v>22</v>
      </c>
      <c r="J180" s="2">
        <f>IFERROR(__xludf.DUMMYFUNCTION("""COMPUTED_VALUE"""),15.0)</f>
        <v>15</v>
      </c>
      <c r="K180" s="2">
        <f>IFERROR(__xludf.DUMMYFUNCTION("""COMPUTED_VALUE"""),29.0)</f>
        <v>29</v>
      </c>
      <c r="L180" s="2">
        <f>IFERROR(__xludf.DUMMYFUNCTION("""COMPUTED_VALUE"""),2.0)</f>
        <v>2</v>
      </c>
      <c r="M180" s="2">
        <f>IFERROR(__xludf.DUMMYFUNCTION("""COMPUTED_VALUE"""),55.0)</f>
        <v>55</v>
      </c>
      <c r="N180" s="2">
        <f>IFERROR(__xludf.DUMMYFUNCTION("""COMPUTED_VALUE"""),16.0)</f>
        <v>16</v>
      </c>
      <c r="O180" s="2">
        <f>IFERROR(__xludf.DUMMYFUNCTION("""COMPUTED_VALUE"""),10.0)</f>
        <v>10</v>
      </c>
      <c r="Q180" s="2">
        <f>IFERROR(__xludf.DUMMYFUNCTION("SPLIT(E180,"" "")"),91.0)</f>
        <v>91</v>
      </c>
      <c r="R180" s="2">
        <f>IFERROR(__xludf.DUMMYFUNCTION("""COMPUTED_VALUE"""),48.0)</f>
        <v>48</v>
      </c>
      <c r="S180" s="2">
        <f>IFERROR(__xludf.DUMMYFUNCTION("""COMPUTED_VALUE"""),16.0)</f>
        <v>16</v>
      </c>
      <c r="T180" s="2">
        <f>IFERROR(__xludf.DUMMYFUNCTION("""COMPUTED_VALUE"""),15.0)</f>
        <v>15</v>
      </c>
      <c r="U180" s="2">
        <f>IFERROR(__xludf.DUMMYFUNCTION("""COMPUTED_VALUE"""),74.0)</f>
        <v>74</v>
      </c>
      <c r="V180" s="2">
        <f>IFERROR(__xludf.DUMMYFUNCTION("""COMPUTED_VALUE"""),75.0)</f>
        <v>75</v>
      </c>
      <c r="W180" s="2">
        <f>IFERROR(__xludf.DUMMYFUNCTION("""COMPUTED_VALUE"""),44.0)</f>
        <v>44</v>
      </c>
      <c r="X180" s="2">
        <f>IFERROR(__xludf.DUMMYFUNCTION("""COMPUTED_VALUE"""),77.0)</f>
        <v>77</v>
      </c>
      <c r="Y180" s="2">
        <f>IFERROR(__xludf.DUMMYFUNCTION("""COMPUTED_VALUE"""),62.0)</f>
        <v>62</v>
      </c>
      <c r="Z180" s="2">
        <f>IFERROR(__xludf.DUMMYFUNCTION("""COMPUTED_VALUE"""),58.0)</f>
        <v>58</v>
      </c>
      <c r="AA180" s="2">
        <f>IFERROR(__xludf.DUMMYFUNCTION("""COMPUTED_VALUE"""),22.0)</f>
        <v>22</v>
      </c>
      <c r="AB180" s="2">
        <f>IFERROR(__xludf.DUMMYFUNCTION("""COMPUTED_VALUE"""),88.0)</f>
        <v>88</v>
      </c>
      <c r="AC180" s="2">
        <f>IFERROR(__xludf.DUMMYFUNCTION("""COMPUTED_VALUE"""),40.0)</f>
        <v>40</v>
      </c>
      <c r="AD180" s="2">
        <f>IFERROR(__xludf.DUMMYFUNCTION("""COMPUTED_VALUE"""),34.0)</f>
        <v>34</v>
      </c>
      <c r="AE180" s="2">
        <f>IFERROR(__xludf.DUMMYFUNCTION("""COMPUTED_VALUE"""),54.0)</f>
        <v>54</v>
      </c>
      <c r="AF180" s="2">
        <f>IFERROR(__xludf.DUMMYFUNCTION("""COMPUTED_VALUE"""),55.0)</f>
        <v>55</v>
      </c>
      <c r="AG180" s="2">
        <f>IFERROR(__xludf.DUMMYFUNCTION("""COMPUTED_VALUE"""),30.0)</f>
        <v>30</v>
      </c>
      <c r="AH180" s="2">
        <f>IFERROR(__xludf.DUMMYFUNCTION("""COMPUTED_VALUE"""),2.0)</f>
        <v>2</v>
      </c>
      <c r="AI180" s="2">
        <f>IFERROR(__xludf.DUMMYFUNCTION("""COMPUTED_VALUE"""),29.0)</f>
        <v>29</v>
      </c>
      <c r="AJ180" s="2">
        <f>IFERROR(__xludf.DUMMYFUNCTION("""COMPUTED_VALUE"""),18.0)</f>
        <v>18</v>
      </c>
      <c r="AK180" s="2">
        <f>IFERROR(__xludf.DUMMYFUNCTION("""COMPUTED_VALUE"""),45.0)</f>
        <v>45</v>
      </c>
      <c r="AL180" s="2">
        <f>IFERROR(__xludf.DUMMYFUNCTION("""COMPUTED_VALUE"""),51.0)</f>
        <v>51</v>
      </c>
      <c r="AM180" s="2">
        <f>IFERROR(__xludf.DUMMYFUNCTION("""COMPUTED_VALUE"""),76.0)</f>
        <v>76</v>
      </c>
      <c r="AN180" s="2">
        <f>IFERROR(__xludf.DUMMYFUNCTION("""COMPUTED_VALUE"""),79.0)</f>
        <v>79</v>
      </c>
      <c r="AO180" s="2">
        <f>IFERROR(__xludf.DUMMYFUNCTION("""COMPUTED_VALUE"""),10.0)</f>
        <v>10</v>
      </c>
      <c r="AP180" s="2">
        <f t="shared" si="2"/>
        <v>43046721</v>
      </c>
      <c r="AQ180" s="2">
        <f>IFERROR(__xludf.DUMMYFUNCTION("COUNTA( iferror( filter( flatten(F180:O180), match( flatten(F180:O180), flatten(Q180:AO180), 0 ) ) ) )"),8.0)</f>
        <v>8</v>
      </c>
      <c r="AR180" s="2">
        <f t="shared" si="1"/>
        <v>128</v>
      </c>
    </row>
    <row r="181">
      <c r="A181" s="4" t="s">
        <v>185</v>
      </c>
      <c r="B181" s="2" t="str">
        <f>IFERROR(__xludf.DUMMYFUNCTION(" SPLIT(A181,"":"")"),"Card 180")</f>
        <v>Card 180</v>
      </c>
      <c r="C181" s="2" t="str">
        <f>IFERROR(__xludf.DUMMYFUNCTION("""COMPUTED_VALUE""")," 45 13 56 71 79 75 86 16 95 32 | 30 91 39 85 79 35  5 12  4 90 53 95 47  1 75 15  9  3 50 45 10 32 22 24 13")</f>
        <v> 45 13 56 71 79 75 86 16 95 32 | 30 91 39 85 79 35  5 12  4 90 53 95 47  1 75 15  9  3 50 45 10 32 22 24 13</v>
      </c>
      <c r="D181" s="2" t="str">
        <f>IFERROR(__xludf.DUMMYFUNCTION("SPLIT(C181,""|"")")," 45 13 56 71 79 75 86 16 95 32 ")</f>
        <v> 45 13 56 71 79 75 86 16 95 32 </v>
      </c>
      <c r="E181" s="2" t="str">
        <f>IFERROR(__xludf.DUMMYFUNCTION("""COMPUTED_VALUE""")," 30 91 39 85 79 35  5 12  4 90 53 95 47  1 75 15  9  3 50 45 10 32 22 24 13")</f>
        <v> 30 91 39 85 79 35  5 12  4 90 53 95 47  1 75 15  9  3 50 45 10 32 22 24 13</v>
      </c>
      <c r="F181" s="2">
        <f>IFERROR(__xludf.DUMMYFUNCTION("SPLIT(D181,"" "")"),45.0)</f>
        <v>45</v>
      </c>
      <c r="G181" s="2">
        <f>IFERROR(__xludf.DUMMYFUNCTION("""COMPUTED_VALUE"""),13.0)</f>
        <v>13</v>
      </c>
      <c r="H181" s="2">
        <f>IFERROR(__xludf.DUMMYFUNCTION("""COMPUTED_VALUE"""),56.0)</f>
        <v>56</v>
      </c>
      <c r="I181" s="2">
        <f>IFERROR(__xludf.DUMMYFUNCTION("""COMPUTED_VALUE"""),71.0)</f>
        <v>71</v>
      </c>
      <c r="J181" s="2">
        <f>IFERROR(__xludf.DUMMYFUNCTION("""COMPUTED_VALUE"""),79.0)</f>
        <v>79</v>
      </c>
      <c r="K181" s="2">
        <f>IFERROR(__xludf.DUMMYFUNCTION("""COMPUTED_VALUE"""),75.0)</f>
        <v>75</v>
      </c>
      <c r="L181" s="2">
        <f>IFERROR(__xludf.DUMMYFUNCTION("""COMPUTED_VALUE"""),86.0)</f>
        <v>86</v>
      </c>
      <c r="M181" s="2">
        <f>IFERROR(__xludf.DUMMYFUNCTION("""COMPUTED_VALUE"""),16.0)</f>
        <v>16</v>
      </c>
      <c r="N181" s="2">
        <f>IFERROR(__xludf.DUMMYFUNCTION("""COMPUTED_VALUE"""),95.0)</f>
        <v>95</v>
      </c>
      <c r="O181" s="2">
        <f>IFERROR(__xludf.DUMMYFUNCTION("""COMPUTED_VALUE"""),32.0)</f>
        <v>32</v>
      </c>
      <c r="Q181" s="2">
        <f>IFERROR(__xludf.DUMMYFUNCTION("SPLIT(E181,"" "")"),30.0)</f>
        <v>30</v>
      </c>
      <c r="R181" s="2">
        <f>IFERROR(__xludf.DUMMYFUNCTION("""COMPUTED_VALUE"""),91.0)</f>
        <v>91</v>
      </c>
      <c r="S181" s="2">
        <f>IFERROR(__xludf.DUMMYFUNCTION("""COMPUTED_VALUE"""),39.0)</f>
        <v>39</v>
      </c>
      <c r="T181" s="2">
        <f>IFERROR(__xludf.DUMMYFUNCTION("""COMPUTED_VALUE"""),85.0)</f>
        <v>85</v>
      </c>
      <c r="U181" s="2">
        <f>IFERROR(__xludf.DUMMYFUNCTION("""COMPUTED_VALUE"""),79.0)</f>
        <v>79</v>
      </c>
      <c r="V181" s="2">
        <f>IFERROR(__xludf.DUMMYFUNCTION("""COMPUTED_VALUE"""),35.0)</f>
        <v>35</v>
      </c>
      <c r="W181" s="2">
        <f>IFERROR(__xludf.DUMMYFUNCTION("""COMPUTED_VALUE"""),5.0)</f>
        <v>5</v>
      </c>
      <c r="X181" s="2">
        <f>IFERROR(__xludf.DUMMYFUNCTION("""COMPUTED_VALUE"""),12.0)</f>
        <v>12</v>
      </c>
      <c r="Y181" s="2">
        <f>IFERROR(__xludf.DUMMYFUNCTION("""COMPUTED_VALUE"""),4.0)</f>
        <v>4</v>
      </c>
      <c r="Z181" s="2">
        <f>IFERROR(__xludf.DUMMYFUNCTION("""COMPUTED_VALUE"""),90.0)</f>
        <v>90</v>
      </c>
      <c r="AA181" s="2">
        <f>IFERROR(__xludf.DUMMYFUNCTION("""COMPUTED_VALUE"""),53.0)</f>
        <v>53</v>
      </c>
      <c r="AB181" s="2">
        <f>IFERROR(__xludf.DUMMYFUNCTION("""COMPUTED_VALUE"""),95.0)</f>
        <v>95</v>
      </c>
      <c r="AC181" s="2">
        <f>IFERROR(__xludf.DUMMYFUNCTION("""COMPUTED_VALUE"""),47.0)</f>
        <v>47</v>
      </c>
      <c r="AD181" s="2">
        <f>IFERROR(__xludf.DUMMYFUNCTION("""COMPUTED_VALUE"""),1.0)</f>
        <v>1</v>
      </c>
      <c r="AE181" s="2">
        <f>IFERROR(__xludf.DUMMYFUNCTION("""COMPUTED_VALUE"""),75.0)</f>
        <v>75</v>
      </c>
      <c r="AF181" s="2">
        <f>IFERROR(__xludf.DUMMYFUNCTION("""COMPUTED_VALUE"""),15.0)</f>
        <v>15</v>
      </c>
      <c r="AG181" s="2">
        <f>IFERROR(__xludf.DUMMYFUNCTION("""COMPUTED_VALUE"""),9.0)</f>
        <v>9</v>
      </c>
      <c r="AH181" s="2">
        <f>IFERROR(__xludf.DUMMYFUNCTION("""COMPUTED_VALUE"""),3.0)</f>
        <v>3</v>
      </c>
      <c r="AI181" s="2">
        <f>IFERROR(__xludf.DUMMYFUNCTION("""COMPUTED_VALUE"""),50.0)</f>
        <v>50</v>
      </c>
      <c r="AJ181" s="2">
        <f>IFERROR(__xludf.DUMMYFUNCTION("""COMPUTED_VALUE"""),45.0)</f>
        <v>45</v>
      </c>
      <c r="AK181" s="2">
        <f>IFERROR(__xludf.DUMMYFUNCTION("""COMPUTED_VALUE"""),10.0)</f>
        <v>10</v>
      </c>
      <c r="AL181" s="2">
        <f>IFERROR(__xludf.DUMMYFUNCTION("""COMPUTED_VALUE"""),32.0)</f>
        <v>32</v>
      </c>
      <c r="AM181" s="2">
        <f>IFERROR(__xludf.DUMMYFUNCTION("""COMPUTED_VALUE"""),22.0)</f>
        <v>22</v>
      </c>
      <c r="AN181" s="2">
        <f>IFERROR(__xludf.DUMMYFUNCTION("""COMPUTED_VALUE"""),24.0)</f>
        <v>24</v>
      </c>
      <c r="AO181" s="2">
        <f>IFERROR(__xludf.DUMMYFUNCTION("""COMPUTED_VALUE"""),13.0)</f>
        <v>13</v>
      </c>
      <c r="AP181" s="2">
        <f t="shared" si="2"/>
        <v>262144</v>
      </c>
      <c r="AQ181" s="2">
        <f>IFERROR(__xludf.DUMMYFUNCTION("COUNTA( iferror( filter( flatten(F181:O181), match( flatten(F181:O181), flatten(Q181:AO181), 0 ) ) ) )"),6.0)</f>
        <v>6</v>
      </c>
      <c r="AR181" s="2">
        <f t="shared" si="1"/>
        <v>32</v>
      </c>
    </row>
    <row r="182">
      <c r="A182" s="4" t="s">
        <v>186</v>
      </c>
      <c r="B182" s="2" t="str">
        <f>IFERROR(__xludf.DUMMYFUNCTION(" SPLIT(A182,"":"")"),"Card 181")</f>
        <v>Card 181</v>
      </c>
      <c r="C182" s="2" t="str">
        <f>IFERROR(__xludf.DUMMYFUNCTION("""COMPUTED_VALUE""")," 47 13 85 45 98 21 78 68 80 27 | 64 46 42 85 82 60  8 47 69 91 15 33 52  7 95 34 86 53 40 49 27 76 63 26 78")</f>
        <v> 47 13 85 45 98 21 78 68 80 27 | 64 46 42 85 82 60  8 47 69 91 15 33 52  7 95 34 86 53 40 49 27 76 63 26 78</v>
      </c>
      <c r="D182" s="2" t="str">
        <f>IFERROR(__xludf.DUMMYFUNCTION("SPLIT(C182,""|"")")," 47 13 85 45 98 21 78 68 80 27 ")</f>
        <v> 47 13 85 45 98 21 78 68 80 27 </v>
      </c>
      <c r="E182" s="2" t="str">
        <f>IFERROR(__xludf.DUMMYFUNCTION("""COMPUTED_VALUE""")," 64 46 42 85 82 60  8 47 69 91 15 33 52  7 95 34 86 53 40 49 27 76 63 26 78")</f>
        <v> 64 46 42 85 82 60  8 47 69 91 15 33 52  7 95 34 86 53 40 49 27 76 63 26 78</v>
      </c>
      <c r="F182" s="2">
        <f>IFERROR(__xludf.DUMMYFUNCTION("SPLIT(D182,"" "")"),47.0)</f>
        <v>47</v>
      </c>
      <c r="G182" s="2">
        <f>IFERROR(__xludf.DUMMYFUNCTION("""COMPUTED_VALUE"""),13.0)</f>
        <v>13</v>
      </c>
      <c r="H182" s="2">
        <f>IFERROR(__xludf.DUMMYFUNCTION("""COMPUTED_VALUE"""),85.0)</f>
        <v>85</v>
      </c>
      <c r="I182" s="2">
        <f>IFERROR(__xludf.DUMMYFUNCTION("""COMPUTED_VALUE"""),45.0)</f>
        <v>45</v>
      </c>
      <c r="J182" s="2">
        <f>IFERROR(__xludf.DUMMYFUNCTION("""COMPUTED_VALUE"""),98.0)</f>
        <v>98</v>
      </c>
      <c r="K182" s="2">
        <f>IFERROR(__xludf.DUMMYFUNCTION("""COMPUTED_VALUE"""),21.0)</f>
        <v>21</v>
      </c>
      <c r="L182" s="2">
        <f>IFERROR(__xludf.DUMMYFUNCTION("""COMPUTED_VALUE"""),78.0)</f>
        <v>78</v>
      </c>
      <c r="M182" s="2">
        <f>IFERROR(__xludf.DUMMYFUNCTION("""COMPUTED_VALUE"""),68.0)</f>
        <v>68</v>
      </c>
      <c r="N182" s="2">
        <f>IFERROR(__xludf.DUMMYFUNCTION("""COMPUTED_VALUE"""),80.0)</f>
        <v>80</v>
      </c>
      <c r="O182" s="2">
        <f>IFERROR(__xludf.DUMMYFUNCTION("""COMPUTED_VALUE"""),27.0)</f>
        <v>27</v>
      </c>
      <c r="Q182" s="2">
        <f>IFERROR(__xludf.DUMMYFUNCTION("SPLIT(E182,"" "")"),64.0)</f>
        <v>64</v>
      </c>
      <c r="R182" s="2">
        <f>IFERROR(__xludf.DUMMYFUNCTION("""COMPUTED_VALUE"""),46.0)</f>
        <v>46</v>
      </c>
      <c r="S182" s="2">
        <f>IFERROR(__xludf.DUMMYFUNCTION("""COMPUTED_VALUE"""),42.0)</f>
        <v>42</v>
      </c>
      <c r="T182" s="2">
        <f>IFERROR(__xludf.DUMMYFUNCTION("""COMPUTED_VALUE"""),85.0)</f>
        <v>85</v>
      </c>
      <c r="U182" s="2">
        <f>IFERROR(__xludf.DUMMYFUNCTION("""COMPUTED_VALUE"""),82.0)</f>
        <v>82</v>
      </c>
      <c r="V182" s="2">
        <f>IFERROR(__xludf.DUMMYFUNCTION("""COMPUTED_VALUE"""),60.0)</f>
        <v>60</v>
      </c>
      <c r="W182" s="2">
        <f>IFERROR(__xludf.DUMMYFUNCTION("""COMPUTED_VALUE"""),8.0)</f>
        <v>8</v>
      </c>
      <c r="X182" s="2">
        <f>IFERROR(__xludf.DUMMYFUNCTION("""COMPUTED_VALUE"""),47.0)</f>
        <v>47</v>
      </c>
      <c r="Y182" s="2">
        <f>IFERROR(__xludf.DUMMYFUNCTION("""COMPUTED_VALUE"""),69.0)</f>
        <v>69</v>
      </c>
      <c r="Z182" s="2">
        <f>IFERROR(__xludf.DUMMYFUNCTION("""COMPUTED_VALUE"""),91.0)</f>
        <v>91</v>
      </c>
      <c r="AA182" s="2">
        <f>IFERROR(__xludf.DUMMYFUNCTION("""COMPUTED_VALUE"""),15.0)</f>
        <v>15</v>
      </c>
      <c r="AB182" s="2">
        <f>IFERROR(__xludf.DUMMYFUNCTION("""COMPUTED_VALUE"""),33.0)</f>
        <v>33</v>
      </c>
      <c r="AC182" s="2">
        <f>IFERROR(__xludf.DUMMYFUNCTION("""COMPUTED_VALUE"""),52.0)</f>
        <v>52</v>
      </c>
      <c r="AD182" s="2">
        <f>IFERROR(__xludf.DUMMYFUNCTION("""COMPUTED_VALUE"""),7.0)</f>
        <v>7</v>
      </c>
      <c r="AE182" s="2">
        <f>IFERROR(__xludf.DUMMYFUNCTION("""COMPUTED_VALUE"""),95.0)</f>
        <v>95</v>
      </c>
      <c r="AF182" s="2">
        <f>IFERROR(__xludf.DUMMYFUNCTION("""COMPUTED_VALUE"""),34.0)</f>
        <v>34</v>
      </c>
      <c r="AG182" s="2">
        <f>IFERROR(__xludf.DUMMYFUNCTION("""COMPUTED_VALUE"""),86.0)</f>
        <v>86</v>
      </c>
      <c r="AH182" s="2">
        <f>IFERROR(__xludf.DUMMYFUNCTION("""COMPUTED_VALUE"""),53.0)</f>
        <v>53</v>
      </c>
      <c r="AI182" s="2">
        <f>IFERROR(__xludf.DUMMYFUNCTION("""COMPUTED_VALUE"""),40.0)</f>
        <v>40</v>
      </c>
      <c r="AJ182" s="2">
        <f>IFERROR(__xludf.DUMMYFUNCTION("""COMPUTED_VALUE"""),49.0)</f>
        <v>49</v>
      </c>
      <c r="AK182" s="2">
        <f>IFERROR(__xludf.DUMMYFUNCTION("""COMPUTED_VALUE"""),27.0)</f>
        <v>27</v>
      </c>
      <c r="AL182" s="2">
        <f>IFERROR(__xludf.DUMMYFUNCTION("""COMPUTED_VALUE"""),76.0)</f>
        <v>76</v>
      </c>
      <c r="AM182" s="2">
        <f>IFERROR(__xludf.DUMMYFUNCTION("""COMPUTED_VALUE"""),63.0)</f>
        <v>63</v>
      </c>
      <c r="AN182" s="2">
        <f>IFERROR(__xludf.DUMMYFUNCTION("""COMPUTED_VALUE"""),26.0)</f>
        <v>26</v>
      </c>
      <c r="AO182" s="2">
        <f>IFERROR(__xludf.DUMMYFUNCTION("""COMPUTED_VALUE"""),78.0)</f>
        <v>78</v>
      </c>
      <c r="AP182" s="2">
        <f t="shared" si="2"/>
        <v>1296</v>
      </c>
      <c r="AQ182" s="2">
        <f>IFERROR(__xludf.DUMMYFUNCTION("COUNTA( iferror( filter( flatten(F182:O182), match( flatten(F182:O182), flatten(Q182:AO182), 0 ) ) ) )"),4.0)</f>
        <v>4</v>
      </c>
      <c r="AR182" s="2">
        <f t="shared" si="1"/>
        <v>8</v>
      </c>
    </row>
    <row r="183">
      <c r="A183" s="4" t="s">
        <v>187</v>
      </c>
      <c r="B183" s="2" t="str">
        <f>IFERROR(__xludf.DUMMYFUNCTION(" SPLIT(A183,"":"")"),"Card 182")</f>
        <v>Card 182</v>
      </c>
      <c r="C183" s="2" t="str">
        <f>IFERROR(__xludf.DUMMYFUNCTION("""COMPUTED_VALUE""")," 78 84 43 31 86 90 13 83  7 29 | 51 64 67 82 39 87 49 93 69 12 29 36 47 84 18 96 77 10 91 92 60 16 53 81 88")</f>
        <v> 78 84 43 31 86 90 13 83  7 29 | 51 64 67 82 39 87 49 93 69 12 29 36 47 84 18 96 77 10 91 92 60 16 53 81 88</v>
      </c>
      <c r="D183" s="2" t="str">
        <f>IFERROR(__xludf.DUMMYFUNCTION("SPLIT(C183,""|"")")," 78 84 43 31 86 90 13 83  7 29 ")</f>
        <v> 78 84 43 31 86 90 13 83  7 29 </v>
      </c>
      <c r="E183" s="2" t="str">
        <f>IFERROR(__xludf.DUMMYFUNCTION("""COMPUTED_VALUE""")," 51 64 67 82 39 87 49 93 69 12 29 36 47 84 18 96 77 10 91 92 60 16 53 81 88")</f>
        <v> 51 64 67 82 39 87 49 93 69 12 29 36 47 84 18 96 77 10 91 92 60 16 53 81 88</v>
      </c>
      <c r="F183" s="2">
        <f>IFERROR(__xludf.DUMMYFUNCTION("SPLIT(D183,"" "")"),78.0)</f>
        <v>78</v>
      </c>
      <c r="G183" s="2">
        <f>IFERROR(__xludf.DUMMYFUNCTION("""COMPUTED_VALUE"""),84.0)</f>
        <v>84</v>
      </c>
      <c r="H183" s="2">
        <f>IFERROR(__xludf.DUMMYFUNCTION("""COMPUTED_VALUE"""),43.0)</f>
        <v>43</v>
      </c>
      <c r="I183" s="2">
        <f>IFERROR(__xludf.DUMMYFUNCTION("""COMPUTED_VALUE"""),31.0)</f>
        <v>31</v>
      </c>
      <c r="J183" s="2">
        <f>IFERROR(__xludf.DUMMYFUNCTION("""COMPUTED_VALUE"""),86.0)</f>
        <v>86</v>
      </c>
      <c r="K183" s="2">
        <f>IFERROR(__xludf.DUMMYFUNCTION("""COMPUTED_VALUE"""),90.0)</f>
        <v>90</v>
      </c>
      <c r="L183" s="2">
        <f>IFERROR(__xludf.DUMMYFUNCTION("""COMPUTED_VALUE"""),13.0)</f>
        <v>13</v>
      </c>
      <c r="M183" s="2">
        <f>IFERROR(__xludf.DUMMYFUNCTION("""COMPUTED_VALUE"""),83.0)</f>
        <v>83</v>
      </c>
      <c r="N183" s="2">
        <f>IFERROR(__xludf.DUMMYFUNCTION("""COMPUTED_VALUE"""),7.0)</f>
        <v>7</v>
      </c>
      <c r="O183" s="2">
        <f>IFERROR(__xludf.DUMMYFUNCTION("""COMPUTED_VALUE"""),29.0)</f>
        <v>29</v>
      </c>
      <c r="Q183" s="2">
        <f>IFERROR(__xludf.DUMMYFUNCTION("SPLIT(E183,"" "")"),51.0)</f>
        <v>51</v>
      </c>
      <c r="R183" s="2">
        <f>IFERROR(__xludf.DUMMYFUNCTION("""COMPUTED_VALUE"""),64.0)</f>
        <v>64</v>
      </c>
      <c r="S183" s="2">
        <f>IFERROR(__xludf.DUMMYFUNCTION("""COMPUTED_VALUE"""),67.0)</f>
        <v>67</v>
      </c>
      <c r="T183" s="2">
        <f>IFERROR(__xludf.DUMMYFUNCTION("""COMPUTED_VALUE"""),82.0)</f>
        <v>82</v>
      </c>
      <c r="U183" s="2">
        <f>IFERROR(__xludf.DUMMYFUNCTION("""COMPUTED_VALUE"""),39.0)</f>
        <v>39</v>
      </c>
      <c r="V183" s="2">
        <f>IFERROR(__xludf.DUMMYFUNCTION("""COMPUTED_VALUE"""),87.0)</f>
        <v>87</v>
      </c>
      <c r="W183" s="2">
        <f>IFERROR(__xludf.DUMMYFUNCTION("""COMPUTED_VALUE"""),49.0)</f>
        <v>49</v>
      </c>
      <c r="X183" s="2">
        <f>IFERROR(__xludf.DUMMYFUNCTION("""COMPUTED_VALUE"""),93.0)</f>
        <v>93</v>
      </c>
      <c r="Y183" s="2">
        <f>IFERROR(__xludf.DUMMYFUNCTION("""COMPUTED_VALUE"""),69.0)</f>
        <v>69</v>
      </c>
      <c r="Z183" s="2">
        <f>IFERROR(__xludf.DUMMYFUNCTION("""COMPUTED_VALUE"""),12.0)</f>
        <v>12</v>
      </c>
      <c r="AA183" s="2">
        <f>IFERROR(__xludf.DUMMYFUNCTION("""COMPUTED_VALUE"""),29.0)</f>
        <v>29</v>
      </c>
      <c r="AB183" s="2">
        <f>IFERROR(__xludf.DUMMYFUNCTION("""COMPUTED_VALUE"""),36.0)</f>
        <v>36</v>
      </c>
      <c r="AC183" s="2">
        <f>IFERROR(__xludf.DUMMYFUNCTION("""COMPUTED_VALUE"""),47.0)</f>
        <v>47</v>
      </c>
      <c r="AD183" s="2">
        <f>IFERROR(__xludf.DUMMYFUNCTION("""COMPUTED_VALUE"""),84.0)</f>
        <v>84</v>
      </c>
      <c r="AE183" s="2">
        <f>IFERROR(__xludf.DUMMYFUNCTION("""COMPUTED_VALUE"""),18.0)</f>
        <v>18</v>
      </c>
      <c r="AF183" s="2">
        <f>IFERROR(__xludf.DUMMYFUNCTION("""COMPUTED_VALUE"""),96.0)</f>
        <v>96</v>
      </c>
      <c r="AG183" s="2">
        <f>IFERROR(__xludf.DUMMYFUNCTION("""COMPUTED_VALUE"""),77.0)</f>
        <v>77</v>
      </c>
      <c r="AH183" s="2">
        <f>IFERROR(__xludf.DUMMYFUNCTION("""COMPUTED_VALUE"""),10.0)</f>
        <v>10</v>
      </c>
      <c r="AI183" s="2">
        <f>IFERROR(__xludf.DUMMYFUNCTION("""COMPUTED_VALUE"""),91.0)</f>
        <v>91</v>
      </c>
      <c r="AJ183" s="2">
        <f>IFERROR(__xludf.DUMMYFUNCTION("""COMPUTED_VALUE"""),92.0)</f>
        <v>92</v>
      </c>
      <c r="AK183" s="2">
        <f>IFERROR(__xludf.DUMMYFUNCTION("""COMPUTED_VALUE"""),60.0)</f>
        <v>60</v>
      </c>
      <c r="AL183" s="2">
        <f>IFERROR(__xludf.DUMMYFUNCTION("""COMPUTED_VALUE"""),16.0)</f>
        <v>16</v>
      </c>
      <c r="AM183" s="2">
        <f>IFERROR(__xludf.DUMMYFUNCTION("""COMPUTED_VALUE"""),53.0)</f>
        <v>53</v>
      </c>
      <c r="AN183" s="2">
        <f>IFERROR(__xludf.DUMMYFUNCTION("""COMPUTED_VALUE"""),81.0)</f>
        <v>81</v>
      </c>
      <c r="AO183" s="2">
        <f>IFERROR(__xludf.DUMMYFUNCTION("""COMPUTED_VALUE"""),88.0)</f>
        <v>88</v>
      </c>
      <c r="AP183" s="2">
        <f t="shared" si="2"/>
        <v>16</v>
      </c>
      <c r="AQ183" s="2">
        <f>IFERROR(__xludf.DUMMYFUNCTION("COUNTA( iferror( filter( flatten(F183:O183), match( flatten(F183:O183), flatten(Q183:AO183), 0 ) ) ) )"),2.0)</f>
        <v>2</v>
      </c>
      <c r="AR183" s="2">
        <f t="shared" si="1"/>
        <v>2</v>
      </c>
    </row>
    <row r="184">
      <c r="A184" s="4" t="s">
        <v>188</v>
      </c>
      <c r="B184" s="2" t="str">
        <f>IFERROR(__xludf.DUMMYFUNCTION(" SPLIT(A184,"":"")"),"Card 183")</f>
        <v>Card 183</v>
      </c>
      <c r="C184" s="2" t="str">
        <f>IFERROR(__xludf.DUMMYFUNCTION("""COMPUTED_VALUE""")," 28 78 55 47 42 63 49 25 76 33 | 35 15 41 37 49 50 69 70 87 88 73 77 30  6 97 61  7 38 98  1 32 48 99 47 16")</f>
        <v> 28 78 55 47 42 63 49 25 76 33 | 35 15 41 37 49 50 69 70 87 88 73 77 30  6 97 61  7 38 98  1 32 48 99 47 16</v>
      </c>
      <c r="D184" s="2" t="str">
        <f>IFERROR(__xludf.DUMMYFUNCTION("SPLIT(C184,""|"")")," 28 78 55 47 42 63 49 25 76 33 ")</f>
        <v> 28 78 55 47 42 63 49 25 76 33 </v>
      </c>
      <c r="E184" s="2" t="str">
        <f>IFERROR(__xludf.DUMMYFUNCTION("""COMPUTED_VALUE""")," 35 15 41 37 49 50 69 70 87 88 73 77 30  6 97 61  7 38 98  1 32 48 99 47 16")</f>
        <v> 35 15 41 37 49 50 69 70 87 88 73 77 30  6 97 61  7 38 98  1 32 48 99 47 16</v>
      </c>
      <c r="F184" s="2">
        <f>IFERROR(__xludf.DUMMYFUNCTION("SPLIT(D184,"" "")"),28.0)</f>
        <v>28</v>
      </c>
      <c r="G184" s="2">
        <f>IFERROR(__xludf.DUMMYFUNCTION("""COMPUTED_VALUE"""),78.0)</f>
        <v>78</v>
      </c>
      <c r="H184" s="2">
        <f>IFERROR(__xludf.DUMMYFUNCTION("""COMPUTED_VALUE"""),55.0)</f>
        <v>55</v>
      </c>
      <c r="I184" s="2">
        <f>IFERROR(__xludf.DUMMYFUNCTION("""COMPUTED_VALUE"""),47.0)</f>
        <v>47</v>
      </c>
      <c r="J184" s="2">
        <f>IFERROR(__xludf.DUMMYFUNCTION("""COMPUTED_VALUE"""),42.0)</f>
        <v>42</v>
      </c>
      <c r="K184" s="2">
        <f>IFERROR(__xludf.DUMMYFUNCTION("""COMPUTED_VALUE"""),63.0)</f>
        <v>63</v>
      </c>
      <c r="L184" s="2">
        <f>IFERROR(__xludf.DUMMYFUNCTION("""COMPUTED_VALUE"""),49.0)</f>
        <v>49</v>
      </c>
      <c r="M184" s="2">
        <f>IFERROR(__xludf.DUMMYFUNCTION("""COMPUTED_VALUE"""),25.0)</f>
        <v>25</v>
      </c>
      <c r="N184" s="2">
        <f>IFERROR(__xludf.DUMMYFUNCTION("""COMPUTED_VALUE"""),76.0)</f>
        <v>76</v>
      </c>
      <c r="O184" s="2">
        <f>IFERROR(__xludf.DUMMYFUNCTION("""COMPUTED_VALUE"""),33.0)</f>
        <v>33</v>
      </c>
      <c r="Q184" s="2">
        <f>IFERROR(__xludf.DUMMYFUNCTION("SPLIT(E184,"" "")"),35.0)</f>
        <v>35</v>
      </c>
      <c r="R184" s="2">
        <f>IFERROR(__xludf.DUMMYFUNCTION("""COMPUTED_VALUE"""),15.0)</f>
        <v>15</v>
      </c>
      <c r="S184" s="2">
        <f>IFERROR(__xludf.DUMMYFUNCTION("""COMPUTED_VALUE"""),41.0)</f>
        <v>41</v>
      </c>
      <c r="T184" s="2">
        <f>IFERROR(__xludf.DUMMYFUNCTION("""COMPUTED_VALUE"""),37.0)</f>
        <v>37</v>
      </c>
      <c r="U184" s="2">
        <f>IFERROR(__xludf.DUMMYFUNCTION("""COMPUTED_VALUE"""),49.0)</f>
        <v>49</v>
      </c>
      <c r="V184" s="2">
        <f>IFERROR(__xludf.DUMMYFUNCTION("""COMPUTED_VALUE"""),50.0)</f>
        <v>50</v>
      </c>
      <c r="W184" s="2">
        <f>IFERROR(__xludf.DUMMYFUNCTION("""COMPUTED_VALUE"""),69.0)</f>
        <v>69</v>
      </c>
      <c r="X184" s="2">
        <f>IFERROR(__xludf.DUMMYFUNCTION("""COMPUTED_VALUE"""),70.0)</f>
        <v>70</v>
      </c>
      <c r="Y184" s="2">
        <f>IFERROR(__xludf.DUMMYFUNCTION("""COMPUTED_VALUE"""),87.0)</f>
        <v>87</v>
      </c>
      <c r="Z184" s="2">
        <f>IFERROR(__xludf.DUMMYFUNCTION("""COMPUTED_VALUE"""),88.0)</f>
        <v>88</v>
      </c>
      <c r="AA184" s="2">
        <f>IFERROR(__xludf.DUMMYFUNCTION("""COMPUTED_VALUE"""),73.0)</f>
        <v>73</v>
      </c>
      <c r="AB184" s="2">
        <f>IFERROR(__xludf.DUMMYFUNCTION("""COMPUTED_VALUE"""),77.0)</f>
        <v>77</v>
      </c>
      <c r="AC184" s="2">
        <f>IFERROR(__xludf.DUMMYFUNCTION("""COMPUTED_VALUE"""),30.0)</f>
        <v>30</v>
      </c>
      <c r="AD184" s="2">
        <f>IFERROR(__xludf.DUMMYFUNCTION("""COMPUTED_VALUE"""),6.0)</f>
        <v>6</v>
      </c>
      <c r="AE184" s="2">
        <f>IFERROR(__xludf.DUMMYFUNCTION("""COMPUTED_VALUE"""),97.0)</f>
        <v>97</v>
      </c>
      <c r="AF184" s="2">
        <f>IFERROR(__xludf.DUMMYFUNCTION("""COMPUTED_VALUE"""),61.0)</f>
        <v>61</v>
      </c>
      <c r="AG184" s="2">
        <f>IFERROR(__xludf.DUMMYFUNCTION("""COMPUTED_VALUE"""),7.0)</f>
        <v>7</v>
      </c>
      <c r="AH184" s="2">
        <f>IFERROR(__xludf.DUMMYFUNCTION("""COMPUTED_VALUE"""),38.0)</f>
        <v>38</v>
      </c>
      <c r="AI184" s="2">
        <f>IFERROR(__xludf.DUMMYFUNCTION("""COMPUTED_VALUE"""),98.0)</f>
        <v>98</v>
      </c>
      <c r="AJ184" s="2">
        <f>IFERROR(__xludf.DUMMYFUNCTION("""COMPUTED_VALUE"""),1.0)</f>
        <v>1</v>
      </c>
      <c r="AK184" s="2">
        <f>IFERROR(__xludf.DUMMYFUNCTION("""COMPUTED_VALUE"""),32.0)</f>
        <v>32</v>
      </c>
      <c r="AL184" s="2">
        <f>IFERROR(__xludf.DUMMYFUNCTION("""COMPUTED_VALUE"""),48.0)</f>
        <v>48</v>
      </c>
      <c r="AM184" s="2">
        <f>IFERROR(__xludf.DUMMYFUNCTION("""COMPUTED_VALUE"""),99.0)</f>
        <v>99</v>
      </c>
      <c r="AN184" s="2">
        <f>IFERROR(__xludf.DUMMYFUNCTION("""COMPUTED_VALUE"""),47.0)</f>
        <v>47</v>
      </c>
      <c r="AO184" s="2">
        <f>IFERROR(__xludf.DUMMYFUNCTION("""COMPUTED_VALUE"""),16.0)</f>
        <v>16</v>
      </c>
      <c r="AP184" s="2">
        <f t="shared" si="2"/>
        <v>4</v>
      </c>
      <c r="AQ184" s="2">
        <f>IFERROR(__xludf.DUMMYFUNCTION("COUNTA( iferror( filter( flatten(F184:O184), match( flatten(F184:O184), flatten(Q184:AO184), 0 ) ) ) )"),2.0)</f>
        <v>2</v>
      </c>
      <c r="AR184" s="2">
        <f t="shared" si="1"/>
        <v>2</v>
      </c>
    </row>
    <row r="185">
      <c r="A185" s="4" t="s">
        <v>189</v>
      </c>
      <c r="B185" s="2" t="str">
        <f>IFERROR(__xludf.DUMMYFUNCTION(" SPLIT(A185,"":"")"),"Card 184")</f>
        <v>Card 184</v>
      </c>
      <c r="C185" s="2" t="str">
        <f>IFERROR(__xludf.DUMMYFUNCTION("""COMPUTED_VALUE""")," 96 39  9 10 41 91 42 89  8 55 | 94 53 33 12 81 88 42 87 39  1 92 10 98 26 48 29 72 54 96 91 47 13 78 83 68")</f>
        <v> 96 39  9 10 41 91 42 89  8 55 | 94 53 33 12 81 88 42 87 39  1 92 10 98 26 48 29 72 54 96 91 47 13 78 83 68</v>
      </c>
      <c r="D185" s="2" t="str">
        <f>IFERROR(__xludf.DUMMYFUNCTION("SPLIT(C185,""|"")")," 96 39  9 10 41 91 42 89  8 55 ")</f>
        <v> 96 39  9 10 41 91 42 89  8 55 </v>
      </c>
      <c r="E185" s="2" t="str">
        <f>IFERROR(__xludf.DUMMYFUNCTION("""COMPUTED_VALUE""")," 94 53 33 12 81 88 42 87 39  1 92 10 98 26 48 29 72 54 96 91 47 13 78 83 68")</f>
        <v> 94 53 33 12 81 88 42 87 39  1 92 10 98 26 48 29 72 54 96 91 47 13 78 83 68</v>
      </c>
      <c r="F185" s="2">
        <f>IFERROR(__xludf.DUMMYFUNCTION("SPLIT(D185,"" "")"),96.0)</f>
        <v>96</v>
      </c>
      <c r="G185" s="2">
        <f>IFERROR(__xludf.DUMMYFUNCTION("""COMPUTED_VALUE"""),39.0)</f>
        <v>39</v>
      </c>
      <c r="H185" s="2">
        <f>IFERROR(__xludf.DUMMYFUNCTION("""COMPUTED_VALUE"""),9.0)</f>
        <v>9</v>
      </c>
      <c r="I185" s="2">
        <f>IFERROR(__xludf.DUMMYFUNCTION("""COMPUTED_VALUE"""),10.0)</f>
        <v>10</v>
      </c>
      <c r="J185" s="2">
        <f>IFERROR(__xludf.DUMMYFUNCTION("""COMPUTED_VALUE"""),41.0)</f>
        <v>41</v>
      </c>
      <c r="K185" s="2">
        <f>IFERROR(__xludf.DUMMYFUNCTION("""COMPUTED_VALUE"""),91.0)</f>
        <v>91</v>
      </c>
      <c r="L185" s="2">
        <f>IFERROR(__xludf.DUMMYFUNCTION("""COMPUTED_VALUE"""),42.0)</f>
        <v>42</v>
      </c>
      <c r="M185" s="2">
        <f>IFERROR(__xludf.DUMMYFUNCTION("""COMPUTED_VALUE"""),89.0)</f>
        <v>89</v>
      </c>
      <c r="N185" s="2">
        <f>IFERROR(__xludf.DUMMYFUNCTION("""COMPUTED_VALUE"""),8.0)</f>
        <v>8</v>
      </c>
      <c r="O185" s="2">
        <f>IFERROR(__xludf.DUMMYFUNCTION("""COMPUTED_VALUE"""),55.0)</f>
        <v>55</v>
      </c>
      <c r="Q185" s="2">
        <f>IFERROR(__xludf.DUMMYFUNCTION("SPLIT(E185,"" "")"),94.0)</f>
        <v>94</v>
      </c>
      <c r="R185" s="2">
        <f>IFERROR(__xludf.DUMMYFUNCTION("""COMPUTED_VALUE"""),53.0)</f>
        <v>53</v>
      </c>
      <c r="S185" s="2">
        <f>IFERROR(__xludf.DUMMYFUNCTION("""COMPUTED_VALUE"""),33.0)</f>
        <v>33</v>
      </c>
      <c r="T185" s="2">
        <f>IFERROR(__xludf.DUMMYFUNCTION("""COMPUTED_VALUE"""),12.0)</f>
        <v>12</v>
      </c>
      <c r="U185" s="2">
        <f>IFERROR(__xludf.DUMMYFUNCTION("""COMPUTED_VALUE"""),81.0)</f>
        <v>81</v>
      </c>
      <c r="V185" s="2">
        <f>IFERROR(__xludf.DUMMYFUNCTION("""COMPUTED_VALUE"""),88.0)</f>
        <v>88</v>
      </c>
      <c r="W185" s="2">
        <f>IFERROR(__xludf.DUMMYFUNCTION("""COMPUTED_VALUE"""),42.0)</f>
        <v>42</v>
      </c>
      <c r="X185" s="2">
        <f>IFERROR(__xludf.DUMMYFUNCTION("""COMPUTED_VALUE"""),87.0)</f>
        <v>87</v>
      </c>
      <c r="Y185" s="2">
        <f>IFERROR(__xludf.DUMMYFUNCTION("""COMPUTED_VALUE"""),39.0)</f>
        <v>39</v>
      </c>
      <c r="Z185" s="2">
        <f>IFERROR(__xludf.DUMMYFUNCTION("""COMPUTED_VALUE"""),1.0)</f>
        <v>1</v>
      </c>
      <c r="AA185" s="2">
        <f>IFERROR(__xludf.DUMMYFUNCTION("""COMPUTED_VALUE"""),92.0)</f>
        <v>92</v>
      </c>
      <c r="AB185" s="2">
        <f>IFERROR(__xludf.DUMMYFUNCTION("""COMPUTED_VALUE"""),10.0)</f>
        <v>10</v>
      </c>
      <c r="AC185" s="2">
        <f>IFERROR(__xludf.DUMMYFUNCTION("""COMPUTED_VALUE"""),98.0)</f>
        <v>98</v>
      </c>
      <c r="AD185" s="2">
        <f>IFERROR(__xludf.DUMMYFUNCTION("""COMPUTED_VALUE"""),26.0)</f>
        <v>26</v>
      </c>
      <c r="AE185" s="2">
        <f>IFERROR(__xludf.DUMMYFUNCTION("""COMPUTED_VALUE"""),48.0)</f>
        <v>48</v>
      </c>
      <c r="AF185" s="2">
        <f>IFERROR(__xludf.DUMMYFUNCTION("""COMPUTED_VALUE"""),29.0)</f>
        <v>29</v>
      </c>
      <c r="AG185" s="2">
        <f>IFERROR(__xludf.DUMMYFUNCTION("""COMPUTED_VALUE"""),72.0)</f>
        <v>72</v>
      </c>
      <c r="AH185" s="2">
        <f>IFERROR(__xludf.DUMMYFUNCTION("""COMPUTED_VALUE"""),54.0)</f>
        <v>54</v>
      </c>
      <c r="AI185" s="2">
        <f>IFERROR(__xludf.DUMMYFUNCTION("""COMPUTED_VALUE"""),96.0)</f>
        <v>96</v>
      </c>
      <c r="AJ185" s="2">
        <f>IFERROR(__xludf.DUMMYFUNCTION("""COMPUTED_VALUE"""),91.0)</f>
        <v>91</v>
      </c>
      <c r="AK185" s="2">
        <f>IFERROR(__xludf.DUMMYFUNCTION("""COMPUTED_VALUE"""),47.0)</f>
        <v>47</v>
      </c>
      <c r="AL185" s="2">
        <f>IFERROR(__xludf.DUMMYFUNCTION("""COMPUTED_VALUE"""),13.0)</f>
        <v>13</v>
      </c>
      <c r="AM185" s="2">
        <f>IFERROR(__xludf.DUMMYFUNCTION("""COMPUTED_VALUE"""),78.0)</f>
        <v>78</v>
      </c>
      <c r="AN185" s="2">
        <f>IFERROR(__xludf.DUMMYFUNCTION("""COMPUTED_VALUE"""),83.0)</f>
        <v>83</v>
      </c>
      <c r="AO185" s="2">
        <f>IFERROR(__xludf.DUMMYFUNCTION("""COMPUTED_VALUE"""),68.0)</f>
        <v>68</v>
      </c>
      <c r="AP185" s="2">
        <f t="shared" si="2"/>
        <v>32</v>
      </c>
      <c r="AQ185" s="2">
        <f>IFERROR(__xludf.DUMMYFUNCTION("COUNTA( iferror( filter( flatten(F185:O185), match( flatten(F185:O185), flatten(Q185:AO185), 0 ) ) ) )"),5.0)</f>
        <v>5</v>
      </c>
      <c r="AR185" s="2">
        <f t="shared" si="1"/>
        <v>16</v>
      </c>
    </row>
    <row r="186">
      <c r="A186" s="4" t="s">
        <v>190</v>
      </c>
      <c r="B186" s="2" t="str">
        <f>IFERROR(__xludf.DUMMYFUNCTION(" SPLIT(A186,"":"")"),"Card 185")</f>
        <v>Card 185</v>
      </c>
      <c r="C186" s="2" t="str">
        <f>IFERROR(__xludf.DUMMYFUNCTION("""COMPUTED_VALUE""")," 62 93 55 27 14 24 52  1  9 48 | 58 62 35 88 45 46 24 82 12 27 77 25 10 81  6 60 71 41 52 37 50 48 28 80 75")</f>
        <v> 62 93 55 27 14 24 52  1  9 48 | 58 62 35 88 45 46 24 82 12 27 77 25 10 81  6 60 71 41 52 37 50 48 28 80 75</v>
      </c>
      <c r="D186" s="2" t="str">
        <f>IFERROR(__xludf.DUMMYFUNCTION("SPLIT(C186,""|"")")," 62 93 55 27 14 24 52  1  9 48 ")</f>
        <v> 62 93 55 27 14 24 52  1  9 48 </v>
      </c>
      <c r="E186" s="2" t="str">
        <f>IFERROR(__xludf.DUMMYFUNCTION("""COMPUTED_VALUE""")," 58 62 35 88 45 46 24 82 12 27 77 25 10 81  6 60 71 41 52 37 50 48 28 80 75")</f>
        <v> 58 62 35 88 45 46 24 82 12 27 77 25 10 81  6 60 71 41 52 37 50 48 28 80 75</v>
      </c>
      <c r="F186" s="2">
        <f>IFERROR(__xludf.DUMMYFUNCTION("SPLIT(D186,"" "")"),62.0)</f>
        <v>62</v>
      </c>
      <c r="G186" s="2">
        <f>IFERROR(__xludf.DUMMYFUNCTION("""COMPUTED_VALUE"""),93.0)</f>
        <v>93</v>
      </c>
      <c r="H186" s="2">
        <f>IFERROR(__xludf.DUMMYFUNCTION("""COMPUTED_VALUE"""),55.0)</f>
        <v>55</v>
      </c>
      <c r="I186" s="2">
        <f>IFERROR(__xludf.DUMMYFUNCTION("""COMPUTED_VALUE"""),27.0)</f>
        <v>27</v>
      </c>
      <c r="J186" s="2">
        <f>IFERROR(__xludf.DUMMYFUNCTION("""COMPUTED_VALUE"""),14.0)</f>
        <v>14</v>
      </c>
      <c r="K186" s="2">
        <f>IFERROR(__xludf.DUMMYFUNCTION("""COMPUTED_VALUE"""),24.0)</f>
        <v>24</v>
      </c>
      <c r="L186" s="2">
        <f>IFERROR(__xludf.DUMMYFUNCTION("""COMPUTED_VALUE"""),52.0)</f>
        <v>52</v>
      </c>
      <c r="M186" s="2">
        <f>IFERROR(__xludf.DUMMYFUNCTION("""COMPUTED_VALUE"""),1.0)</f>
        <v>1</v>
      </c>
      <c r="N186" s="2">
        <f>IFERROR(__xludf.DUMMYFUNCTION("""COMPUTED_VALUE"""),9.0)</f>
        <v>9</v>
      </c>
      <c r="O186" s="2">
        <f>IFERROR(__xludf.DUMMYFUNCTION("""COMPUTED_VALUE"""),48.0)</f>
        <v>48</v>
      </c>
      <c r="Q186" s="2">
        <f>IFERROR(__xludf.DUMMYFUNCTION("SPLIT(E186,"" "")"),58.0)</f>
        <v>58</v>
      </c>
      <c r="R186" s="2">
        <f>IFERROR(__xludf.DUMMYFUNCTION("""COMPUTED_VALUE"""),62.0)</f>
        <v>62</v>
      </c>
      <c r="S186" s="2">
        <f>IFERROR(__xludf.DUMMYFUNCTION("""COMPUTED_VALUE"""),35.0)</f>
        <v>35</v>
      </c>
      <c r="T186" s="2">
        <f>IFERROR(__xludf.DUMMYFUNCTION("""COMPUTED_VALUE"""),88.0)</f>
        <v>88</v>
      </c>
      <c r="U186" s="2">
        <f>IFERROR(__xludf.DUMMYFUNCTION("""COMPUTED_VALUE"""),45.0)</f>
        <v>45</v>
      </c>
      <c r="V186" s="2">
        <f>IFERROR(__xludf.DUMMYFUNCTION("""COMPUTED_VALUE"""),46.0)</f>
        <v>46</v>
      </c>
      <c r="W186" s="2">
        <f>IFERROR(__xludf.DUMMYFUNCTION("""COMPUTED_VALUE"""),24.0)</f>
        <v>24</v>
      </c>
      <c r="X186" s="2">
        <f>IFERROR(__xludf.DUMMYFUNCTION("""COMPUTED_VALUE"""),82.0)</f>
        <v>82</v>
      </c>
      <c r="Y186" s="2">
        <f>IFERROR(__xludf.DUMMYFUNCTION("""COMPUTED_VALUE"""),12.0)</f>
        <v>12</v>
      </c>
      <c r="Z186" s="2">
        <f>IFERROR(__xludf.DUMMYFUNCTION("""COMPUTED_VALUE"""),27.0)</f>
        <v>27</v>
      </c>
      <c r="AA186" s="2">
        <f>IFERROR(__xludf.DUMMYFUNCTION("""COMPUTED_VALUE"""),77.0)</f>
        <v>77</v>
      </c>
      <c r="AB186" s="2">
        <f>IFERROR(__xludf.DUMMYFUNCTION("""COMPUTED_VALUE"""),25.0)</f>
        <v>25</v>
      </c>
      <c r="AC186" s="2">
        <f>IFERROR(__xludf.DUMMYFUNCTION("""COMPUTED_VALUE"""),10.0)</f>
        <v>10</v>
      </c>
      <c r="AD186" s="2">
        <f>IFERROR(__xludf.DUMMYFUNCTION("""COMPUTED_VALUE"""),81.0)</f>
        <v>81</v>
      </c>
      <c r="AE186" s="2">
        <f>IFERROR(__xludf.DUMMYFUNCTION("""COMPUTED_VALUE"""),6.0)</f>
        <v>6</v>
      </c>
      <c r="AF186" s="2">
        <f>IFERROR(__xludf.DUMMYFUNCTION("""COMPUTED_VALUE"""),60.0)</f>
        <v>60</v>
      </c>
      <c r="AG186" s="2">
        <f>IFERROR(__xludf.DUMMYFUNCTION("""COMPUTED_VALUE"""),71.0)</f>
        <v>71</v>
      </c>
      <c r="AH186" s="2">
        <f>IFERROR(__xludf.DUMMYFUNCTION("""COMPUTED_VALUE"""),41.0)</f>
        <v>41</v>
      </c>
      <c r="AI186" s="2">
        <f>IFERROR(__xludf.DUMMYFUNCTION("""COMPUTED_VALUE"""),52.0)</f>
        <v>52</v>
      </c>
      <c r="AJ186" s="2">
        <f>IFERROR(__xludf.DUMMYFUNCTION("""COMPUTED_VALUE"""),37.0)</f>
        <v>37</v>
      </c>
      <c r="AK186" s="2">
        <f>IFERROR(__xludf.DUMMYFUNCTION("""COMPUTED_VALUE"""),50.0)</f>
        <v>50</v>
      </c>
      <c r="AL186" s="2">
        <f>IFERROR(__xludf.DUMMYFUNCTION("""COMPUTED_VALUE"""),48.0)</f>
        <v>48</v>
      </c>
      <c r="AM186" s="2">
        <f>IFERROR(__xludf.DUMMYFUNCTION("""COMPUTED_VALUE"""),28.0)</f>
        <v>28</v>
      </c>
      <c r="AN186" s="2">
        <f>IFERROR(__xludf.DUMMYFUNCTION("""COMPUTED_VALUE"""),80.0)</f>
        <v>80</v>
      </c>
      <c r="AO186" s="2">
        <f>IFERROR(__xludf.DUMMYFUNCTION("""COMPUTED_VALUE"""),75.0)</f>
        <v>75</v>
      </c>
      <c r="AP186" s="2">
        <f t="shared" si="2"/>
        <v>3125</v>
      </c>
      <c r="AQ186" s="2">
        <f>IFERROR(__xludf.DUMMYFUNCTION("COUNTA( iferror( filter( flatten(F186:O186), match( flatten(F186:O186), flatten(Q186:AO186), 0 ) ) ) )"),5.0)</f>
        <v>5</v>
      </c>
      <c r="AR186" s="2">
        <f t="shared" si="1"/>
        <v>16</v>
      </c>
    </row>
    <row r="187">
      <c r="A187" s="4" t="s">
        <v>191</v>
      </c>
      <c r="B187" s="2" t="str">
        <f>IFERROR(__xludf.DUMMYFUNCTION(" SPLIT(A187,"":"")"),"Card 186")</f>
        <v>Card 186</v>
      </c>
      <c r="C187" s="2" t="str">
        <f>IFERROR(__xludf.DUMMYFUNCTION("""COMPUTED_VALUE""")," 90 95 45 20 89 88 34 55 25  2 | 89 31 34  8 86  5 91 90 25 84 45 81 24 65 60 64 19 94 49 55 75 20 47 44 61")</f>
        <v> 90 95 45 20 89 88 34 55 25  2 | 89 31 34  8 86  5 91 90 25 84 45 81 24 65 60 64 19 94 49 55 75 20 47 44 61</v>
      </c>
      <c r="D187" s="2" t="str">
        <f>IFERROR(__xludf.DUMMYFUNCTION("SPLIT(C187,""|"")")," 90 95 45 20 89 88 34 55 25  2 ")</f>
        <v> 90 95 45 20 89 88 34 55 25  2 </v>
      </c>
      <c r="E187" s="2" t="str">
        <f>IFERROR(__xludf.DUMMYFUNCTION("""COMPUTED_VALUE""")," 89 31 34  8 86  5 91 90 25 84 45 81 24 65 60 64 19 94 49 55 75 20 47 44 61")</f>
        <v> 89 31 34  8 86  5 91 90 25 84 45 81 24 65 60 64 19 94 49 55 75 20 47 44 61</v>
      </c>
      <c r="F187" s="2">
        <f>IFERROR(__xludf.DUMMYFUNCTION("SPLIT(D187,"" "")"),90.0)</f>
        <v>90</v>
      </c>
      <c r="G187" s="2">
        <f>IFERROR(__xludf.DUMMYFUNCTION("""COMPUTED_VALUE"""),95.0)</f>
        <v>95</v>
      </c>
      <c r="H187" s="2">
        <f>IFERROR(__xludf.DUMMYFUNCTION("""COMPUTED_VALUE"""),45.0)</f>
        <v>45</v>
      </c>
      <c r="I187" s="2">
        <f>IFERROR(__xludf.DUMMYFUNCTION("""COMPUTED_VALUE"""),20.0)</f>
        <v>20</v>
      </c>
      <c r="J187" s="2">
        <f>IFERROR(__xludf.DUMMYFUNCTION("""COMPUTED_VALUE"""),89.0)</f>
        <v>89</v>
      </c>
      <c r="K187" s="2">
        <f>IFERROR(__xludf.DUMMYFUNCTION("""COMPUTED_VALUE"""),88.0)</f>
        <v>88</v>
      </c>
      <c r="L187" s="2">
        <f>IFERROR(__xludf.DUMMYFUNCTION("""COMPUTED_VALUE"""),34.0)</f>
        <v>34</v>
      </c>
      <c r="M187" s="2">
        <f>IFERROR(__xludf.DUMMYFUNCTION("""COMPUTED_VALUE"""),55.0)</f>
        <v>55</v>
      </c>
      <c r="N187" s="2">
        <f>IFERROR(__xludf.DUMMYFUNCTION("""COMPUTED_VALUE"""),25.0)</f>
        <v>25</v>
      </c>
      <c r="O187" s="2">
        <f>IFERROR(__xludf.DUMMYFUNCTION("""COMPUTED_VALUE"""),2.0)</f>
        <v>2</v>
      </c>
      <c r="Q187" s="2">
        <f>IFERROR(__xludf.DUMMYFUNCTION("SPLIT(E187,"" "")"),89.0)</f>
        <v>89</v>
      </c>
      <c r="R187" s="2">
        <f>IFERROR(__xludf.DUMMYFUNCTION("""COMPUTED_VALUE"""),31.0)</f>
        <v>31</v>
      </c>
      <c r="S187" s="2">
        <f>IFERROR(__xludf.DUMMYFUNCTION("""COMPUTED_VALUE"""),34.0)</f>
        <v>34</v>
      </c>
      <c r="T187" s="2">
        <f>IFERROR(__xludf.DUMMYFUNCTION("""COMPUTED_VALUE"""),8.0)</f>
        <v>8</v>
      </c>
      <c r="U187" s="2">
        <f>IFERROR(__xludf.DUMMYFUNCTION("""COMPUTED_VALUE"""),86.0)</f>
        <v>86</v>
      </c>
      <c r="V187" s="2">
        <f>IFERROR(__xludf.DUMMYFUNCTION("""COMPUTED_VALUE"""),5.0)</f>
        <v>5</v>
      </c>
      <c r="W187" s="2">
        <f>IFERROR(__xludf.DUMMYFUNCTION("""COMPUTED_VALUE"""),91.0)</f>
        <v>91</v>
      </c>
      <c r="X187" s="2">
        <f>IFERROR(__xludf.DUMMYFUNCTION("""COMPUTED_VALUE"""),90.0)</f>
        <v>90</v>
      </c>
      <c r="Y187" s="2">
        <f>IFERROR(__xludf.DUMMYFUNCTION("""COMPUTED_VALUE"""),25.0)</f>
        <v>25</v>
      </c>
      <c r="Z187" s="2">
        <f>IFERROR(__xludf.DUMMYFUNCTION("""COMPUTED_VALUE"""),84.0)</f>
        <v>84</v>
      </c>
      <c r="AA187" s="2">
        <f>IFERROR(__xludf.DUMMYFUNCTION("""COMPUTED_VALUE"""),45.0)</f>
        <v>45</v>
      </c>
      <c r="AB187" s="2">
        <f>IFERROR(__xludf.DUMMYFUNCTION("""COMPUTED_VALUE"""),81.0)</f>
        <v>81</v>
      </c>
      <c r="AC187" s="2">
        <f>IFERROR(__xludf.DUMMYFUNCTION("""COMPUTED_VALUE"""),24.0)</f>
        <v>24</v>
      </c>
      <c r="AD187" s="2">
        <f>IFERROR(__xludf.DUMMYFUNCTION("""COMPUTED_VALUE"""),65.0)</f>
        <v>65</v>
      </c>
      <c r="AE187" s="2">
        <f>IFERROR(__xludf.DUMMYFUNCTION("""COMPUTED_VALUE"""),60.0)</f>
        <v>60</v>
      </c>
      <c r="AF187" s="2">
        <f>IFERROR(__xludf.DUMMYFUNCTION("""COMPUTED_VALUE"""),64.0)</f>
        <v>64</v>
      </c>
      <c r="AG187" s="2">
        <f>IFERROR(__xludf.DUMMYFUNCTION("""COMPUTED_VALUE"""),19.0)</f>
        <v>19</v>
      </c>
      <c r="AH187" s="2">
        <f>IFERROR(__xludf.DUMMYFUNCTION("""COMPUTED_VALUE"""),94.0)</f>
        <v>94</v>
      </c>
      <c r="AI187" s="2">
        <f>IFERROR(__xludf.DUMMYFUNCTION("""COMPUTED_VALUE"""),49.0)</f>
        <v>49</v>
      </c>
      <c r="AJ187" s="2">
        <f>IFERROR(__xludf.DUMMYFUNCTION("""COMPUTED_VALUE"""),55.0)</f>
        <v>55</v>
      </c>
      <c r="AK187" s="2">
        <f>IFERROR(__xludf.DUMMYFUNCTION("""COMPUTED_VALUE"""),75.0)</f>
        <v>75</v>
      </c>
      <c r="AL187" s="2">
        <f>IFERROR(__xludf.DUMMYFUNCTION("""COMPUTED_VALUE"""),20.0)</f>
        <v>20</v>
      </c>
      <c r="AM187" s="2">
        <f>IFERROR(__xludf.DUMMYFUNCTION("""COMPUTED_VALUE"""),47.0)</f>
        <v>47</v>
      </c>
      <c r="AN187" s="2">
        <f>IFERROR(__xludf.DUMMYFUNCTION("""COMPUTED_VALUE"""),44.0)</f>
        <v>44</v>
      </c>
      <c r="AO187" s="2">
        <f>IFERROR(__xludf.DUMMYFUNCTION("""COMPUTED_VALUE"""),61.0)</f>
        <v>61</v>
      </c>
      <c r="AP187" s="2">
        <f t="shared" si="2"/>
        <v>78125</v>
      </c>
      <c r="AQ187" s="2">
        <f>IFERROR(__xludf.DUMMYFUNCTION("COUNTA( iferror( filter( flatten(F187:O187), match( flatten(F187:O187), flatten(Q187:AO187), 0 ) ) ) )"),7.0)</f>
        <v>7</v>
      </c>
      <c r="AR187" s="2">
        <f t="shared" si="1"/>
        <v>64</v>
      </c>
    </row>
    <row r="188">
      <c r="A188" s="4" t="s">
        <v>192</v>
      </c>
      <c r="B188" s="2" t="str">
        <f>IFERROR(__xludf.DUMMYFUNCTION(" SPLIT(A188,"":"")"),"Card 187")</f>
        <v>Card 187</v>
      </c>
      <c r="C188" s="2" t="str">
        <f>IFERROR(__xludf.DUMMYFUNCTION("""COMPUTED_VALUE""")," 43  2 16 46 75 68 71 15 45  9 | 30  7 14 37 44 48 65 62 99 89 87 75 10 69 56 78 25 76 59  1 39 23 79 70 68")</f>
        <v> 43  2 16 46 75 68 71 15 45  9 | 30  7 14 37 44 48 65 62 99 89 87 75 10 69 56 78 25 76 59  1 39 23 79 70 68</v>
      </c>
      <c r="D188" s="2" t="str">
        <f>IFERROR(__xludf.DUMMYFUNCTION("SPLIT(C188,""|"")")," 43  2 16 46 75 68 71 15 45  9 ")</f>
        <v> 43  2 16 46 75 68 71 15 45  9 </v>
      </c>
      <c r="E188" s="2" t="str">
        <f>IFERROR(__xludf.DUMMYFUNCTION("""COMPUTED_VALUE""")," 30  7 14 37 44 48 65 62 99 89 87 75 10 69 56 78 25 76 59  1 39 23 79 70 68")</f>
        <v> 30  7 14 37 44 48 65 62 99 89 87 75 10 69 56 78 25 76 59  1 39 23 79 70 68</v>
      </c>
      <c r="F188" s="2">
        <f>IFERROR(__xludf.DUMMYFUNCTION("SPLIT(D188,"" "")"),43.0)</f>
        <v>43</v>
      </c>
      <c r="G188" s="2">
        <f>IFERROR(__xludf.DUMMYFUNCTION("""COMPUTED_VALUE"""),2.0)</f>
        <v>2</v>
      </c>
      <c r="H188" s="2">
        <f>IFERROR(__xludf.DUMMYFUNCTION("""COMPUTED_VALUE"""),16.0)</f>
        <v>16</v>
      </c>
      <c r="I188" s="2">
        <f>IFERROR(__xludf.DUMMYFUNCTION("""COMPUTED_VALUE"""),46.0)</f>
        <v>46</v>
      </c>
      <c r="J188" s="2">
        <f>IFERROR(__xludf.DUMMYFUNCTION("""COMPUTED_VALUE"""),75.0)</f>
        <v>75</v>
      </c>
      <c r="K188" s="2">
        <f>IFERROR(__xludf.DUMMYFUNCTION("""COMPUTED_VALUE"""),68.0)</f>
        <v>68</v>
      </c>
      <c r="L188" s="2">
        <f>IFERROR(__xludf.DUMMYFUNCTION("""COMPUTED_VALUE"""),71.0)</f>
        <v>71</v>
      </c>
      <c r="M188" s="2">
        <f>IFERROR(__xludf.DUMMYFUNCTION("""COMPUTED_VALUE"""),15.0)</f>
        <v>15</v>
      </c>
      <c r="N188" s="2">
        <f>IFERROR(__xludf.DUMMYFUNCTION("""COMPUTED_VALUE"""),45.0)</f>
        <v>45</v>
      </c>
      <c r="O188" s="2">
        <f>IFERROR(__xludf.DUMMYFUNCTION("""COMPUTED_VALUE"""),9.0)</f>
        <v>9</v>
      </c>
      <c r="Q188" s="2">
        <f>IFERROR(__xludf.DUMMYFUNCTION("SPLIT(E188,"" "")"),30.0)</f>
        <v>30</v>
      </c>
      <c r="R188" s="2">
        <f>IFERROR(__xludf.DUMMYFUNCTION("""COMPUTED_VALUE"""),7.0)</f>
        <v>7</v>
      </c>
      <c r="S188" s="2">
        <f>IFERROR(__xludf.DUMMYFUNCTION("""COMPUTED_VALUE"""),14.0)</f>
        <v>14</v>
      </c>
      <c r="T188" s="2">
        <f>IFERROR(__xludf.DUMMYFUNCTION("""COMPUTED_VALUE"""),37.0)</f>
        <v>37</v>
      </c>
      <c r="U188" s="2">
        <f>IFERROR(__xludf.DUMMYFUNCTION("""COMPUTED_VALUE"""),44.0)</f>
        <v>44</v>
      </c>
      <c r="V188" s="2">
        <f>IFERROR(__xludf.DUMMYFUNCTION("""COMPUTED_VALUE"""),48.0)</f>
        <v>48</v>
      </c>
      <c r="W188" s="2">
        <f>IFERROR(__xludf.DUMMYFUNCTION("""COMPUTED_VALUE"""),65.0)</f>
        <v>65</v>
      </c>
      <c r="X188" s="2">
        <f>IFERROR(__xludf.DUMMYFUNCTION("""COMPUTED_VALUE"""),62.0)</f>
        <v>62</v>
      </c>
      <c r="Y188" s="2">
        <f>IFERROR(__xludf.DUMMYFUNCTION("""COMPUTED_VALUE"""),99.0)</f>
        <v>99</v>
      </c>
      <c r="Z188" s="2">
        <f>IFERROR(__xludf.DUMMYFUNCTION("""COMPUTED_VALUE"""),89.0)</f>
        <v>89</v>
      </c>
      <c r="AA188" s="2">
        <f>IFERROR(__xludf.DUMMYFUNCTION("""COMPUTED_VALUE"""),87.0)</f>
        <v>87</v>
      </c>
      <c r="AB188" s="2">
        <f>IFERROR(__xludf.DUMMYFUNCTION("""COMPUTED_VALUE"""),75.0)</f>
        <v>75</v>
      </c>
      <c r="AC188" s="2">
        <f>IFERROR(__xludf.DUMMYFUNCTION("""COMPUTED_VALUE"""),10.0)</f>
        <v>10</v>
      </c>
      <c r="AD188" s="2">
        <f>IFERROR(__xludf.DUMMYFUNCTION("""COMPUTED_VALUE"""),69.0)</f>
        <v>69</v>
      </c>
      <c r="AE188" s="2">
        <f>IFERROR(__xludf.DUMMYFUNCTION("""COMPUTED_VALUE"""),56.0)</f>
        <v>56</v>
      </c>
      <c r="AF188" s="2">
        <f>IFERROR(__xludf.DUMMYFUNCTION("""COMPUTED_VALUE"""),78.0)</f>
        <v>78</v>
      </c>
      <c r="AG188" s="2">
        <f>IFERROR(__xludf.DUMMYFUNCTION("""COMPUTED_VALUE"""),25.0)</f>
        <v>25</v>
      </c>
      <c r="AH188" s="2">
        <f>IFERROR(__xludf.DUMMYFUNCTION("""COMPUTED_VALUE"""),76.0)</f>
        <v>76</v>
      </c>
      <c r="AI188" s="2">
        <f>IFERROR(__xludf.DUMMYFUNCTION("""COMPUTED_VALUE"""),59.0)</f>
        <v>59</v>
      </c>
      <c r="AJ188" s="2">
        <f>IFERROR(__xludf.DUMMYFUNCTION("""COMPUTED_VALUE"""),1.0)</f>
        <v>1</v>
      </c>
      <c r="AK188" s="2">
        <f>IFERROR(__xludf.DUMMYFUNCTION("""COMPUTED_VALUE"""),39.0)</f>
        <v>39</v>
      </c>
      <c r="AL188" s="2">
        <f>IFERROR(__xludf.DUMMYFUNCTION("""COMPUTED_VALUE"""),23.0)</f>
        <v>23</v>
      </c>
      <c r="AM188" s="2">
        <f>IFERROR(__xludf.DUMMYFUNCTION("""COMPUTED_VALUE"""),79.0)</f>
        <v>79</v>
      </c>
      <c r="AN188" s="2">
        <f>IFERROR(__xludf.DUMMYFUNCTION("""COMPUTED_VALUE"""),70.0)</f>
        <v>70</v>
      </c>
      <c r="AO188" s="2">
        <f>IFERROR(__xludf.DUMMYFUNCTION("""COMPUTED_VALUE"""),68.0)</f>
        <v>68</v>
      </c>
      <c r="AP188" s="2">
        <f t="shared" si="2"/>
        <v>49</v>
      </c>
      <c r="AQ188" s="2">
        <f>IFERROR(__xludf.DUMMYFUNCTION("COUNTA( iferror( filter( flatten(F188:O188), match( flatten(F188:O188), flatten(Q188:AO188), 0 ) ) ) )"),2.0)</f>
        <v>2</v>
      </c>
      <c r="AR188" s="2">
        <f t="shared" si="1"/>
        <v>2</v>
      </c>
    </row>
    <row r="189">
      <c r="A189" s="4" t="s">
        <v>193</v>
      </c>
      <c r="B189" s="2" t="str">
        <f>IFERROR(__xludf.DUMMYFUNCTION(" SPLIT(A189,"":"")"),"Card 188")</f>
        <v>Card 188</v>
      </c>
      <c r="C189" s="2" t="str">
        <f>IFERROR(__xludf.DUMMYFUNCTION("""COMPUTED_VALUE""")," 67 81 88 51 13  5 61 45 27 10 | 35 39 80 10 30 27 38  3 36 22 52  7 40 49 45 79  9 63 42 13 96 31 23 78 98")</f>
        <v> 67 81 88 51 13  5 61 45 27 10 | 35 39 80 10 30 27 38  3 36 22 52  7 40 49 45 79  9 63 42 13 96 31 23 78 98</v>
      </c>
      <c r="D189" s="2" t="str">
        <f>IFERROR(__xludf.DUMMYFUNCTION("SPLIT(C189,""|"")")," 67 81 88 51 13  5 61 45 27 10 ")</f>
        <v> 67 81 88 51 13  5 61 45 27 10 </v>
      </c>
      <c r="E189" s="2" t="str">
        <f>IFERROR(__xludf.DUMMYFUNCTION("""COMPUTED_VALUE""")," 35 39 80 10 30 27 38  3 36 22 52  7 40 49 45 79  9 63 42 13 96 31 23 78 98")</f>
        <v> 35 39 80 10 30 27 38  3 36 22 52  7 40 49 45 79  9 63 42 13 96 31 23 78 98</v>
      </c>
      <c r="F189" s="2">
        <f>IFERROR(__xludf.DUMMYFUNCTION("SPLIT(D189,"" "")"),67.0)</f>
        <v>67</v>
      </c>
      <c r="G189" s="2">
        <f>IFERROR(__xludf.DUMMYFUNCTION("""COMPUTED_VALUE"""),81.0)</f>
        <v>81</v>
      </c>
      <c r="H189" s="2">
        <f>IFERROR(__xludf.DUMMYFUNCTION("""COMPUTED_VALUE"""),88.0)</f>
        <v>88</v>
      </c>
      <c r="I189" s="2">
        <f>IFERROR(__xludf.DUMMYFUNCTION("""COMPUTED_VALUE"""),51.0)</f>
        <v>51</v>
      </c>
      <c r="J189" s="2">
        <f>IFERROR(__xludf.DUMMYFUNCTION("""COMPUTED_VALUE"""),13.0)</f>
        <v>13</v>
      </c>
      <c r="K189" s="2">
        <f>IFERROR(__xludf.DUMMYFUNCTION("""COMPUTED_VALUE"""),5.0)</f>
        <v>5</v>
      </c>
      <c r="L189" s="2">
        <f>IFERROR(__xludf.DUMMYFUNCTION("""COMPUTED_VALUE"""),61.0)</f>
        <v>61</v>
      </c>
      <c r="M189" s="2">
        <f>IFERROR(__xludf.DUMMYFUNCTION("""COMPUTED_VALUE"""),45.0)</f>
        <v>45</v>
      </c>
      <c r="N189" s="2">
        <f>IFERROR(__xludf.DUMMYFUNCTION("""COMPUTED_VALUE"""),27.0)</f>
        <v>27</v>
      </c>
      <c r="O189" s="2">
        <f>IFERROR(__xludf.DUMMYFUNCTION("""COMPUTED_VALUE"""),10.0)</f>
        <v>10</v>
      </c>
      <c r="Q189" s="2">
        <f>IFERROR(__xludf.DUMMYFUNCTION("SPLIT(E189,"" "")"),35.0)</f>
        <v>35</v>
      </c>
      <c r="R189" s="2">
        <f>IFERROR(__xludf.DUMMYFUNCTION("""COMPUTED_VALUE"""),39.0)</f>
        <v>39</v>
      </c>
      <c r="S189" s="2">
        <f>IFERROR(__xludf.DUMMYFUNCTION("""COMPUTED_VALUE"""),80.0)</f>
        <v>80</v>
      </c>
      <c r="T189" s="2">
        <f>IFERROR(__xludf.DUMMYFUNCTION("""COMPUTED_VALUE"""),10.0)</f>
        <v>10</v>
      </c>
      <c r="U189" s="2">
        <f>IFERROR(__xludf.DUMMYFUNCTION("""COMPUTED_VALUE"""),30.0)</f>
        <v>30</v>
      </c>
      <c r="V189" s="2">
        <f>IFERROR(__xludf.DUMMYFUNCTION("""COMPUTED_VALUE"""),27.0)</f>
        <v>27</v>
      </c>
      <c r="W189" s="2">
        <f>IFERROR(__xludf.DUMMYFUNCTION("""COMPUTED_VALUE"""),38.0)</f>
        <v>38</v>
      </c>
      <c r="X189" s="2">
        <f>IFERROR(__xludf.DUMMYFUNCTION("""COMPUTED_VALUE"""),3.0)</f>
        <v>3</v>
      </c>
      <c r="Y189" s="2">
        <f>IFERROR(__xludf.DUMMYFUNCTION("""COMPUTED_VALUE"""),36.0)</f>
        <v>36</v>
      </c>
      <c r="Z189" s="2">
        <f>IFERROR(__xludf.DUMMYFUNCTION("""COMPUTED_VALUE"""),22.0)</f>
        <v>22</v>
      </c>
      <c r="AA189" s="2">
        <f>IFERROR(__xludf.DUMMYFUNCTION("""COMPUTED_VALUE"""),52.0)</f>
        <v>52</v>
      </c>
      <c r="AB189" s="2">
        <f>IFERROR(__xludf.DUMMYFUNCTION("""COMPUTED_VALUE"""),7.0)</f>
        <v>7</v>
      </c>
      <c r="AC189" s="2">
        <f>IFERROR(__xludf.DUMMYFUNCTION("""COMPUTED_VALUE"""),40.0)</f>
        <v>40</v>
      </c>
      <c r="AD189" s="2">
        <f>IFERROR(__xludf.DUMMYFUNCTION("""COMPUTED_VALUE"""),49.0)</f>
        <v>49</v>
      </c>
      <c r="AE189" s="2">
        <f>IFERROR(__xludf.DUMMYFUNCTION("""COMPUTED_VALUE"""),45.0)</f>
        <v>45</v>
      </c>
      <c r="AF189" s="2">
        <f>IFERROR(__xludf.DUMMYFUNCTION("""COMPUTED_VALUE"""),79.0)</f>
        <v>79</v>
      </c>
      <c r="AG189" s="2">
        <f>IFERROR(__xludf.DUMMYFUNCTION("""COMPUTED_VALUE"""),9.0)</f>
        <v>9</v>
      </c>
      <c r="AH189" s="2">
        <f>IFERROR(__xludf.DUMMYFUNCTION("""COMPUTED_VALUE"""),63.0)</f>
        <v>63</v>
      </c>
      <c r="AI189" s="2">
        <f>IFERROR(__xludf.DUMMYFUNCTION("""COMPUTED_VALUE"""),42.0)</f>
        <v>42</v>
      </c>
      <c r="AJ189" s="2">
        <f>IFERROR(__xludf.DUMMYFUNCTION("""COMPUTED_VALUE"""),13.0)</f>
        <v>13</v>
      </c>
      <c r="AK189" s="2">
        <f>IFERROR(__xludf.DUMMYFUNCTION("""COMPUTED_VALUE"""),96.0)</f>
        <v>96</v>
      </c>
      <c r="AL189" s="2">
        <f>IFERROR(__xludf.DUMMYFUNCTION("""COMPUTED_VALUE"""),31.0)</f>
        <v>31</v>
      </c>
      <c r="AM189" s="2">
        <f>IFERROR(__xludf.DUMMYFUNCTION("""COMPUTED_VALUE"""),23.0)</f>
        <v>23</v>
      </c>
      <c r="AN189" s="2">
        <f>IFERROR(__xludf.DUMMYFUNCTION("""COMPUTED_VALUE"""),78.0)</f>
        <v>78</v>
      </c>
      <c r="AO189" s="2">
        <f>IFERROR(__xludf.DUMMYFUNCTION("""COMPUTED_VALUE"""),98.0)</f>
        <v>98</v>
      </c>
      <c r="AP189" s="2">
        <f t="shared" si="2"/>
        <v>16</v>
      </c>
      <c r="AQ189" s="2">
        <f>IFERROR(__xludf.DUMMYFUNCTION("COUNTA( iferror( filter( flatten(F189:O189), match( flatten(F189:O189), flatten(Q189:AO189), 0 ) ) ) )"),4.0)</f>
        <v>4</v>
      </c>
      <c r="AR189" s="2">
        <f t="shared" si="1"/>
        <v>8</v>
      </c>
    </row>
    <row r="190">
      <c r="A190" s="4" t="s">
        <v>194</v>
      </c>
      <c r="B190" s="2" t="str">
        <f>IFERROR(__xludf.DUMMYFUNCTION(" SPLIT(A190,"":"")"),"Card 189")</f>
        <v>Card 189</v>
      </c>
      <c r="C190" s="2" t="str">
        <f>IFERROR(__xludf.DUMMYFUNCTION("""COMPUTED_VALUE"""),"  9  6 93 60 97 95 81 94 15 35 | 95 28 17  2 52 47  5  3 86 57 59 81 21 23 41 80 34 51 53 70 68 62 83 74 22")</f>
        <v>  9  6 93 60 97 95 81 94 15 35 | 95 28 17  2 52 47  5  3 86 57 59 81 21 23 41 80 34 51 53 70 68 62 83 74 22</v>
      </c>
      <c r="D190" s="2" t="str">
        <f>IFERROR(__xludf.DUMMYFUNCTION("SPLIT(C190,""|"")"),"  9  6 93 60 97 95 81 94 15 35 ")</f>
        <v>  9  6 93 60 97 95 81 94 15 35 </v>
      </c>
      <c r="E190" s="2" t="str">
        <f>IFERROR(__xludf.DUMMYFUNCTION("""COMPUTED_VALUE""")," 95 28 17  2 52 47  5  3 86 57 59 81 21 23 41 80 34 51 53 70 68 62 83 74 22")</f>
        <v> 95 28 17  2 52 47  5  3 86 57 59 81 21 23 41 80 34 51 53 70 68 62 83 74 22</v>
      </c>
      <c r="F190" s="2">
        <f>IFERROR(__xludf.DUMMYFUNCTION("SPLIT(D190,"" "")"),9.0)</f>
        <v>9</v>
      </c>
      <c r="G190" s="2">
        <f>IFERROR(__xludf.DUMMYFUNCTION("""COMPUTED_VALUE"""),6.0)</f>
        <v>6</v>
      </c>
      <c r="H190" s="2">
        <f>IFERROR(__xludf.DUMMYFUNCTION("""COMPUTED_VALUE"""),93.0)</f>
        <v>93</v>
      </c>
      <c r="I190" s="2">
        <f>IFERROR(__xludf.DUMMYFUNCTION("""COMPUTED_VALUE"""),60.0)</f>
        <v>60</v>
      </c>
      <c r="J190" s="2">
        <f>IFERROR(__xludf.DUMMYFUNCTION("""COMPUTED_VALUE"""),97.0)</f>
        <v>97</v>
      </c>
      <c r="K190" s="2">
        <f>IFERROR(__xludf.DUMMYFUNCTION("""COMPUTED_VALUE"""),95.0)</f>
        <v>95</v>
      </c>
      <c r="L190" s="2">
        <f>IFERROR(__xludf.DUMMYFUNCTION("""COMPUTED_VALUE"""),81.0)</f>
        <v>81</v>
      </c>
      <c r="M190" s="2">
        <f>IFERROR(__xludf.DUMMYFUNCTION("""COMPUTED_VALUE"""),94.0)</f>
        <v>94</v>
      </c>
      <c r="N190" s="2">
        <f>IFERROR(__xludf.DUMMYFUNCTION("""COMPUTED_VALUE"""),15.0)</f>
        <v>15</v>
      </c>
      <c r="O190" s="2">
        <f>IFERROR(__xludf.DUMMYFUNCTION("""COMPUTED_VALUE"""),35.0)</f>
        <v>35</v>
      </c>
      <c r="Q190" s="2">
        <f>IFERROR(__xludf.DUMMYFUNCTION("SPLIT(E190,"" "")"),95.0)</f>
        <v>95</v>
      </c>
      <c r="R190" s="2">
        <f>IFERROR(__xludf.DUMMYFUNCTION("""COMPUTED_VALUE"""),28.0)</f>
        <v>28</v>
      </c>
      <c r="S190" s="2">
        <f>IFERROR(__xludf.DUMMYFUNCTION("""COMPUTED_VALUE"""),17.0)</f>
        <v>17</v>
      </c>
      <c r="T190" s="2">
        <f>IFERROR(__xludf.DUMMYFUNCTION("""COMPUTED_VALUE"""),2.0)</f>
        <v>2</v>
      </c>
      <c r="U190" s="2">
        <f>IFERROR(__xludf.DUMMYFUNCTION("""COMPUTED_VALUE"""),52.0)</f>
        <v>52</v>
      </c>
      <c r="V190" s="2">
        <f>IFERROR(__xludf.DUMMYFUNCTION("""COMPUTED_VALUE"""),47.0)</f>
        <v>47</v>
      </c>
      <c r="W190" s="2">
        <f>IFERROR(__xludf.DUMMYFUNCTION("""COMPUTED_VALUE"""),5.0)</f>
        <v>5</v>
      </c>
      <c r="X190" s="2">
        <f>IFERROR(__xludf.DUMMYFUNCTION("""COMPUTED_VALUE"""),3.0)</f>
        <v>3</v>
      </c>
      <c r="Y190" s="2">
        <f>IFERROR(__xludf.DUMMYFUNCTION("""COMPUTED_VALUE"""),86.0)</f>
        <v>86</v>
      </c>
      <c r="Z190" s="2">
        <f>IFERROR(__xludf.DUMMYFUNCTION("""COMPUTED_VALUE"""),57.0)</f>
        <v>57</v>
      </c>
      <c r="AA190" s="2">
        <f>IFERROR(__xludf.DUMMYFUNCTION("""COMPUTED_VALUE"""),59.0)</f>
        <v>59</v>
      </c>
      <c r="AB190" s="2">
        <f>IFERROR(__xludf.DUMMYFUNCTION("""COMPUTED_VALUE"""),81.0)</f>
        <v>81</v>
      </c>
      <c r="AC190" s="2">
        <f>IFERROR(__xludf.DUMMYFUNCTION("""COMPUTED_VALUE"""),21.0)</f>
        <v>21</v>
      </c>
      <c r="AD190" s="2">
        <f>IFERROR(__xludf.DUMMYFUNCTION("""COMPUTED_VALUE"""),23.0)</f>
        <v>23</v>
      </c>
      <c r="AE190" s="2">
        <f>IFERROR(__xludf.DUMMYFUNCTION("""COMPUTED_VALUE"""),41.0)</f>
        <v>41</v>
      </c>
      <c r="AF190" s="2">
        <f>IFERROR(__xludf.DUMMYFUNCTION("""COMPUTED_VALUE"""),80.0)</f>
        <v>80</v>
      </c>
      <c r="AG190" s="2">
        <f>IFERROR(__xludf.DUMMYFUNCTION("""COMPUTED_VALUE"""),34.0)</f>
        <v>34</v>
      </c>
      <c r="AH190" s="2">
        <f>IFERROR(__xludf.DUMMYFUNCTION("""COMPUTED_VALUE"""),51.0)</f>
        <v>51</v>
      </c>
      <c r="AI190" s="2">
        <f>IFERROR(__xludf.DUMMYFUNCTION("""COMPUTED_VALUE"""),53.0)</f>
        <v>53</v>
      </c>
      <c r="AJ190" s="2">
        <f>IFERROR(__xludf.DUMMYFUNCTION("""COMPUTED_VALUE"""),70.0)</f>
        <v>70</v>
      </c>
      <c r="AK190" s="2">
        <f>IFERROR(__xludf.DUMMYFUNCTION("""COMPUTED_VALUE"""),68.0)</f>
        <v>68</v>
      </c>
      <c r="AL190" s="2">
        <f>IFERROR(__xludf.DUMMYFUNCTION("""COMPUTED_VALUE"""),62.0)</f>
        <v>62</v>
      </c>
      <c r="AM190" s="2">
        <f>IFERROR(__xludf.DUMMYFUNCTION("""COMPUTED_VALUE"""),83.0)</f>
        <v>83</v>
      </c>
      <c r="AN190" s="2">
        <f>IFERROR(__xludf.DUMMYFUNCTION("""COMPUTED_VALUE"""),74.0)</f>
        <v>74</v>
      </c>
      <c r="AO190" s="2">
        <f>IFERROR(__xludf.DUMMYFUNCTION("""COMPUTED_VALUE"""),22.0)</f>
        <v>22</v>
      </c>
      <c r="AP190" s="2">
        <f t="shared" si="2"/>
        <v>16</v>
      </c>
      <c r="AQ190" s="2">
        <f>IFERROR(__xludf.DUMMYFUNCTION("COUNTA( iferror( filter( flatten(F190:O190), match( flatten(F190:O190), flatten(Q190:AO190), 0 ) ) ) )"),2.0)</f>
        <v>2</v>
      </c>
      <c r="AR190" s="2">
        <f t="shared" si="1"/>
        <v>2</v>
      </c>
    </row>
    <row r="191">
      <c r="A191" s="4" t="s">
        <v>195</v>
      </c>
      <c r="B191" s="2" t="str">
        <f>IFERROR(__xludf.DUMMYFUNCTION(" SPLIT(A191,"":"")"),"Card 190")</f>
        <v>Card 190</v>
      </c>
      <c r="C191" s="2" t="str">
        <f>IFERROR(__xludf.DUMMYFUNCTION("""COMPUTED_VALUE""")," 65 67 94 63 74 34 48 36 27 20 |  1 91 37  3 49 16 18  7 31 53 25 96 68 88 90 95 27  6 19 58 66 45 73 26 32")</f>
        <v> 65 67 94 63 74 34 48 36 27 20 |  1 91 37  3 49 16 18  7 31 53 25 96 68 88 90 95 27  6 19 58 66 45 73 26 32</v>
      </c>
      <c r="D191" s="2" t="str">
        <f>IFERROR(__xludf.DUMMYFUNCTION("SPLIT(C191,""|"")")," 65 67 94 63 74 34 48 36 27 20 ")</f>
        <v> 65 67 94 63 74 34 48 36 27 20 </v>
      </c>
      <c r="E191" s="2" t="str">
        <f>IFERROR(__xludf.DUMMYFUNCTION("""COMPUTED_VALUE"""),"  1 91 37  3 49 16 18  7 31 53 25 96 68 88 90 95 27  6 19 58 66 45 73 26 32")</f>
        <v>  1 91 37  3 49 16 18  7 31 53 25 96 68 88 90 95 27  6 19 58 66 45 73 26 32</v>
      </c>
      <c r="F191" s="2">
        <f>IFERROR(__xludf.DUMMYFUNCTION("SPLIT(D191,"" "")"),65.0)</f>
        <v>65</v>
      </c>
      <c r="G191" s="2">
        <f>IFERROR(__xludf.DUMMYFUNCTION("""COMPUTED_VALUE"""),67.0)</f>
        <v>67</v>
      </c>
      <c r="H191" s="2">
        <f>IFERROR(__xludf.DUMMYFUNCTION("""COMPUTED_VALUE"""),94.0)</f>
        <v>94</v>
      </c>
      <c r="I191" s="2">
        <f>IFERROR(__xludf.DUMMYFUNCTION("""COMPUTED_VALUE"""),63.0)</f>
        <v>63</v>
      </c>
      <c r="J191" s="2">
        <f>IFERROR(__xludf.DUMMYFUNCTION("""COMPUTED_VALUE"""),74.0)</f>
        <v>74</v>
      </c>
      <c r="K191" s="2">
        <f>IFERROR(__xludf.DUMMYFUNCTION("""COMPUTED_VALUE"""),34.0)</f>
        <v>34</v>
      </c>
      <c r="L191" s="2">
        <f>IFERROR(__xludf.DUMMYFUNCTION("""COMPUTED_VALUE"""),48.0)</f>
        <v>48</v>
      </c>
      <c r="M191" s="2">
        <f>IFERROR(__xludf.DUMMYFUNCTION("""COMPUTED_VALUE"""),36.0)</f>
        <v>36</v>
      </c>
      <c r="N191" s="2">
        <f>IFERROR(__xludf.DUMMYFUNCTION("""COMPUTED_VALUE"""),27.0)</f>
        <v>27</v>
      </c>
      <c r="O191" s="2">
        <f>IFERROR(__xludf.DUMMYFUNCTION("""COMPUTED_VALUE"""),20.0)</f>
        <v>20</v>
      </c>
      <c r="Q191" s="2">
        <f>IFERROR(__xludf.DUMMYFUNCTION("SPLIT(E191,"" "")"),1.0)</f>
        <v>1</v>
      </c>
      <c r="R191" s="2">
        <f>IFERROR(__xludf.DUMMYFUNCTION("""COMPUTED_VALUE"""),91.0)</f>
        <v>91</v>
      </c>
      <c r="S191" s="2">
        <f>IFERROR(__xludf.DUMMYFUNCTION("""COMPUTED_VALUE"""),37.0)</f>
        <v>37</v>
      </c>
      <c r="T191" s="2">
        <f>IFERROR(__xludf.DUMMYFUNCTION("""COMPUTED_VALUE"""),3.0)</f>
        <v>3</v>
      </c>
      <c r="U191" s="2">
        <f>IFERROR(__xludf.DUMMYFUNCTION("""COMPUTED_VALUE"""),49.0)</f>
        <v>49</v>
      </c>
      <c r="V191" s="2">
        <f>IFERROR(__xludf.DUMMYFUNCTION("""COMPUTED_VALUE"""),16.0)</f>
        <v>16</v>
      </c>
      <c r="W191" s="2">
        <f>IFERROR(__xludf.DUMMYFUNCTION("""COMPUTED_VALUE"""),18.0)</f>
        <v>18</v>
      </c>
      <c r="X191" s="2">
        <f>IFERROR(__xludf.DUMMYFUNCTION("""COMPUTED_VALUE"""),7.0)</f>
        <v>7</v>
      </c>
      <c r="Y191" s="2">
        <f>IFERROR(__xludf.DUMMYFUNCTION("""COMPUTED_VALUE"""),31.0)</f>
        <v>31</v>
      </c>
      <c r="Z191" s="2">
        <f>IFERROR(__xludf.DUMMYFUNCTION("""COMPUTED_VALUE"""),53.0)</f>
        <v>53</v>
      </c>
      <c r="AA191" s="2">
        <f>IFERROR(__xludf.DUMMYFUNCTION("""COMPUTED_VALUE"""),25.0)</f>
        <v>25</v>
      </c>
      <c r="AB191" s="2">
        <f>IFERROR(__xludf.DUMMYFUNCTION("""COMPUTED_VALUE"""),96.0)</f>
        <v>96</v>
      </c>
      <c r="AC191" s="2">
        <f>IFERROR(__xludf.DUMMYFUNCTION("""COMPUTED_VALUE"""),68.0)</f>
        <v>68</v>
      </c>
      <c r="AD191" s="2">
        <f>IFERROR(__xludf.DUMMYFUNCTION("""COMPUTED_VALUE"""),88.0)</f>
        <v>88</v>
      </c>
      <c r="AE191" s="2">
        <f>IFERROR(__xludf.DUMMYFUNCTION("""COMPUTED_VALUE"""),90.0)</f>
        <v>90</v>
      </c>
      <c r="AF191" s="2">
        <f>IFERROR(__xludf.DUMMYFUNCTION("""COMPUTED_VALUE"""),95.0)</f>
        <v>95</v>
      </c>
      <c r="AG191" s="2">
        <f>IFERROR(__xludf.DUMMYFUNCTION("""COMPUTED_VALUE"""),27.0)</f>
        <v>27</v>
      </c>
      <c r="AH191" s="2">
        <f>IFERROR(__xludf.DUMMYFUNCTION("""COMPUTED_VALUE"""),6.0)</f>
        <v>6</v>
      </c>
      <c r="AI191" s="2">
        <f>IFERROR(__xludf.DUMMYFUNCTION("""COMPUTED_VALUE"""),19.0)</f>
        <v>19</v>
      </c>
      <c r="AJ191" s="2">
        <f>IFERROR(__xludf.DUMMYFUNCTION("""COMPUTED_VALUE"""),58.0)</f>
        <v>58</v>
      </c>
      <c r="AK191" s="2">
        <f>IFERROR(__xludf.DUMMYFUNCTION("""COMPUTED_VALUE"""),66.0)</f>
        <v>66</v>
      </c>
      <c r="AL191" s="2">
        <f>IFERROR(__xludf.DUMMYFUNCTION("""COMPUTED_VALUE"""),45.0)</f>
        <v>45</v>
      </c>
      <c r="AM191" s="2">
        <f>IFERROR(__xludf.DUMMYFUNCTION("""COMPUTED_VALUE"""),73.0)</f>
        <v>73</v>
      </c>
      <c r="AN191" s="2">
        <f>IFERROR(__xludf.DUMMYFUNCTION("""COMPUTED_VALUE"""),26.0)</f>
        <v>26</v>
      </c>
      <c r="AO191" s="2">
        <f>IFERROR(__xludf.DUMMYFUNCTION("""COMPUTED_VALUE"""),32.0)</f>
        <v>32</v>
      </c>
      <c r="AP191" s="2">
        <f t="shared" si="2"/>
        <v>2</v>
      </c>
      <c r="AQ191" s="2">
        <f>IFERROR(__xludf.DUMMYFUNCTION("COUNTA( iferror( filter( flatten(F191:O191), match( flatten(F191:O191), flatten(Q191:AO191), 0 ) ) ) )"),1.0)</f>
        <v>1</v>
      </c>
      <c r="AR191" s="2">
        <f t="shared" si="1"/>
        <v>1</v>
      </c>
    </row>
    <row r="192">
      <c r="A192" s="4" t="s">
        <v>196</v>
      </c>
      <c r="B192" s="2" t="str">
        <f>IFERROR(__xludf.DUMMYFUNCTION(" SPLIT(A192,"":"")"),"Card 191")</f>
        <v>Card 191</v>
      </c>
      <c r="C192" s="2" t="str">
        <f>IFERROR(__xludf.DUMMYFUNCTION("""COMPUTED_VALUE""")," 33 50 17 66 25 78 56 26 93 58 | 24 27  1 28 84 63  8 54 12 39 10 17 65 51 68 37 43 85 42 38  7 96 92  2 71")</f>
        <v> 33 50 17 66 25 78 56 26 93 58 | 24 27  1 28 84 63  8 54 12 39 10 17 65 51 68 37 43 85 42 38  7 96 92  2 71</v>
      </c>
      <c r="D192" s="2" t="str">
        <f>IFERROR(__xludf.DUMMYFUNCTION("SPLIT(C192,""|"")")," 33 50 17 66 25 78 56 26 93 58 ")</f>
        <v> 33 50 17 66 25 78 56 26 93 58 </v>
      </c>
      <c r="E192" s="2" t="str">
        <f>IFERROR(__xludf.DUMMYFUNCTION("""COMPUTED_VALUE""")," 24 27  1 28 84 63  8 54 12 39 10 17 65 51 68 37 43 85 42 38  7 96 92  2 71")</f>
        <v> 24 27  1 28 84 63  8 54 12 39 10 17 65 51 68 37 43 85 42 38  7 96 92  2 71</v>
      </c>
      <c r="F192" s="2">
        <f>IFERROR(__xludf.DUMMYFUNCTION("SPLIT(D192,"" "")"),33.0)</f>
        <v>33</v>
      </c>
      <c r="G192" s="2">
        <f>IFERROR(__xludf.DUMMYFUNCTION("""COMPUTED_VALUE"""),50.0)</f>
        <v>50</v>
      </c>
      <c r="H192" s="2">
        <f>IFERROR(__xludf.DUMMYFUNCTION("""COMPUTED_VALUE"""),17.0)</f>
        <v>17</v>
      </c>
      <c r="I192" s="2">
        <f>IFERROR(__xludf.DUMMYFUNCTION("""COMPUTED_VALUE"""),66.0)</f>
        <v>66</v>
      </c>
      <c r="J192" s="2">
        <f>IFERROR(__xludf.DUMMYFUNCTION("""COMPUTED_VALUE"""),25.0)</f>
        <v>25</v>
      </c>
      <c r="K192" s="2">
        <f>IFERROR(__xludf.DUMMYFUNCTION("""COMPUTED_VALUE"""),78.0)</f>
        <v>78</v>
      </c>
      <c r="L192" s="2">
        <f>IFERROR(__xludf.DUMMYFUNCTION("""COMPUTED_VALUE"""),56.0)</f>
        <v>56</v>
      </c>
      <c r="M192" s="2">
        <f>IFERROR(__xludf.DUMMYFUNCTION("""COMPUTED_VALUE"""),26.0)</f>
        <v>26</v>
      </c>
      <c r="N192" s="2">
        <f>IFERROR(__xludf.DUMMYFUNCTION("""COMPUTED_VALUE"""),93.0)</f>
        <v>93</v>
      </c>
      <c r="O192" s="2">
        <f>IFERROR(__xludf.DUMMYFUNCTION("""COMPUTED_VALUE"""),58.0)</f>
        <v>58</v>
      </c>
      <c r="Q192" s="2">
        <f>IFERROR(__xludf.DUMMYFUNCTION("SPLIT(E192,"" "")"),24.0)</f>
        <v>24</v>
      </c>
      <c r="R192" s="2">
        <f>IFERROR(__xludf.DUMMYFUNCTION("""COMPUTED_VALUE"""),27.0)</f>
        <v>27</v>
      </c>
      <c r="S192" s="2">
        <f>IFERROR(__xludf.DUMMYFUNCTION("""COMPUTED_VALUE"""),1.0)</f>
        <v>1</v>
      </c>
      <c r="T192" s="2">
        <f>IFERROR(__xludf.DUMMYFUNCTION("""COMPUTED_VALUE"""),28.0)</f>
        <v>28</v>
      </c>
      <c r="U192" s="2">
        <f>IFERROR(__xludf.DUMMYFUNCTION("""COMPUTED_VALUE"""),84.0)</f>
        <v>84</v>
      </c>
      <c r="V192" s="2">
        <f>IFERROR(__xludf.DUMMYFUNCTION("""COMPUTED_VALUE"""),63.0)</f>
        <v>63</v>
      </c>
      <c r="W192" s="2">
        <f>IFERROR(__xludf.DUMMYFUNCTION("""COMPUTED_VALUE"""),8.0)</f>
        <v>8</v>
      </c>
      <c r="X192" s="2">
        <f>IFERROR(__xludf.DUMMYFUNCTION("""COMPUTED_VALUE"""),54.0)</f>
        <v>54</v>
      </c>
      <c r="Y192" s="2">
        <f>IFERROR(__xludf.DUMMYFUNCTION("""COMPUTED_VALUE"""),12.0)</f>
        <v>12</v>
      </c>
      <c r="Z192" s="2">
        <f>IFERROR(__xludf.DUMMYFUNCTION("""COMPUTED_VALUE"""),39.0)</f>
        <v>39</v>
      </c>
      <c r="AA192" s="2">
        <f>IFERROR(__xludf.DUMMYFUNCTION("""COMPUTED_VALUE"""),10.0)</f>
        <v>10</v>
      </c>
      <c r="AB192" s="2">
        <f>IFERROR(__xludf.DUMMYFUNCTION("""COMPUTED_VALUE"""),17.0)</f>
        <v>17</v>
      </c>
      <c r="AC192" s="2">
        <f>IFERROR(__xludf.DUMMYFUNCTION("""COMPUTED_VALUE"""),65.0)</f>
        <v>65</v>
      </c>
      <c r="AD192" s="2">
        <f>IFERROR(__xludf.DUMMYFUNCTION("""COMPUTED_VALUE"""),51.0)</f>
        <v>51</v>
      </c>
      <c r="AE192" s="2">
        <f>IFERROR(__xludf.DUMMYFUNCTION("""COMPUTED_VALUE"""),68.0)</f>
        <v>68</v>
      </c>
      <c r="AF192" s="2">
        <f>IFERROR(__xludf.DUMMYFUNCTION("""COMPUTED_VALUE"""),37.0)</f>
        <v>37</v>
      </c>
      <c r="AG192" s="2">
        <f>IFERROR(__xludf.DUMMYFUNCTION("""COMPUTED_VALUE"""),43.0)</f>
        <v>43</v>
      </c>
      <c r="AH192" s="2">
        <f>IFERROR(__xludf.DUMMYFUNCTION("""COMPUTED_VALUE"""),85.0)</f>
        <v>85</v>
      </c>
      <c r="AI192" s="2">
        <f>IFERROR(__xludf.DUMMYFUNCTION("""COMPUTED_VALUE"""),42.0)</f>
        <v>42</v>
      </c>
      <c r="AJ192" s="2">
        <f>IFERROR(__xludf.DUMMYFUNCTION("""COMPUTED_VALUE"""),38.0)</f>
        <v>38</v>
      </c>
      <c r="AK192" s="2">
        <f>IFERROR(__xludf.DUMMYFUNCTION("""COMPUTED_VALUE"""),7.0)</f>
        <v>7</v>
      </c>
      <c r="AL192" s="2">
        <f>IFERROR(__xludf.DUMMYFUNCTION("""COMPUTED_VALUE"""),96.0)</f>
        <v>96</v>
      </c>
      <c r="AM192" s="2">
        <f>IFERROR(__xludf.DUMMYFUNCTION("""COMPUTED_VALUE"""),92.0)</f>
        <v>92</v>
      </c>
      <c r="AN192" s="2">
        <f>IFERROR(__xludf.DUMMYFUNCTION("""COMPUTED_VALUE"""),2.0)</f>
        <v>2</v>
      </c>
      <c r="AO192" s="2">
        <f>IFERROR(__xludf.DUMMYFUNCTION("""COMPUTED_VALUE"""),71.0)</f>
        <v>71</v>
      </c>
      <c r="AP192" s="2">
        <f t="shared" si="2"/>
        <v>1</v>
      </c>
      <c r="AQ192" s="2">
        <f>IFERROR(__xludf.DUMMYFUNCTION("COUNTA( iferror( filter( flatten(F192:O192), match( flatten(F192:O192), flatten(Q192:AO192), 0 ) ) ) )"),1.0)</f>
        <v>1</v>
      </c>
      <c r="AR192" s="2">
        <f t="shared" si="1"/>
        <v>1</v>
      </c>
    </row>
    <row r="193">
      <c r="A193" s="4" t="s">
        <v>197</v>
      </c>
      <c r="B193" s="2" t="str">
        <f>IFERROR(__xludf.DUMMYFUNCTION(" SPLIT(A193,"":"")"),"Card 192")</f>
        <v>Card 192</v>
      </c>
      <c r="C193" s="2" t="str">
        <f>IFERROR(__xludf.DUMMYFUNCTION("""COMPUTED_VALUE"""),"  4  6 53 67 24  7 31 98 51 64 | 23 89 13 77 22 40 20 88 21 44 49 41 93 64 15 56 50 62 57 80  3 82 70 48 18")</f>
        <v>  4  6 53 67 24  7 31 98 51 64 | 23 89 13 77 22 40 20 88 21 44 49 41 93 64 15 56 50 62 57 80  3 82 70 48 18</v>
      </c>
      <c r="D193" s="2" t="str">
        <f>IFERROR(__xludf.DUMMYFUNCTION("SPLIT(C193,""|"")"),"  4  6 53 67 24  7 31 98 51 64 ")</f>
        <v>  4  6 53 67 24  7 31 98 51 64 </v>
      </c>
      <c r="E193" s="2" t="str">
        <f>IFERROR(__xludf.DUMMYFUNCTION("""COMPUTED_VALUE""")," 23 89 13 77 22 40 20 88 21 44 49 41 93 64 15 56 50 62 57 80  3 82 70 48 18")</f>
        <v> 23 89 13 77 22 40 20 88 21 44 49 41 93 64 15 56 50 62 57 80  3 82 70 48 18</v>
      </c>
      <c r="F193" s="2">
        <f>IFERROR(__xludf.DUMMYFUNCTION("SPLIT(D193,"" "")"),4.0)</f>
        <v>4</v>
      </c>
      <c r="G193" s="2">
        <f>IFERROR(__xludf.DUMMYFUNCTION("""COMPUTED_VALUE"""),6.0)</f>
        <v>6</v>
      </c>
      <c r="H193" s="2">
        <f>IFERROR(__xludf.DUMMYFUNCTION("""COMPUTED_VALUE"""),53.0)</f>
        <v>53</v>
      </c>
      <c r="I193" s="2">
        <f>IFERROR(__xludf.DUMMYFUNCTION("""COMPUTED_VALUE"""),67.0)</f>
        <v>67</v>
      </c>
      <c r="J193" s="2">
        <f>IFERROR(__xludf.DUMMYFUNCTION("""COMPUTED_VALUE"""),24.0)</f>
        <v>24</v>
      </c>
      <c r="K193" s="2">
        <f>IFERROR(__xludf.DUMMYFUNCTION("""COMPUTED_VALUE"""),7.0)</f>
        <v>7</v>
      </c>
      <c r="L193" s="2">
        <f>IFERROR(__xludf.DUMMYFUNCTION("""COMPUTED_VALUE"""),31.0)</f>
        <v>31</v>
      </c>
      <c r="M193" s="2">
        <f>IFERROR(__xludf.DUMMYFUNCTION("""COMPUTED_VALUE"""),98.0)</f>
        <v>98</v>
      </c>
      <c r="N193" s="2">
        <f>IFERROR(__xludf.DUMMYFUNCTION("""COMPUTED_VALUE"""),51.0)</f>
        <v>51</v>
      </c>
      <c r="O193" s="2">
        <f>IFERROR(__xludf.DUMMYFUNCTION("""COMPUTED_VALUE"""),64.0)</f>
        <v>64</v>
      </c>
      <c r="Q193" s="2">
        <f>IFERROR(__xludf.DUMMYFUNCTION("SPLIT(E193,"" "")"),23.0)</f>
        <v>23</v>
      </c>
      <c r="R193" s="2">
        <f>IFERROR(__xludf.DUMMYFUNCTION("""COMPUTED_VALUE"""),89.0)</f>
        <v>89</v>
      </c>
      <c r="S193" s="2">
        <f>IFERROR(__xludf.DUMMYFUNCTION("""COMPUTED_VALUE"""),13.0)</f>
        <v>13</v>
      </c>
      <c r="T193" s="2">
        <f>IFERROR(__xludf.DUMMYFUNCTION("""COMPUTED_VALUE"""),77.0)</f>
        <v>77</v>
      </c>
      <c r="U193" s="2">
        <f>IFERROR(__xludf.DUMMYFUNCTION("""COMPUTED_VALUE"""),22.0)</f>
        <v>22</v>
      </c>
      <c r="V193" s="2">
        <f>IFERROR(__xludf.DUMMYFUNCTION("""COMPUTED_VALUE"""),40.0)</f>
        <v>40</v>
      </c>
      <c r="W193" s="2">
        <f>IFERROR(__xludf.DUMMYFUNCTION("""COMPUTED_VALUE"""),20.0)</f>
        <v>20</v>
      </c>
      <c r="X193" s="2">
        <f>IFERROR(__xludf.DUMMYFUNCTION("""COMPUTED_VALUE"""),88.0)</f>
        <v>88</v>
      </c>
      <c r="Y193" s="2">
        <f>IFERROR(__xludf.DUMMYFUNCTION("""COMPUTED_VALUE"""),21.0)</f>
        <v>21</v>
      </c>
      <c r="Z193" s="2">
        <f>IFERROR(__xludf.DUMMYFUNCTION("""COMPUTED_VALUE"""),44.0)</f>
        <v>44</v>
      </c>
      <c r="AA193" s="2">
        <f>IFERROR(__xludf.DUMMYFUNCTION("""COMPUTED_VALUE"""),49.0)</f>
        <v>49</v>
      </c>
      <c r="AB193" s="2">
        <f>IFERROR(__xludf.DUMMYFUNCTION("""COMPUTED_VALUE"""),41.0)</f>
        <v>41</v>
      </c>
      <c r="AC193" s="2">
        <f>IFERROR(__xludf.DUMMYFUNCTION("""COMPUTED_VALUE"""),93.0)</f>
        <v>93</v>
      </c>
      <c r="AD193" s="2">
        <f>IFERROR(__xludf.DUMMYFUNCTION("""COMPUTED_VALUE"""),64.0)</f>
        <v>64</v>
      </c>
      <c r="AE193" s="2">
        <f>IFERROR(__xludf.DUMMYFUNCTION("""COMPUTED_VALUE"""),15.0)</f>
        <v>15</v>
      </c>
      <c r="AF193" s="2">
        <f>IFERROR(__xludf.DUMMYFUNCTION("""COMPUTED_VALUE"""),56.0)</f>
        <v>56</v>
      </c>
      <c r="AG193" s="2">
        <f>IFERROR(__xludf.DUMMYFUNCTION("""COMPUTED_VALUE"""),50.0)</f>
        <v>50</v>
      </c>
      <c r="AH193" s="2">
        <f>IFERROR(__xludf.DUMMYFUNCTION("""COMPUTED_VALUE"""),62.0)</f>
        <v>62</v>
      </c>
      <c r="AI193" s="2">
        <f>IFERROR(__xludf.DUMMYFUNCTION("""COMPUTED_VALUE"""),57.0)</f>
        <v>57</v>
      </c>
      <c r="AJ193" s="2">
        <f>IFERROR(__xludf.DUMMYFUNCTION("""COMPUTED_VALUE"""),80.0)</f>
        <v>80</v>
      </c>
      <c r="AK193" s="2">
        <f>IFERROR(__xludf.DUMMYFUNCTION("""COMPUTED_VALUE"""),3.0)</f>
        <v>3</v>
      </c>
      <c r="AL193" s="2">
        <f>IFERROR(__xludf.DUMMYFUNCTION("""COMPUTED_VALUE"""),82.0)</f>
        <v>82</v>
      </c>
      <c r="AM193" s="2">
        <f>IFERROR(__xludf.DUMMYFUNCTION("""COMPUTED_VALUE"""),70.0)</f>
        <v>70</v>
      </c>
      <c r="AN193" s="2">
        <f>IFERROR(__xludf.DUMMYFUNCTION("""COMPUTED_VALUE"""),48.0)</f>
        <v>48</v>
      </c>
      <c r="AO193" s="2">
        <f>IFERROR(__xludf.DUMMYFUNCTION("""COMPUTED_VALUE"""),18.0)</f>
        <v>18</v>
      </c>
      <c r="AP193" s="2">
        <f t="shared" si="2"/>
        <v>1</v>
      </c>
      <c r="AQ193" s="2">
        <f>IFERROR(__xludf.DUMMYFUNCTION("COUNTA( iferror( filter( flatten(F193:O193), match( flatten(F193:O193), flatten(Q193:AO193), 0 ) ) ) )"),1.0)</f>
        <v>1</v>
      </c>
      <c r="AR193" s="2">
        <f t="shared" si="1"/>
        <v>1</v>
      </c>
    </row>
    <row r="194">
      <c r="A194" s="4" t="s">
        <v>198</v>
      </c>
      <c r="B194" s="2" t="str">
        <f>IFERROR(__xludf.DUMMYFUNCTION(" SPLIT(A194,"":"")"),"Card 193")</f>
        <v>Card 193</v>
      </c>
      <c r="C194" s="2" t="str">
        <f>IFERROR(__xludf.DUMMYFUNCTION("""COMPUTED_VALUE""")," 77 56 76 24 35 51 22 43 31 34 | 86 38 36 63 58 91 87 73 66 67 61 95 28 16 42 39 41  9 83 37 59 97 92  5  6")</f>
        <v> 77 56 76 24 35 51 22 43 31 34 | 86 38 36 63 58 91 87 73 66 67 61 95 28 16 42 39 41  9 83 37 59 97 92  5  6</v>
      </c>
      <c r="D194" s="2" t="str">
        <f>IFERROR(__xludf.DUMMYFUNCTION("SPLIT(C194,""|"")")," 77 56 76 24 35 51 22 43 31 34 ")</f>
        <v> 77 56 76 24 35 51 22 43 31 34 </v>
      </c>
      <c r="E194" s="2" t="str">
        <f>IFERROR(__xludf.DUMMYFUNCTION("""COMPUTED_VALUE""")," 86 38 36 63 58 91 87 73 66 67 61 95 28 16 42 39 41  9 83 37 59 97 92  5  6")</f>
        <v> 86 38 36 63 58 91 87 73 66 67 61 95 28 16 42 39 41  9 83 37 59 97 92  5  6</v>
      </c>
      <c r="F194" s="2">
        <f>IFERROR(__xludf.DUMMYFUNCTION("SPLIT(D194,"" "")"),77.0)</f>
        <v>77</v>
      </c>
      <c r="G194" s="2">
        <f>IFERROR(__xludf.DUMMYFUNCTION("""COMPUTED_VALUE"""),56.0)</f>
        <v>56</v>
      </c>
      <c r="H194" s="2">
        <f>IFERROR(__xludf.DUMMYFUNCTION("""COMPUTED_VALUE"""),76.0)</f>
        <v>76</v>
      </c>
      <c r="I194" s="2">
        <f>IFERROR(__xludf.DUMMYFUNCTION("""COMPUTED_VALUE"""),24.0)</f>
        <v>24</v>
      </c>
      <c r="J194" s="2">
        <f>IFERROR(__xludf.DUMMYFUNCTION("""COMPUTED_VALUE"""),35.0)</f>
        <v>35</v>
      </c>
      <c r="K194" s="2">
        <f>IFERROR(__xludf.DUMMYFUNCTION("""COMPUTED_VALUE"""),51.0)</f>
        <v>51</v>
      </c>
      <c r="L194" s="2">
        <f>IFERROR(__xludf.DUMMYFUNCTION("""COMPUTED_VALUE"""),22.0)</f>
        <v>22</v>
      </c>
      <c r="M194" s="2">
        <f>IFERROR(__xludf.DUMMYFUNCTION("""COMPUTED_VALUE"""),43.0)</f>
        <v>43</v>
      </c>
      <c r="N194" s="2">
        <f>IFERROR(__xludf.DUMMYFUNCTION("""COMPUTED_VALUE"""),31.0)</f>
        <v>31</v>
      </c>
      <c r="O194" s="2">
        <f>IFERROR(__xludf.DUMMYFUNCTION("""COMPUTED_VALUE"""),34.0)</f>
        <v>34</v>
      </c>
      <c r="Q194" s="2">
        <f>IFERROR(__xludf.DUMMYFUNCTION("SPLIT(E194,"" "")"),86.0)</f>
        <v>86</v>
      </c>
      <c r="R194" s="2">
        <f>IFERROR(__xludf.DUMMYFUNCTION("""COMPUTED_VALUE"""),38.0)</f>
        <v>38</v>
      </c>
      <c r="S194" s="2">
        <f>IFERROR(__xludf.DUMMYFUNCTION("""COMPUTED_VALUE"""),36.0)</f>
        <v>36</v>
      </c>
      <c r="T194" s="2">
        <f>IFERROR(__xludf.DUMMYFUNCTION("""COMPUTED_VALUE"""),63.0)</f>
        <v>63</v>
      </c>
      <c r="U194" s="2">
        <f>IFERROR(__xludf.DUMMYFUNCTION("""COMPUTED_VALUE"""),58.0)</f>
        <v>58</v>
      </c>
      <c r="V194" s="2">
        <f>IFERROR(__xludf.DUMMYFUNCTION("""COMPUTED_VALUE"""),91.0)</f>
        <v>91</v>
      </c>
      <c r="W194" s="2">
        <f>IFERROR(__xludf.DUMMYFUNCTION("""COMPUTED_VALUE"""),87.0)</f>
        <v>87</v>
      </c>
      <c r="X194" s="2">
        <f>IFERROR(__xludf.DUMMYFUNCTION("""COMPUTED_VALUE"""),73.0)</f>
        <v>73</v>
      </c>
      <c r="Y194" s="2">
        <f>IFERROR(__xludf.DUMMYFUNCTION("""COMPUTED_VALUE"""),66.0)</f>
        <v>66</v>
      </c>
      <c r="Z194" s="2">
        <f>IFERROR(__xludf.DUMMYFUNCTION("""COMPUTED_VALUE"""),67.0)</f>
        <v>67</v>
      </c>
      <c r="AA194" s="2">
        <f>IFERROR(__xludf.DUMMYFUNCTION("""COMPUTED_VALUE"""),61.0)</f>
        <v>61</v>
      </c>
      <c r="AB194" s="2">
        <f>IFERROR(__xludf.DUMMYFUNCTION("""COMPUTED_VALUE"""),95.0)</f>
        <v>95</v>
      </c>
      <c r="AC194" s="2">
        <f>IFERROR(__xludf.DUMMYFUNCTION("""COMPUTED_VALUE"""),28.0)</f>
        <v>28</v>
      </c>
      <c r="AD194" s="2">
        <f>IFERROR(__xludf.DUMMYFUNCTION("""COMPUTED_VALUE"""),16.0)</f>
        <v>16</v>
      </c>
      <c r="AE194" s="2">
        <f>IFERROR(__xludf.DUMMYFUNCTION("""COMPUTED_VALUE"""),42.0)</f>
        <v>42</v>
      </c>
      <c r="AF194" s="2">
        <f>IFERROR(__xludf.DUMMYFUNCTION("""COMPUTED_VALUE"""),39.0)</f>
        <v>39</v>
      </c>
      <c r="AG194" s="2">
        <f>IFERROR(__xludf.DUMMYFUNCTION("""COMPUTED_VALUE"""),41.0)</f>
        <v>41</v>
      </c>
      <c r="AH194" s="2">
        <f>IFERROR(__xludf.DUMMYFUNCTION("""COMPUTED_VALUE"""),9.0)</f>
        <v>9</v>
      </c>
      <c r="AI194" s="2">
        <f>IFERROR(__xludf.DUMMYFUNCTION("""COMPUTED_VALUE"""),83.0)</f>
        <v>83</v>
      </c>
      <c r="AJ194" s="2">
        <f>IFERROR(__xludf.DUMMYFUNCTION("""COMPUTED_VALUE"""),37.0)</f>
        <v>37</v>
      </c>
      <c r="AK194" s="2">
        <f>IFERROR(__xludf.DUMMYFUNCTION("""COMPUTED_VALUE"""),59.0)</f>
        <v>59</v>
      </c>
      <c r="AL194" s="2">
        <f>IFERROR(__xludf.DUMMYFUNCTION("""COMPUTED_VALUE"""),97.0)</f>
        <v>97</v>
      </c>
      <c r="AM194" s="2">
        <f>IFERROR(__xludf.DUMMYFUNCTION("""COMPUTED_VALUE"""),92.0)</f>
        <v>92</v>
      </c>
      <c r="AN194" s="2">
        <f>IFERROR(__xludf.DUMMYFUNCTION("""COMPUTED_VALUE"""),5.0)</f>
        <v>5</v>
      </c>
      <c r="AO194" s="2">
        <f>IFERROR(__xludf.DUMMYFUNCTION("""COMPUTED_VALUE"""),6.0)</f>
        <v>6</v>
      </c>
      <c r="AP194" s="2">
        <f t="shared" si="2"/>
        <v>1</v>
      </c>
      <c r="AQ194" s="2">
        <f>IFERROR(__xludf.DUMMYFUNCTION("COUNTA( iferror( filter( flatten(F194:O194), match( flatten(F194:O194), flatten(Q194:AO194), 0 ) ) ) )"),0.0)</f>
        <v>0</v>
      </c>
      <c r="AR194" s="2">
        <f t="shared" si="1"/>
        <v>0</v>
      </c>
    </row>
    <row r="195">
      <c r="AP195" s="2">
        <f t="shared" si="2"/>
        <v>1</v>
      </c>
    </row>
  </sheetData>
  <drawing r:id="rId1"/>
</worksheet>
</file>