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wle\OneDrive\Documents\CJ\"/>
    </mc:Choice>
  </mc:AlternateContent>
  <bookViews>
    <workbookView xWindow="0" yWindow="0" windowWidth="1437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X24" i="1"/>
  <c r="Y24" i="1" s="1"/>
  <c r="X25" i="1"/>
  <c r="Y25" i="1" s="1"/>
  <c r="X26" i="1"/>
  <c r="Y26" i="1" s="1"/>
  <c r="X27" i="1"/>
  <c r="Y27" i="1" s="1"/>
  <c r="X28" i="1"/>
  <c r="AA28" i="1" s="1"/>
  <c r="X29" i="1"/>
  <c r="Z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Z36" i="1" s="1"/>
  <c r="X37" i="1"/>
  <c r="Y37" i="1" s="1"/>
  <c r="X38" i="1"/>
  <c r="Y38" i="1" s="1"/>
  <c r="X39" i="1"/>
  <c r="Y39" i="1" s="1"/>
  <c r="X40" i="1"/>
  <c r="AA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AA52" i="1" s="1"/>
  <c r="X53" i="1"/>
  <c r="Z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AA64" i="1" s="1"/>
  <c r="X65" i="1"/>
  <c r="Z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AA76" i="1" s="1"/>
  <c r="X77" i="1"/>
  <c r="Y77" i="1" s="1"/>
  <c r="X78" i="1"/>
  <c r="Y78" i="1" s="1"/>
  <c r="X79" i="1"/>
  <c r="Y79" i="1" s="1"/>
  <c r="X80" i="1"/>
  <c r="Y80" i="1" s="1"/>
  <c r="X81" i="1"/>
  <c r="Y81" i="1" s="1"/>
  <c r="N82" i="1"/>
  <c r="T59" i="1"/>
  <c r="R81" i="1"/>
  <c r="T81" i="1" s="1"/>
  <c r="R80" i="1"/>
  <c r="T80" i="1" s="1"/>
  <c r="R79" i="1"/>
  <c r="T79" i="1" s="1"/>
  <c r="R78" i="1"/>
  <c r="T78" i="1" s="1"/>
  <c r="R77" i="1"/>
  <c r="T77" i="1" s="1"/>
  <c r="R76" i="1"/>
  <c r="T76" i="1" s="1"/>
  <c r="R75" i="1"/>
  <c r="T75" i="1" s="1"/>
  <c r="R74" i="1"/>
  <c r="T74" i="1" s="1"/>
  <c r="R73" i="1"/>
  <c r="T73" i="1" s="1"/>
  <c r="R72" i="1"/>
  <c r="T72" i="1" s="1"/>
  <c r="R71" i="1"/>
  <c r="T71" i="1" s="1"/>
  <c r="R70" i="1"/>
  <c r="T70" i="1" s="1"/>
  <c r="R69" i="1"/>
  <c r="T69" i="1" s="1"/>
  <c r="R68" i="1"/>
  <c r="T68" i="1" s="1"/>
  <c r="R67" i="1"/>
  <c r="T67" i="1" s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R58" i="1"/>
  <c r="T58" i="1" s="1"/>
  <c r="R57" i="1"/>
  <c r="T57" i="1" s="1"/>
  <c r="R56" i="1"/>
  <c r="T56" i="1" s="1"/>
  <c r="R55" i="1"/>
  <c r="T55" i="1" s="1"/>
  <c r="R54" i="1"/>
  <c r="T54" i="1" s="1"/>
  <c r="R53" i="1"/>
  <c r="T53" i="1" s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40" i="1"/>
  <c r="T40" i="1" s="1"/>
  <c r="R39" i="1"/>
  <c r="T39" i="1" s="1"/>
  <c r="R38" i="1"/>
  <c r="T38" i="1" s="1"/>
  <c r="R37" i="1"/>
  <c r="V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T26" i="1" s="1"/>
  <c r="R25" i="1"/>
  <c r="V25" i="1" s="1"/>
  <c r="R24" i="1"/>
  <c r="T24" i="1" s="1"/>
  <c r="U25" i="1"/>
  <c r="U26" i="1"/>
  <c r="U27" i="1"/>
  <c r="U28" i="1"/>
  <c r="U29" i="1"/>
  <c r="U30" i="1"/>
  <c r="V30" i="1" s="1"/>
  <c r="U31" i="1"/>
  <c r="U32" i="1"/>
  <c r="U33" i="1"/>
  <c r="U34" i="1"/>
  <c r="U35" i="1"/>
  <c r="V35" i="1" s="1"/>
  <c r="U36" i="1"/>
  <c r="V36" i="1" s="1"/>
  <c r="U37" i="1"/>
  <c r="U38" i="1"/>
  <c r="U39" i="1"/>
  <c r="U40" i="1"/>
  <c r="U41" i="1"/>
  <c r="U42" i="1"/>
  <c r="V42" i="1" s="1"/>
  <c r="U43" i="1"/>
  <c r="U44" i="1"/>
  <c r="U45" i="1"/>
  <c r="U46" i="1"/>
  <c r="U47" i="1"/>
  <c r="V47" i="1" s="1"/>
  <c r="U48" i="1"/>
  <c r="V48" i="1" s="1"/>
  <c r="U49" i="1"/>
  <c r="U50" i="1"/>
  <c r="U51" i="1"/>
  <c r="U52" i="1"/>
  <c r="U53" i="1"/>
  <c r="U54" i="1"/>
  <c r="V54" i="1" s="1"/>
  <c r="U55" i="1"/>
  <c r="U56" i="1"/>
  <c r="U57" i="1"/>
  <c r="U58" i="1"/>
  <c r="U59" i="1"/>
  <c r="V59" i="1" s="1"/>
  <c r="U60" i="1"/>
  <c r="V60" i="1" s="1"/>
  <c r="U61" i="1"/>
  <c r="U62" i="1"/>
  <c r="U63" i="1"/>
  <c r="U64" i="1"/>
  <c r="U65" i="1"/>
  <c r="V65" i="1" s="1"/>
  <c r="U66" i="1"/>
  <c r="V66" i="1" s="1"/>
  <c r="U67" i="1"/>
  <c r="U68" i="1"/>
  <c r="U69" i="1"/>
  <c r="U70" i="1"/>
  <c r="U71" i="1"/>
  <c r="V71" i="1" s="1"/>
  <c r="U72" i="1"/>
  <c r="V72" i="1" s="1"/>
  <c r="U73" i="1"/>
  <c r="U74" i="1"/>
  <c r="U75" i="1"/>
  <c r="U76" i="1"/>
  <c r="U77" i="1"/>
  <c r="V77" i="1" s="1"/>
  <c r="U78" i="1"/>
  <c r="V78" i="1" s="1"/>
  <c r="U79" i="1"/>
  <c r="U80" i="1"/>
  <c r="U81" i="1"/>
  <c r="U24" i="1"/>
  <c r="V24" i="1" s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4" i="1"/>
  <c r="B44" i="1"/>
  <c r="C44" i="1" s="1"/>
  <c r="V81" i="1" l="1"/>
  <c r="V57" i="1"/>
  <c r="V69" i="1"/>
  <c r="V79" i="1"/>
  <c r="V67" i="1"/>
  <c r="V55" i="1"/>
  <c r="V43" i="1"/>
  <c r="AA70" i="1"/>
  <c r="AA69" i="1"/>
  <c r="AA63" i="1"/>
  <c r="V45" i="1"/>
  <c r="V33" i="1"/>
  <c r="Y36" i="1"/>
  <c r="AA61" i="1"/>
  <c r="V80" i="1"/>
  <c r="V68" i="1"/>
  <c r="V56" i="1"/>
  <c r="V44" i="1"/>
  <c r="V32" i="1"/>
  <c r="Z75" i="1"/>
  <c r="AA57" i="1"/>
  <c r="AB57" i="1" s="1"/>
  <c r="Z70" i="1"/>
  <c r="AA46" i="1"/>
  <c r="Z58" i="1"/>
  <c r="AA45" i="1"/>
  <c r="Z51" i="1"/>
  <c r="AA39" i="1"/>
  <c r="Z40" i="1"/>
  <c r="AA37" i="1"/>
  <c r="Z39" i="1"/>
  <c r="AA33" i="1"/>
  <c r="Z34" i="1"/>
  <c r="AA81" i="1"/>
  <c r="Z81" i="1"/>
  <c r="Z45" i="1"/>
  <c r="AA68" i="1"/>
  <c r="AA44" i="1"/>
  <c r="Z76" i="1"/>
  <c r="Z69" i="1"/>
  <c r="AB69" i="1" s="1"/>
  <c r="Z33" i="1"/>
  <c r="AA62" i="1"/>
  <c r="AA38" i="1"/>
  <c r="AB38" i="1" s="1"/>
  <c r="Z64" i="1"/>
  <c r="Z28" i="1"/>
  <c r="Z63" i="1"/>
  <c r="AB63" i="1" s="1"/>
  <c r="Z27" i="1"/>
  <c r="AA58" i="1"/>
  <c r="AA34" i="1"/>
  <c r="Z57" i="1"/>
  <c r="AA80" i="1"/>
  <c r="AA56" i="1"/>
  <c r="AA32" i="1"/>
  <c r="Z52" i="1"/>
  <c r="AA75" i="1"/>
  <c r="AA51" i="1"/>
  <c r="AA27" i="1"/>
  <c r="AA74" i="1"/>
  <c r="AA50" i="1"/>
  <c r="AA26" i="1"/>
  <c r="V70" i="1"/>
  <c r="V58" i="1"/>
  <c r="V46" i="1"/>
  <c r="V34" i="1"/>
  <c r="AB70" i="1"/>
  <c r="Y29" i="1"/>
  <c r="Z46" i="1"/>
  <c r="AB46" i="1" s="1"/>
  <c r="AA73" i="1"/>
  <c r="AB73" i="1" s="1"/>
  <c r="AA49" i="1"/>
  <c r="AA25" i="1"/>
  <c r="Y65" i="1"/>
  <c r="Y76" i="1"/>
  <c r="Y64" i="1"/>
  <c r="Y52" i="1"/>
  <c r="Y40" i="1"/>
  <c r="Y28" i="1"/>
  <c r="Z74" i="1"/>
  <c r="Z62" i="1"/>
  <c r="Z50" i="1"/>
  <c r="AB50" i="1" s="1"/>
  <c r="Z38" i="1"/>
  <c r="Z26" i="1"/>
  <c r="AA72" i="1"/>
  <c r="AA60" i="1"/>
  <c r="AA48" i="1"/>
  <c r="AA36" i="1"/>
  <c r="AB36" i="1" s="1"/>
  <c r="Z73" i="1"/>
  <c r="Z61" i="1"/>
  <c r="AB61" i="1" s="1"/>
  <c r="Z49" i="1"/>
  <c r="Z37" i="1"/>
  <c r="Z25" i="1"/>
  <c r="AB25" i="1" s="1"/>
  <c r="AA71" i="1"/>
  <c r="AA59" i="1"/>
  <c r="AA47" i="1"/>
  <c r="AA35" i="1"/>
  <c r="V53" i="1"/>
  <c r="V41" i="1"/>
  <c r="V29" i="1"/>
  <c r="Z72" i="1"/>
  <c r="Z60" i="1"/>
  <c r="AB60" i="1" s="1"/>
  <c r="Z48" i="1"/>
  <c r="AA24" i="1"/>
  <c r="AB34" i="1"/>
  <c r="Y53" i="1"/>
  <c r="V76" i="1"/>
  <c r="V64" i="1"/>
  <c r="V52" i="1"/>
  <c r="V40" i="1"/>
  <c r="V28" i="1"/>
  <c r="Z71" i="1"/>
  <c r="Z59" i="1"/>
  <c r="Z47" i="1"/>
  <c r="Z35" i="1"/>
  <c r="AB35" i="1" s="1"/>
  <c r="V63" i="1"/>
  <c r="O82" i="1"/>
  <c r="Z24" i="1"/>
  <c r="V74" i="1"/>
  <c r="V50" i="1"/>
  <c r="V38" i="1"/>
  <c r="AA31" i="1"/>
  <c r="V73" i="1"/>
  <c r="V61" i="1"/>
  <c r="V49" i="1"/>
  <c r="Z80" i="1"/>
  <c r="AB80" i="1" s="1"/>
  <c r="Z68" i="1"/>
  <c r="AB68" i="1" s="1"/>
  <c r="Z56" i="1"/>
  <c r="AB56" i="1" s="1"/>
  <c r="Z44" i="1"/>
  <c r="AB44" i="1" s="1"/>
  <c r="Z32" i="1"/>
  <c r="AA78" i="1"/>
  <c r="AA66" i="1"/>
  <c r="AA54" i="1"/>
  <c r="AA42" i="1"/>
  <c r="AA30" i="1"/>
  <c r="V75" i="1"/>
  <c r="V27" i="1"/>
  <c r="V62" i="1"/>
  <c r="V26" i="1"/>
  <c r="AA79" i="1"/>
  <c r="AA67" i="1"/>
  <c r="AA55" i="1"/>
  <c r="AA43" i="1"/>
  <c r="Z79" i="1"/>
  <c r="Z67" i="1"/>
  <c r="Z55" i="1"/>
  <c r="Z43" i="1"/>
  <c r="Z31" i="1"/>
  <c r="AB31" i="1" s="1"/>
  <c r="AA77" i="1"/>
  <c r="AA65" i="1"/>
  <c r="AB65" i="1" s="1"/>
  <c r="AA53" i="1"/>
  <c r="AA41" i="1"/>
  <c r="AA29" i="1"/>
  <c r="V51" i="1"/>
  <c r="Z78" i="1"/>
  <c r="AB78" i="1" s="1"/>
  <c r="Z66" i="1"/>
  <c r="AB66" i="1" s="1"/>
  <c r="Z54" i="1"/>
  <c r="Z42" i="1"/>
  <c r="AB42" i="1" s="1"/>
  <c r="Z30" i="1"/>
  <c r="V39" i="1"/>
  <c r="E44" i="1"/>
  <c r="Z77" i="1"/>
  <c r="AB77" i="1" s="1"/>
  <c r="Z41" i="1"/>
  <c r="AB76" i="1"/>
  <c r="AB81" i="1"/>
  <c r="AB27" i="1"/>
  <c r="T37" i="1"/>
  <c r="T25" i="1"/>
  <c r="V31" i="1"/>
  <c r="F44" i="1"/>
  <c r="D44" i="1"/>
  <c r="AB26" i="1" l="1"/>
  <c r="AB58" i="1"/>
  <c r="T82" i="1"/>
  <c r="AB51" i="1"/>
  <c r="AB33" i="1"/>
  <c r="AB71" i="1"/>
  <c r="AB75" i="1"/>
  <c r="AB39" i="1"/>
  <c r="AB37" i="1"/>
  <c r="AB47" i="1"/>
  <c r="AB40" i="1"/>
  <c r="AB59" i="1"/>
  <c r="AB53" i="1"/>
  <c r="AB29" i="1"/>
  <c r="AB64" i="1"/>
  <c r="AB45" i="1"/>
  <c r="AB32" i="1"/>
  <c r="Y83" i="1"/>
  <c r="V82" i="1"/>
  <c r="AB62" i="1"/>
  <c r="AA83" i="1"/>
  <c r="AB74" i="1"/>
  <c r="AB48" i="1"/>
  <c r="AB49" i="1"/>
  <c r="AB28" i="1"/>
  <c r="AB43" i="1"/>
  <c r="AB72" i="1"/>
  <c r="AB52" i="1"/>
  <c r="AB41" i="1"/>
  <c r="Z83" i="1"/>
  <c r="AB30" i="1"/>
  <c r="AB24" i="1"/>
  <c r="AB55" i="1"/>
  <c r="AB67" i="1"/>
  <c r="AB54" i="1"/>
  <c r="AB79" i="1"/>
  <c r="AB83" i="1" l="1"/>
  <c r="B109" i="1" s="1"/>
  <c r="B32" i="1"/>
  <c r="C32" i="1" s="1"/>
  <c r="B33" i="1"/>
  <c r="D33" i="1" s="1"/>
  <c r="B34" i="1"/>
  <c r="F34" i="1" s="1"/>
  <c r="B35" i="1"/>
  <c r="C35" i="1" s="1"/>
  <c r="B36" i="1"/>
  <c r="D36" i="1" s="1"/>
  <c r="B37" i="1"/>
  <c r="F37" i="1" s="1"/>
  <c r="B38" i="1"/>
  <c r="F38" i="1" s="1"/>
  <c r="B39" i="1"/>
  <c r="D39" i="1" s="1"/>
  <c r="B40" i="1"/>
  <c r="F40" i="1" s="1"/>
  <c r="B41" i="1"/>
  <c r="C41" i="1" s="1"/>
  <c r="B42" i="1"/>
  <c r="D42" i="1" s="1"/>
  <c r="B43" i="1"/>
  <c r="C43" i="1" s="1"/>
  <c r="B45" i="1"/>
  <c r="D45" i="1" s="1"/>
  <c r="B46" i="1"/>
  <c r="C46" i="1" s="1"/>
  <c r="B47" i="1"/>
  <c r="C47" i="1" s="1"/>
  <c r="B48" i="1"/>
  <c r="D48" i="1" s="1"/>
  <c r="B49" i="1"/>
  <c r="D49" i="1" s="1"/>
  <c r="B50" i="1"/>
  <c r="D50" i="1" s="1"/>
  <c r="B51" i="1"/>
  <c r="D51" i="1" s="1"/>
  <c r="B52" i="1"/>
  <c r="F52" i="1" s="1"/>
  <c r="B53" i="1"/>
  <c r="C53" i="1" s="1"/>
  <c r="B54" i="1"/>
  <c r="D54" i="1" s="1"/>
  <c r="B55" i="1"/>
  <c r="D55" i="1" s="1"/>
  <c r="B56" i="1"/>
  <c r="C56" i="1" s="1"/>
  <c r="B57" i="1"/>
  <c r="D57" i="1" s="1"/>
  <c r="B58" i="1"/>
  <c r="F58" i="1" s="1"/>
  <c r="B59" i="1"/>
  <c r="C59" i="1" s="1"/>
  <c r="B60" i="1"/>
  <c r="D60" i="1" s="1"/>
  <c r="B61" i="1"/>
  <c r="F61" i="1" s="1"/>
  <c r="B62" i="1"/>
  <c r="C62" i="1" s="1"/>
  <c r="B63" i="1"/>
  <c r="D63" i="1" s="1"/>
  <c r="B64" i="1"/>
  <c r="F64" i="1" s="1"/>
  <c r="B65" i="1"/>
  <c r="C65" i="1" s="1"/>
  <c r="B66" i="1"/>
  <c r="D66" i="1" s="1"/>
  <c r="B67" i="1"/>
  <c r="F67" i="1" s="1"/>
  <c r="B68" i="1"/>
  <c r="C68" i="1" s="1"/>
  <c r="B69" i="1"/>
  <c r="D69" i="1" s="1"/>
  <c r="B70" i="1"/>
  <c r="F70" i="1" s="1"/>
  <c r="B71" i="1"/>
  <c r="C71" i="1" s="1"/>
  <c r="B72" i="1"/>
  <c r="D72" i="1" s="1"/>
  <c r="B73" i="1"/>
  <c r="C73" i="1" s="1"/>
  <c r="B74" i="1"/>
  <c r="E74" i="1" s="1"/>
  <c r="B75" i="1"/>
  <c r="D75" i="1" s="1"/>
  <c r="B76" i="1"/>
  <c r="F76" i="1" s="1"/>
  <c r="B77" i="1"/>
  <c r="C77" i="1" s="1"/>
  <c r="B78" i="1"/>
  <c r="D78" i="1" s="1"/>
  <c r="B79" i="1"/>
  <c r="E79" i="1" s="1"/>
  <c r="B80" i="1"/>
  <c r="C80" i="1" s="1"/>
  <c r="B81" i="1"/>
  <c r="D81" i="1" s="1"/>
  <c r="B25" i="1"/>
  <c r="F25" i="1" s="1"/>
  <c r="B26" i="1"/>
  <c r="D26" i="1" s="1"/>
  <c r="B27" i="1"/>
  <c r="D27" i="1" s="1"/>
  <c r="B28" i="1"/>
  <c r="B29" i="1"/>
  <c r="F29" i="1" s="1"/>
  <c r="B30" i="1"/>
  <c r="E30" i="1" s="1"/>
  <c r="B31" i="1"/>
  <c r="E31" i="1" s="1"/>
  <c r="B24" i="1"/>
  <c r="C24" i="1" s="1"/>
  <c r="F43" i="1"/>
  <c r="D56" i="1"/>
  <c r="F56" i="1"/>
  <c r="C57" i="1"/>
  <c r="D67" i="1"/>
  <c r="E67" i="1"/>
  <c r="F68" i="1"/>
  <c r="E8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C67" i="1" l="1"/>
  <c r="F62" i="1"/>
  <c r="C52" i="1"/>
  <c r="F39" i="1"/>
  <c r="D64" i="1"/>
  <c r="C74" i="1"/>
  <c r="C50" i="1"/>
  <c r="E68" i="1"/>
  <c r="E43" i="1"/>
  <c r="C64" i="1"/>
  <c r="E76" i="1"/>
  <c r="F33" i="1"/>
  <c r="E32" i="1"/>
  <c r="D40" i="1"/>
  <c r="C39" i="1"/>
  <c r="E77" i="1"/>
  <c r="C34" i="1"/>
  <c r="C76" i="1"/>
  <c r="C33" i="1"/>
  <c r="D74" i="1"/>
  <c r="E56" i="1"/>
  <c r="F32" i="1"/>
  <c r="F73" i="1"/>
  <c r="E49" i="1"/>
  <c r="F24" i="1"/>
  <c r="E58" i="1"/>
  <c r="D32" i="1"/>
  <c r="C81" i="1"/>
  <c r="D68" i="1"/>
  <c r="C58" i="1"/>
  <c r="D43" i="1"/>
  <c r="D31" i="1"/>
  <c r="F81" i="1"/>
  <c r="F80" i="1"/>
  <c r="F57" i="1"/>
  <c r="C31" i="1"/>
  <c r="D76" i="1"/>
  <c r="E64" i="1"/>
  <c r="D34" i="1"/>
  <c r="F49" i="1"/>
  <c r="D24" i="1"/>
  <c r="C63" i="1"/>
  <c r="E24" i="1"/>
  <c r="D58" i="1"/>
  <c r="C66" i="1"/>
  <c r="E55" i="1"/>
  <c r="C55" i="1"/>
  <c r="C54" i="1"/>
  <c r="D79" i="1"/>
  <c r="F53" i="1"/>
  <c r="C42" i="1"/>
  <c r="C79" i="1"/>
  <c r="E53" i="1"/>
  <c r="F41" i="1"/>
  <c r="F79" i="1"/>
  <c r="C78" i="1"/>
  <c r="E52" i="1"/>
  <c r="E41" i="1"/>
  <c r="F31" i="1"/>
  <c r="F77" i="1"/>
  <c r="D52" i="1"/>
  <c r="E40" i="1"/>
  <c r="C49" i="1"/>
  <c r="C48" i="1"/>
  <c r="E37" i="1"/>
  <c r="E61" i="1"/>
  <c r="F47" i="1"/>
  <c r="D37" i="1"/>
  <c r="E26" i="1"/>
  <c r="F71" i="1"/>
  <c r="D61" i="1"/>
  <c r="F51" i="1"/>
  <c r="E47" i="1"/>
  <c r="C37" i="1"/>
  <c r="E25" i="1"/>
  <c r="D80" i="1"/>
  <c r="F75" i="1"/>
  <c r="E71" i="1"/>
  <c r="C61" i="1"/>
  <c r="C51" i="1"/>
  <c r="E46" i="1"/>
  <c r="C36" i="1"/>
  <c r="D25" i="1"/>
  <c r="C75" i="1"/>
  <c r="D70" i="1"/>
  <c r="C60" i="1"/>
  <c r="F55" i="1"/>
  <c r="F50" i="1"/>
  <c r="D46" i="1"/>
  <c r="C40" i="1"/>
  <c r="F35" i="1"/>
  <c r="C25" i="1"/>
  <c r="E38" i="1"/>
  <c r="E62" i="1"/>
  <c r="D38" i="1"/>
  <c r="D30" i="1"/>
  <c r="E73" i="1"/>
  <c r="D62" i="1"/>
  <c r="C38" i="1"/>
  <c r="C30" i="1"/>
  <c r="D73" i="1"/>
  <c r="C27" i="1"/>
  <c r="F26" i="1"/>
  <c r="C72" i="1"/>
  <c r="F74" i="1"/>
  <c r="F69" i="1"/>
  <c r="F59" i="1"/>
  <c r="E50" i="1"/>
  <c r="F45" i="1"/>
  <c r="E35" i="1"/>
  <c r="C69" i="1"/>
  <c r="E59" i="1"/>
  <c r="C45" i="1"/>
  <c r="E34" i="1"/>
  <c r="F30" i="1"/>
  <c r="E70" i="1"/>
  <c r="C70" i="1"/>
  <c r="E65" i="1"/>
  <c r="F65" i="1"/>
  <c r="D77" i="1"/>
  <c r="D59" i="1"/>
  <c r="F46" i="1"/>
  <c r="F72" i="1"/>
  <c r="F63" i="1"/>
  <c r="F60" i="1"/>
  <c r="F48" i="1"/>
  <c r="F42" i="1"/>
  <c r="F36" i="1"/>
  <c r="E81" i="1"/>
  <c r="E78" i="1"/>
  <c r="E72" i="1"/>
  <c r="E69" i="1"/>
  <c r="E66" i="1"/>
  <c r="E63" i="1"/>
  <c r="E60" i="1"/>
  <c r="E57" i="1"/>
  <c r="E54" i="1"/>
  <c r="E51" i="1"/>
  <c r="E48" i="1"/>
  <c r="E45" i="1"/>
  <c r="E42" i="1"/>
  <c r="E39" i="1"/>
  <c r="E36" i="1"/>
  <c r="E33" i="1"/>
  <c r="F78" i="1"/>
  <c r="F66" i="1"/>
  <c r="F54" i="1"/>
  <c r="E75" i="1"/>
  <c r="B82" i="1"/>
  <c r="D53" i="1"/>
  <c r="D71" i="1"/>
  <c r="D65" i="1"/>
  <c r="D47" i="1"/>
  <c r="D41" i="1"/>
  <c r="D35" i="1"/>
  <c r="D29" i="1"/>
  <c r="C29" i="1"/>
  <c r="C26" i="1"/>
  <c r="F28" i="1"/>
  <c r="E28" i="1"/>
  <c r="D28" i="1"/>
  <c r="C28" i="1"/>
  <c r="E27" i="1"/>
  <c r="F27" i="1"/>
  <c r="E29" i="1"/>
  <c r="C82" i="1" l="1"/>
  <c r="F82" i="1"/>
  <c r="D82" i="1"/>
  <c r="E82" i="1"/>
  <c r="B104" i="1" l="1"/>
  <c r="B105" i="1" l="1"/>
  <c r="B90" i="1"/>
  <c r="B91" i="1"/>
  <c r="B89" i="1"/>
  <c r="B92" i="1" l="1"/>
  <c r="B110" i="1" s="1"/>
  <c r="C105" i="1"/>
  <c r="D105" i="1" s="1"/>
  <c r="B111" i="1" s="1"/>
  <c r="B113" i="1" s="1"/>
  <c r="B108" i="1"/>
  <c r="C113" i="1" l="1"/>
</calcChain>
</file>

<file path=xl/sharedStrings.xml><?xml version="1.0" encoding="utf-8"?>
<sst xmlns="http://schemas.openxmlformats.org/spreadsheetml/2006/main" count="248" uniqueCount="156">
  <si>
    <t xml:space="preserve">dogs </t>
  </si>
  <si>
    <t>28 day month</t>
  </si>
  <si>
    <t>TOTAL</t>
  </si>
  <si>
    <t>DOGS</t>
  </si>
  <si>
    <t>RENTAL</t>
  </si>
  <si>
    <t>yearly academy rent</t>
  </si>
  <si>
    <t>STAFF</t>
  </si>
  <si>
    <t>Irfan Khan</t>
  </si>
  <si>
    <t>Shahrukh Khan</t>
  </si>
  <si>
    <t>Chavez Wallis</t>
  </si>
  <si>
    <t>Name</t>
  </si>
  <si>
    <t>Visa + medical</t>
  </si>
  <si>
    <t>Monthly Salary</t>
  </si>
  <si>
    <t>Total</t>
  </si>
  <si>
    <t>monthly rent</t>
  </si>
  <si>
    <t>daily rent</t>
  </si>
  <si>
    <t>monthly water + electricity</t>
  </si>
  <si>
    <t>daily water + electricity</t>
  </si>
  <si>
    <t>Daily cost</t>
  </si>
  <si>
    <t>daily Total</t>
  </si>
  <si>
    <t>Dog Food</t>
  </si>
  <si>
    <t>Rent + Utility</t>
  </si>
  <si>
    <t>Staff visa + salary</t>
  </si>
  <si>
    <t>Daily total costs</t>
  </si>
  <si>
    <t>Javed Khan</t>
  </si>
  <si>
    <t>Johnson</t>
  </si>
  <si>
    <t>Thorn Wallis</t>
  </si>
  <si>
    <t>Bruno (LAB)</t>
  </si>
  <si>
    <t>Lulu</t>
  </si>
  <si>
    <t>Charlie</t>
  </si>
  <si>
    <t>Xena</t>
  </si>
  <si>
    <t>Sparky</t>
  </si>
  <si>
    <t>Aurora</t>
  </si>
  <si>
    <t>Astro</t>
  </si>
  <si>
    <t>Troy</t>
  </si>
  <si>
    <t>Apollo</t>
  </si>
  <si>
    <t>Wadtha</t>
  </si>
  <si>
    <t>Sabiqa</t>
  </si>
  <si>
    <t>Sonny</t>
  </si>
  <si>
    <t>Coffee</t>
  </si>
  <si>
    <t>Caramel</t>
  </si>
  <si>
    <t>Bee</t>
  </si>
  <si>
    <t>Marley</t>
  </si>
  <si>
    <t>Sandy</t>
  </si>
  <si>
    <t>Sapna</t>
  </si>
  <si>
    <t>Winston</t>
  </si>
  <si>
    <t>Shahab</t>
  </si>
  <si>
    <t>Galaxy</t>
  </si>
  <si>
    <t>Faye</t>
  </si>
  <si>
    <t>Ody</t>
  </si>
  <si>
    <t>Milo</t>
  </si>
  <si>
    <t>Snowy</t>
  </si>
  <si>
    <t>Victoria</t>
  </si>
  <si>
    <t>Daisy</t>
  </si>
  <si>
    <t>Rexu</t>
  </si>
  <si>
    <t>Buster</t>
  </si>
  <si>
    <t>Booger</t>
  </si>
  <si>
    <t>ezzy(Mindhi)</t>
  </si>
  <si>
    <t>Nemo(mork)</t>
  </si>
  <si>
    <t>Daisy(GR)</t>
  </si>
  <si>
    <t>Cooper(GR)</t>
  </si>
  <si>
    <t>Daisy(Beagle)</t>
  </si>
  <si>
    <t>Red</t>
  </si>
  <si>
    <t>Phoebe</t>
  </si>
  <si>
    <t>Afra</t>
  </si>
  <si>
    <t>Tassie</t>
  </si>
  <si>
    <t>Puppet</t>
  </si>
  <si>
    <t>Sami</t>
  </si>
  <si>
    <t>Snoopy</t>
  </si>
  <si>
    <t>Teddy</t>
  </si>
  <si>
    <t>Tobe</t>
  </si>
  <si>
    <t>Stitch</t>
  </si>
  <si>
    <t>Triston</t>
  </si>
  <si>
    <t>Alexa</t>
  </si>
  <si>
    <t>Morag</t>
  </si>
  <si>
    <t xml:space="preserve">Chase </t>
  </si>
  <si>
    <t>Dannah</t>
  </si>
  <si>
    <t>Zoey</t>
  </si>
  <si>
    <t>Jack</t>
  </si>
  <si>
    <t>Leia</t>
  </si>
  <si>
    <t>Sam</t>
  </si>
  <si>
    <t>Snoopy beagle</t>
  </si>
  <si>
    <t>max(corso)</t>
  </si>
  <si>
    <t>Faye GSD</t>
  </si>
  <si>
    <t>Bruno GR</t>
  </si>
  <si>
    <t>Tilly</t>
  </si>
  <si>
    <t>29 day month</t>
  </si>
  <si>
    <t>30 day month</t>
  </si>
  <si>
    <t>31 day month</t>
  </si>
  <si>
    <t>Adult Large</t>
  </si>
  <si>
    <t>Adult Medium</t>
  </si>
  <si>
    <t>Adult small and mini</t>
  </si>
  <si>
    <t>Mature adult Small and Mini</t>
  </si>
  <si>
    <t>Digestive care</t>
  </si>
  <si>
    <t>Puppy Large</t>
  </si>
  <si>
    <t>Puppy Medium</t>
  </si>
  <si>
    <t>Puppy Small and Mini</t>
  </si>
  <si>
    <t>Derm Defense</t>
  </si>
  <si>
    <t>Perfect Weight LB</t>
  </si>
  <si>
    <t>Derm Complete</t>
  </si>
  <si>
    <t>Adult medium LIGHT</t>
  </si>
  <si>
    <t>Joint Care</t>
  </si>
  <si>
    <t>Perfect Weight SB</t>
  </si>
  <si>
    <t>Orijen Original</t>
  </si>
  <si>
    <t>Orijen Fit &amp; Trim</t>
  </si>
  <si>
    <t>-</t>
  </si>
  <si>
    <t>bag weight(g)</t>
  </si>
  <si>
    <t>inhouse cost</t>
  </si>
  <si>
    <t>cost per gram</t>
  </si>
  <si>
    <t>Adult large</t>
  </si>
  <si>
    <t>Perfect weight LB</t>
  </si>
  <si>
    <t>Hills - Joint care</t>
  </si>
  <si>
    <t>Adult Sm&amp;mini</t>
  </si>
  <si>
    <t>Adult medium</t>
  </si>
  <si>
    <t>Adult S/M</t>
  </si>
  <si>
    <t>Puppy medium</t>
  </si>
  <si>
    <t xml:space="preserve">Puppy Small&amp;mini </t>
  </si>
  <si>
    <t>Orijen original</t>
  </si>
  <si>
    <t>Perfect Weight S/M</t>
  </si>
  <si>
    <t>20-40</t>
  </si>
  <si>
    <t>Bruno</t>
  </si>
  <si>
    <t>Charley</t>
  </si>
  <si>
    <t>10-20</t>
  </si>
  <si>
    <t>4.5-10</t>
  </si>
  <si>
    <t>Wadha</t>
  </si>
  <si>
    <t>2-4.5</t>
  </si>
  <si>
    <t>Sabica</t>
  </si>
  <si>
    <t>jack</t>
  </si>
  <si>
    <t>zoey</t>
  </si>
  <si>
    <t>Bravecto</t>
  </si>
  <si>
    <t>Dosage</t>
  </si>
  <si>
    <t>costs(yearly)</t>
  </si>
  <si>
    <t>Deworming(cazitel)</t>
  </si>
  <si>
    <t>S Dose</t>
  </si>
  <si>
    <t>Y Dose</t>
  </si>
  <si>
    <t>SD Cost</t>
  </si>
  <si>
    <t>YD Cost</t>
  </si>
  <si>
    <t>Last Known</t>
  </si>
  <si>
    <t>Current</t>
  </si>
  <si>
    <t>Type</t>
  </si>
  <si>
    <t>Cost per g</t>
  </si>
  <si>
    <t>Food Details</t>
  </si>
  <si>
    <t>daily</t>
  </si>
  <si>
    <t>Food costs</t>
  </si>
  <si>
    <t>Rabies cost</t>
  </si>
  <si>
    <t>KC cost</t>
  </si>
  <si>
    <t>DHPPI cost</t>
  </si>
  <si>
    <t>Yearly costs</t>
  </si>
  <si>
    <t>Rabies</t>
  </si>
  <si>
    <t>KC</t>
  </si>
  <si>
    <t>DHPPI</t>
  </si>
  <si>
    <t>cost per dose</t>
  </si>
  <si>
    <t>Vaccines + parasite treatment</t>
  </si>
  <si>
    <t>Daily</t>
  </si>
  <si>
    <t>28 Day month</t>
  </si>
  <si>
    <t>Kumbirai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</si>
</sst>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AED&quot;#,##0.00"/>
    <numFmt numFmtId="165" formatCode="&quot;AED&quot;#,##0.00000000"/>
    <numFmt numFmtId="166" formatCode="#,##0.00\ &quot;g&quot;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1" fillId="0" borderId="0" xfId="0" applyFont="1"/>
    <xf numFmtId="0" fontId="0" fillId="0" borderId="2" xfId="0" applyBorder="1"/>
    <xf numFmtId="0" fontId="0" fillId="4" borderId="2" xfId="0" applyFill="1" applyBorder="1"/>
    <xf numFmtId="164" fontId="0" fillId="4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0" fontId="1" fillId="5" borderId="0" xfId="0" applyFont="1" applyFill="1"/>
    <xf numFmtId="164" fontId="0" fillId="0" borderId="2" xfId="0" applyNumberFormat="1" applyBorder="1"/>
    <xf numFmtId="0" fontId="0" fillId="0" borderId="3" xfId="0" applyBorder="1"/>
    <xf numFmtId="0" fontId="0" fillId="5" borderId="6" xfId="0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164" fontId="0" fillId="0" borderId="0" xfId="0" applyNumberFormat="1"/>
    <xf numFmtId="0" fontId="0" fillId="0" borderId="5" xfId="0" applyFill="1" applyBorder="1"/>
    <xf numFmtId="164" fontId="0" fillId="0" borderId="4" xfId="0" applyNumberForma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Fill="1" applyBorder="1"/>
    <xf numFmtId="0" fontId="0" fillId="0" borderId="0" xfId="0" applyFill="1"/>
    <xf numFmtId="165" fontId="0" fillId="0" borderId="1" xfId="0" applyNumberFormat="1" applyFill="1" applyBorder="1"/>
    <xf numFmtId="49" fontId="0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0" borderId="4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3" borderId="3" xfId="0" applyFill="1" applyBorder="1"/>
    <xf numFmtId="164" fontId="0" fillId="0" borderId="5" xfId="0" applyNumberFormat="1" applyBorder="1"/>
    <xf numFmtId="0" fontId="0" fillId="0" borderId="4" xfId="0" applyBorder="1"/>
    <xf numFmtId="49" fontId="0" fillId="0" borderId="0" xfId="0" applyNumberFormat="1"/>
    <xf numFmtId="164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13"/>
  <sheetViews>
    <sheetView tabSelected="1" topLeftCell="A82" zoomScale="85" zoomScaleNormal="85" workbookViewId="0">
      <selection activeCell="C101" sqref="C101"/>
    </sheetView>
  </sheetViews>
  <sheetFormatPr defaultRowHeight="15" x14ac:dyDescent="0.25"/>
  <cols>
    <col min="1" max="1" width="41.7109375" bestFit="1" customWidth="1"/>
    <col min="2" max="2" width="17.7109375" customWidth="1"/>
    <col min="3" max="4" width="14.28515625" bestFit="1" customWidth="1"/>
    <col min="5" max="5" width="15.5703125" bestFit="1" customWidth="1"/>
    <col min="6" max="6" width="16" bestFit="1" customWidth="1"/>
    <col min="8" max="8" width="11.7109375" customWidth="1"/>
    <col min="9" max="10" width="18.5703125" bestFit="1" customWidth="1"/>
    <col min="11" max="11" width="14.28515625" hidden="1" customWidth="1"/>
    <col min="14" max="14" width="12.7109375" bestFit="1" customWidth="1"/>
    <col min="15" max="15" width="12.5703125" bestFit="1" customWidth="1"/>
    <col min="16" max="16" width="13.28515625" bestFit="1" customWidth="1"/>
    <col min="18" max="18" width="0" hidden="1" customWidth="1"/>
    <col min="20" max="20" width="10.140625" bestFit="1" customWidth="1"/>
    <col min="22" max="22" width="11.7109375" bestFit="1" customWidth="1"/>
    <col min="24" max="24" width="9.140625" hidden="1" customWidth="1"/>
    <col min="25" max="25" width="11.7109375" bestFit="1" customWidth="1"/>
    <col min="26" max="26" width="13" bestFit="1" customWidth="1"/>
    <col min="27" max="27" width="11.7109375" bestFit="1" customWidth="1"/>
    <col min="28" max="28" width="13" bestFit="1" customWidth="1"/>
  </cols>
  <sheetData>
    <row r="3" spans="1:15" x14ac:dyDescent="0.25">
      <c r="A3" s="6" t="s">
        <v>3</v>
      </c>
    </row>
    <row r="4" spans="1:15" x14ac:dyDescent="0.25">
      <c r="B4" t="s">
        <v>106</v>
      </c>
      <c r="C4" t="s">
        <v>107</v>
      </c>
      <c r="D4" t="s">
        <v>108</v>
      </c>
    </row>
    <row r="5" spans="1:15" x14ac:dyDescent="0.25">
      <c r="A5" s="10" t="s">
        <v>89</v>
      </c>
      <c r="B5" s="10">
        <v>18000</v>
      </c>
      <c r="C5" s="28">
        <v>151</v>
      </c>
      <c r="D5" s="29">
        <f>SUM(C5/B5)</f>
        <v>8.3888888888888884E-3</v>
      </c>
      <c r="E5" s="1"/>
      <c r="F5" s="1"/>
      <c r="G5" s="1"/>
      <c r="H5" s="1"/>
      <c r="I5" s="1"/>
    </row>
    <row r="6" spans="1:15" x14ac:dyDescent="0.25">
      <c r="A6" s="10" t="s">
        <v>90</v>
      </c>
      <c r="B6" s="10">
        <v>14000</v>
      </c>
      <c r="C6" s="28">
        <v>133</v>
      </c>
      <c r="D6" s="29">
        <f t="shared" ref="D6:D20" si="0">SUM(C6/B6)</f>
        <v>9.4999999999999998E-3</v>
      </c>
      <c r="E6" s="1"/>
      <c r="F6" s="1"/>
      <c r="G6" s="1"/>
      <c r="H6" s="1"/>
      <c r="I6" s="1"/>
    </row>
    <row r="7" spans="1:15" x14ac:dyDescent="0.25">
      <c r="A7" s="10" t="s">
        <v>91</v>
      </c>
      <c r="B7" s="10">
        <v>3000</v>
      </c>
      <c r="C7" s="28">
        <v>55</v>
      </c>
      <c r="D7" s="29">
        <f t="shared" si="0"/>
        <v>1.8333333333333333E-2</v>
      </c>
      <c r="E7" s="1"/>
      <c r="F7" s="1"/>
      <c r="G7" s="1"/>
      <c r="H7" s="1"/>
      <c r="I7" s="1"/>
    </row>
    <row r="8" spans="1:15" x14ac:dyDescent="0.25">
      <c r="A8" s="10" t="s">
        <v>92</v>
      </c>
      <c r="B8" s="10">
        <v>3000</v>
      </c>
      <c r="C8" s="28" t="s">
        <v>105</v>
      </c>
      <c r="D8" s="29" t="e">
        <f t="shared" si="0"/>
        <v>#VALUE!</v>
      </c>
      <c r="E8" s="1"/>
      <c r="F8" s="1"/>
      <c r="G8" s="1"/>
      <c r="H8" s="1"/>
      <c r="I8" s="1"/>
    </row>
    <row r="9" spans="1:15" x14ac:dyDescent="0.25">
      <c r="A9" s="10" t="s">
        <v>93</v>
      </c>
      <c r="B9" s="10">
        <v>1500</v>
      </c>
      <c r="C9" s="28">
        <v>40</v>
      </c>
      <c r="D9" s="29">
        <f t="shared" si="0"/>
        <v>2.6666666666666668E-2</v>
      </c>
      <c r="E9" s="1"/>
      <c r="F9" s="1"/>
      <c r="G9" s="1"/>
      <c r="H9" s="1"/>
      <c r="I9" s="1"/>
    </row>
    <row r="10" spans="1:15" x14ac:dyDescent="0.25">
      <c r="A10" s="10" t="s">
        <v>94</v>
      </c>
      <c r="B10" s="10">
        <v>16000</v>
      </c>
      <c r="C10" s="28">
        <v>152</v>
      </c>
      <c r="D10" s="29">
        <f t="shared" si="0"/>
        <v>9.4999999999999998E-3</v>
      </c>
      <c r="E10" s="1"/>
      <c r="F10" s="1"/>
      <c r="G10" s="1"/>
      <c r="H10" s="1"/>
      <c r="I10" s="1"/>
    </row>
    <row r="11" spans="1:15" x14ac:dyDescent="0.25">
      <c r="A11" s="10" t="s">
        <v>95</v>
      </c>
      <c r="B11" s="10">
        <v>14000</v>
      </c>
      <c r="C11" s="28">
        <v>133</v>
      </c>
      <c r="D11" s="29">
        <f t="shared" si="0"/>
        <v>9.4999999999999998E-3</v>
      </c>
      <c r="E11" s="1"/>
      <c r="F11" s="1"/>
      <c r="G11" s="1"/>
      <c r="H11" s="1"/>
      <c r="I11" s="1"/>
    </row>
    <row r="12" spans="1:15" x14ac:dyDescent="0.25">
      <c r="A12" s="10" t="s">
        <v>96</v>
      </c>
      <c r="B12" s="10">
        <v>6000</v>
      </c>
      <c r="C12" s="28">
        <v>114.3</v>
      </c>
      <c r="D12" s="29">
        <f t="shared" si="0"/>
        <v>1.9050000000000001E-2</v>
      </c>
      <c r="E12" s="1"/>
      <c r="F12" s="1"/>
      <c r="G12" s="1"/>
      <c r="H12" s="1"/>
      <c r="I12" s="1"/>
      <c r="N12" s="43" t="s">
        <v>125</v>
      </c>
      <c r="O12">
        <v>185</v>
      </c>
    </row>
    <row r="13" spans="1:15" x14ac:dyDescent="0.25">
      <c r="A13" s="10" t="s">
        <v>97</v>
      </c>
      <c r="B13" s="10">
        <v>10000</v>
      </c>
      <c r="C13" s="28">
        <v>313.2</v>
      </c>
      <c r="D13" s="29">
        <f t="shared" si="0"/>
        <v>3.1320000000000001E-2</v>
      </c>
      <c r="E13" s="1"/>
      <c r="F13" s="1"/>
      <c r="G13" s="1"/>
      <c r="H13" s="1"/>
      <c r="I13" s="1"/>
      <c r="N13" s="43" t="s">
        <v>123</v>
      </c>
      <c r="O13">
        <v>200</v>
      </c>
    </row>
    <row r="14" spans="1:15" x14ac:dyDescent="0.25">
      <c r="A14" s="10" t="s">
        <v>98</v>
      </c>
      <c r="B14" s="10">
        <v>12000</v>
      </c>
      <c r="C14" s="28">
        <v>237.15</v>
      </c>
      <c r="D14" s="29">
        <f t="shared" si="0"/>
        <v>1.9762499999999999E-2</v>
      </c>
      <c r="E14" s="1"/>
      <c r="F14" s="1"/>
      <c r="G14" s="1"/>
      <c r="H14" s="1"/>
      <c r="I14" s="1"/>
      <c r="N14" s="43" t="s">
        <v>122</v>
      </c>
      <c r="O14">
        <v>220</v>
      </c>
    </row>
    <row r="15" spans="1:15" x14ac:dyDescent="0.25">
      <c r="A15" s="10" t="s">
        <v>99</v>
      </c>
      <c r="B15" s="10">
        <v>12000</v>
      </c>
      <c r="C15" s="28" t="s">
        <v>105</v>
      </c>
      <c r="D15" s="29" t="e">
        <f t="shared" si="0"/>
        <v>#VALUE!</v>
      </c>
      <c r="E15" s="1"/>
      <c r="F15" s="1"/>
      <c r="G15" s="1"/>
      <c r="H15" s="1"/>
      <c r="I15" s="1"/>
      <c r="N15" s="43" t="s">
        <v>119</v>
      </c>
      <c r="O15">
        <v>250</v>
      </c>
    </row>
    <row r="16" spans="1:15" x14ac:dyDescent="0.25">
      <c r="A16" s="10" t="s">
        <v>100</v>
      </c>
      <c r="B16" s="10">
        <v>14000</v>
      </c>
      <c r="C16" s="28" t="s">
        <v>105</v>
      </c>
      <c r="D16" s="29" t="e">
        <f t="shared" si="0"/>
        <v>#VALUE!</v>
      </c>
      <c r="E16" s="1"/>
      <c r="F16" s="1"/>
      <c r="G16" s="1"/>
      <c r="H16" s="1"/>
      <c r="I16" s="1"/>
    </row>
    <row r="17" spans="1:28" x14ac:dyDescent="0.25">
      <c r="A17" s="10" t="s">
        <v>101</v>
      </c>
      <c r="B17" s="10">
        <v>12000</v>
      </c>
      <c r="C17" s="28">
        <v>275.39999999999998</v>
      </c>
      <c r="D17" s="29">
        <f t="shared" si="0"/>
        <v>2.2949999999999998E-2</v>
      </c>
      <c r="E17" s="1"/>
      <c r="F17" s="1"/>
      <c r="G17" s="1"/>
      <c r="H17" s="1"/>
      <c r="I17" s="1"/>
    </row>
    <row r="18" spans="1:28" x14ac:dyDescent="0.25">
      <c r="A18" s="10" t="s">
        <v>102</v>
      </c>
      <c r="B18" s="10">
        <v>1500</v>
      </c>
      <c r="C18" s="28">
        <v>33</v>
      </c>
      <c r="D18" s="29">
        <f t="shared" si="0"/>
        <v>2.1999999999999999E-2</v>
      </c>
      <c r="E18" s="1"/>
      <c r="F18" s="1"/>
      <c r="G18" s="1"/>
      <c r="H18" s="1"/>
      <c r="I18" s="1"/>
    </row>
    <row r="19" spans="1:28" x14ac:dyDescent="0.25">
      <c r="A19" s="10" t="s">
        <v>103</v>
      </c>
      <c r="B19" s="10">
        <v>11400</v>
      </c>
      <c r="C19" s="28">
        <v>262.08</v>
      </c>
      <c r="D19" s="29">
        <f t="shared" si="0"/>
        <v>2.2989473684210525E-2</v>
      </c>
      <c r="E19" s="1"/>
      <c r="F19" s="1"/>
      <c r="G19" s="1"/>
      <c r="H19" s="1"/>
      <c r="I19" s="1"/>
    </row>
    <row r="20" spans="1:28" x14ac:dyDescent="0.25">
      <c r="A20" s="10" t="s">
        <v>104</v>
      </c>
      <c r="B20" s="10">
        <v>11400</v>
      </c>
      <c r="C20" s="28" t="s">
        <v>105</v>
      </c>
      <c r="D20" s="29" t="e">
        <f t="shared" si="0"/>
        <v>#VALUE!</v>
      </c>
      <c r="E20" s="1"/>
      <c r="F20" s="1"/>
      <c r="G20" s="1"/>
      <c r="H20" s="1"/>
      <c r="I20" s="1"/>
    </row>
    <row r="21" spans="1:28" x14ac:dyDescent="0.25">
      <c r="A21" s="11"/>
      <c r="B21" s="11"/>
      <c r="C21" s="37"/>
      <c r="D21" s="38"/>
      <c r="E21" s="39"/>
      <c r="F21" s="39"/>
      <c r="G21" s="39"/>
      <c r="H21" s="39"/>
      <c r="I21" s="39"/>
    </row>
    <row r="22" spans="1:28" x14ac:dyDescent="0.25">
      <c r="A22" s="49" t="s">
        <v>143</v>
      </c>
      <c r="B22" s="49"/>
      <c r="C22" s="49"/>
      <c r="D22" s="49"/>
      <c r="E22" s="49"/>
      <c r="F22" s="49"/>
      <c r="H22" s="45" t="s">
        <v>141</v>
      </c>
      <c r="I22" s="45"/>
      <c r="J22" s="45"/>
      <c r="M22" s="45" t="s">
        <v>129</v>
      </c>
      <c r="N22" s="45"/>
      <c r="O22" s="45"/>
      <c r="P22" s="45"/>
      <c r="S22" s="46" t="s">
        <v>132</v>
      </c>
      <c r="T22" s="47"/>
      <c r="U22" s="47"/>
      <c r="V22" s="48"/>
    </row>
    <row r="23" spans="1:28" x14ac:dyDescent="0.25">
      <c r="A23" s="10" t="s">
        <v>0</v>
      </c>
      <c r="B23" s="10" t="s">
        <v>142</v>
      </c>
      <c r="C23" s="10" t="s">
        <v>1</v>
      </c>
      <c r="D23" s="10" t="s">
        <v>86</v>
      </c>
      <c r="E23" s="10" t="s">
        <v>87</v>
      </c>
      <c r="F23" s="10" t="s">
        <v>88</v>
      </c>
      <c r="G23" s="31"/>
      <c r="H23" s="10" t="s">
        <v>137</v>
      </c>
      <c r="I23" s="10" t="s">
        <v>138</v>
      </c>
      <c r="J23" s="10" t="s">
        <v>139</v>
      </c>
      <c r="K23" s="40" t="s">
        <v>140</v>
      </c>
      <c r="M23" s="1" t="s">
        <v>130</v>
      </c>
      <c r="N23" s="1" t="s">
        <v>151</v>
      </c>
      <c r="O23" s="1" t="s">
        <v>131</v>
      </c>
      <c r="P23" s="1"/>
      <c r="S23" s="1" t="s">
        <v>133</v>
      </c>
      <c r="T23" s="1" t="s">
        <v>135</v>
      </c>
      <c r="U23" s="1" t="s">
        <v>134</v>
      </c>
      <c r="V23" s="1" t="s">
        <v>136</v>
      </c>
      <c r="Y23" t="s">
        <v>144</v>
      </c>
      <c r="Z23" t="s">
        <v>145</v>
      </c>
      <c r="AA23" t="s">
        <v>146</v>
      </c>
      <c r="AB23" t="s">
        <v>147</v>
      </c>
    </row>
    <row r="24" spans="1:28" x14ac:dyDescent="0.25">
      <c r="A24" s="1" t="s">
        <v>27</v>
      </c>
      <c r="B24" s="4">
        <f>SUM(I24*K24)</f>
        <v>4.1944444444444446</v>
      </c>
      <c r="C24" s="4">
        <f>SUM(B24*28)</f>
        <v>117.44444444444446</v>
      </c>
      <c r="D24" s="4">
        <f>SUM(B24*29)</f>
        <v>121.6388888888889</v>
      </c>
      <c r="E24" s="4">
        <f>SUM(B24*30)</f>
        <v>125.83333333333334</v>
      </c>
      <c r="F24" s="28">
        <f>SUM(B24*31)</f>
        <v>130.02777777777777</v>
      </c>
      <c r="H24" s="30"/>
      <c r="I24" s="30">
        <v>500</v>
      </c>
      <c r="J24" s="10" t="s">
        <v>109</v>
      </c>
      <c r="K24" s="32">
        <v>8.3888888888888884E-3</v>
      </c>
      <c r="M24" s="33" t="s">
        <v>119</v>
      </c>
      <c r="N24" s="35">
        <v>158</v>
      </c>
      <c r="O24" s="35">
        <f>SUM(N24*2)</f>
        <v>316</v>
      </c>
      <c r="P24" s="34" t="s">
        <v>120</v>
      </c>
      <c r="R24">
        <f t="shared" ref="R24:R81" si="1">SUM(790/104)</f>
        <v>7.5961538461538458</v>
      </c>
      <c r="S24" s="1">
        <v>2.75</v>
      </c>
      <c r="T24" s="28">
        <f>SUM(S24*R24)</f>
        <v>20.889423076923077</v>
      </c>
      <c r="U24" s="1">
        <f t="shared" ref="U24:U55" si="2">SUM(S24*4)</f>
        <v>11</v>
      </c>
      <c r="V24" s="28">
        <f>SUM(U24*R24)</f>
        <v>83.557692307692307</v>
      </c>
      <c r="X24">
        <f>IF(S24&gt;0,1,0)</f>
        <v>1</v>
      </c>
      <c r="Y24" s="23">
        <f>SUM(12*X24)</f>
        <v>12</v>
      </c>
      <c r="Z24" s="23">
        <f>SUM(36*X24)</f>
        <v>36</v>
      </c>
      <c r="AA24" s="23">
        <f>SUM(20*X24)</f>
        <v>20</v>
      </c>
      <c r="AB24">
        <f>SUM((Y24+Z24+AA24)*X24)</f>
        <v>68</v>
      </c>
    </row>
    <row r="25" spans="1:28" x14ac:dyDescent="0.25">
      <c r="A25" s="1" t="s">
        <v>28</v>
      </c>
      <c r="B25" s="4">
        <f t="shared" ref="B25:B81" si="3">SUM(I25*K25)</f>
        <v>2.6425000000000001</v>
      </c>
      <c r="C25" s="4">
        <f t="shared" ref="C25:C81" si="4">SUM(B25*28)</f>
        <v>73.990000000000009</v>
      </c>
      <c r="D25" s="4">
        <f t="shared" ref="D25:D81" si="5">SUM(B25*29)</f>
        <v>76.632500000000007</v>
      </c>
      <c r="E25" s="4">
        <f t="shared" ref="E25:E81" si="6">SUM(B25*30)</f>
        <v>79.275000000000006</v>
      </c>
      <c r="F25" s="28">
        <f t="shared" ref="F25:F81" si="7">SUM(B25*31)</f>
        <v>81.917500000000004</v>
      </c>
      <c r="H25" s="30"/>
      <c r="I25" s="30">
        <v>315</v>
      </c>
      <c r="J25" s="10" t="s">
        <v>109</v>
      </c>
      <c r="K25" s="32">
        <v>8.3888888888888884E-3</v>
      </c>
      <c r="M25" s="33" t="s">
        <v>119</v>
      </c>
      <c r="N25" s="35">
        <v>158</v>
      </c>
      <c r="O25" s="35">
        <f t="shared" ref="O25:O81" si="8">SUM(N25*2)</f>
        <v>316</v>
      </c>
      <c r="P25" s="34" t="s">
        <v>28</v>
      </c>
      <c r="R25">
        <f t="shared" si="1"/>
        <v>7.5961538461538458</v>
      </c>
      <c r="S25" s="1">
        <v>3</v>
      </c>
      <c r="T25" s="28">
        <f t="shared" ref="T25:T81" si="9">SUM(S25*R25)</f>
        <v>22.788461538461537</v>
      </c>
      <c r="U25" s="1">
        <f t="shared" si="2"/>
        <v>12</v>
      </c>
      <c r="V25" s="28">
        <f>SUM(U25*R25)</f>
        <v>91.153846153846146</v>
      </c>
      <c r="X25">
        <f t="shared" ref="X25:X81" si="10">IF(S25&gt;0,1,0)</f>
        <v>1</v>
      </c>
      <c r="Y25" s="23">
        <f t="shared" ref="Y25:Y81" si="11">SUM(12*X25)</f>
        <v>12</v>
      </c>
      <c r="Z25" s="23">
        <f t="shared" ref="Z25:Z81" si="12">SUM(36*X25)</f>
        <v>36</v>
      </c>
      <c r="AA25" s="23">
        <f t="shared" ref="AA25:AA81" si="13">SUM(20*X25)</f>
        <v>20</v>
      </c>
      <c r="AB25">
        <f t="shared" ref="AB25:AB81" si="14">SUM((Y25+Z25+AA25)*X25)</f>
        <v>68</v>
      </c>
    </row>
    <row r="26" spans="1:28" x14ac:dyDescent="0.25">
      <c r="A26" s="1" t="s">
        <v>29</v>
      </c>
      <c r="B26" s="4">
        <f t="shared" si="3"/>
        <v>3.02</v>
      </c>
      <c r="C26" s="4">
        <f t="shared" si="4"/>
        <v>84.56</v>
      </c>
      <c r="D26" s="4">
        <f t="shared" si="5"/>
        <v>87.58</v>
      </c>
      <c r="E26" s="4">
        <f t="shared" si="6"/>
        <v>90.6</v>
      </c>
      <c r="F26" s="28">
        <f t="shared" si="7"/>
        <v>93.62</v>
      </c>
      <c r="H26" s="30"/>
      <c r="I26" s="30">
        <v>360</v>
      </c>
      <c r="J26" s="10" t="s">
        <v>109</v>
      </c>
      <c r="K26" s="32">
        <v>8.3888888888888884E-3</v>
      </c>
      <c r="M26" s="33" t="s">
        <v>119</v>
      </c>
      <c r="N26" s="35">
        <v>158</v>
      </c>
      <c r="O26" s="35">
        <f t="shared" si="8"/>
        <v>316</v>
      </c>
      <c r="P26" s="34" t="s">
        <v>121</v>
      </c>
      <c r="R26">
        <f t="shared" si="1"/>
        <v>7.5961538461538458</v>
      </c>
      <c r="S26" s="1">
        <v>3.75</v>
      </c>
      <c r="T26" s="28">
        <f t="shared" si="9"/>
        <v>28.485576923076923</v>
      </c>
      <c r="U26" s="1">
        <f t="shared" si="2"/>
        <v>15</v>
      </c>
      <c r="V26" s="28">
        <f t="shared" ref="V26:V81" si="15">SUM(U26*R26)</f>
        <v>113.94230769230769</v>
      </c>
      <c r="X26">
        <f t="shared" si="10"/>
        <v>1</v>
      </c>
      <c r="Y26" s="23">
        <f t="shared" si="11"/>
        <v>12</v>
      </c>
      <c r="Z26" s="23">
        <f t="shared" si="12"/>
        <v>36</v>
      </c>
      <c r="AA26" s="23">
        <f t="shared" si="13"/>
        <v>20</v>
      </c>
      <c r="AB26">
        <f t="shared" si="14"/>
        <v>68</v>
      </c>
    </row>
    <row r="27" spans="1:28" x14ac:dyDescent="0.25">
      <c r="A27" s="1" t="s">
        <v>30</v>
      </c>
      <c r="B27" s="4">
        <f t="shared" si="3"/>
        <v>3.3555555555555552</v>
      </c>
      <c r="C27" s="4">
        <f t="shared" si="4"/>
        <v>93.955555555555549</v>
      </c>
      <c r="D27" s="4">
        <f t="shared" si="5"/>
        <v>97.311111111111103</v>
      </c>
      <c r="E27" s="4">
        <f t="shared" si="6"/>
        <v>100.66666666666666</v>
      </c>
      <c r="F27" s="28">
        <f t="shared" si="7"/>
        <v>104.02222222222221</v>
      </c>
      <c r="H27" s="30"/>
      <c r="I27" s="30">
        <v>400</v>
      </c>
      <c r="J27" s="10" t="s">
        <v>109</v>
      </c>
      <c r="K27" s="32">
        <v>8.3888888888888884E-3</v>
      </c>
      <c r="M27" s="33" t="s">
        <v>119</v>
      </c>
      <c r="N27" s="35">
        <v>158</v>
      </c>
      <c r="O27" s="35">
        <f t="shared" si="8"/>
        <v>316</v>
      </c>
      <c r="P27" s="34" t="s">
        <v>30</v>
      </c>
      <c r="R27">
        <f t="shared" si="1"/>
        <v>7.5961538461538458</v>
      </c>
      <c r="S27" s="1">
        <v>2.75</v>
      </c>
      <c r="T27" s="28">
        <f t="shared" si="9"/>
        <v>20.889423076923077</v>
      </c>
      <c r="U27" s="1">
        <f t="shared" si="2"/>
        <v>11</v>
      </c>
      <c r="V27" s="28">
        <f t="shared" si="15"/>
        <v>83.557692307692307</v>
      </c>
      <c r="X27">
        <f t="shared" si="10"/>
        <v>1</v>
      </c>
      <c r="Y27" s="23">
        <f t="shared" si="11"/>
        <v>12</v>
      </c>
      <c r="Z27" s="23">
        <f t="shared" si="12"/>
        <v>36</v>
      </c>
      <c r="AA27" s="23">
        <f t="shared" si="13"/>
        <v>20</v>
      </c>
      <c r="AB27">
        <f t="shared" si="14"/>
        <v>68</v>
      </c>
    </row>
    <row r="28" spans="1:28" x14ac:dyDescent="0.25">
      <c r="A28" s="1" t="s">
        <v>31</v>
      </c>
      <c r="B28" s="4">
        <f t="shared" si="3"/>
        <v>2.5166666666666666</v>
      </c>
      <c r="C28" s="4">
        <f t="shared" si="4"/>
        <v>70.466666666666669</v>
      </c>
      <c r="D28" s="4">
        <f t="shared" si="5"/>
        <v>72.983333333333334</v>
      </c>
      <c r="E28" s="4">
        <f t="shared" si="6"/>
        <v>75.5</v>
      </c>
      <c r="F28" s="28">
        <f t="shared" si="7"/>
        <v>78.016666666666666</v>
      </c>
      <c r="H28" s="30"/>
      <c r="I28" s="30">
        <v>300</v>
      </c>
      <c r="J28" s="10" t="s">
        <v>109</v>
      </c>
      <c r="K28" s="32">
        <v>8.3888888888888884E-3</v>
      </c>
      <c r="M28" s="33" t="s">
        <v>119</v>
      </c>
      <c r="N28" s="35">
        <v>158</v>
      </c>
      <c r="O28" s="35">
        <f t="shared" si="8"/>
        <v>316</v>
      </c>
      <c r="P28" s="34" t="s">
        <v>31</v>
      </c>
      <c r="R28">
        <f t="shared" si="1"/>
        <v>7.5961538461538458</v>
      </c>
      <c r="S28" s="1">
        <v>2.25</v>
      </c>
      <c r="T28" s="28">
        <f t="shared" si="9"/>
        <v>17.091346153846153</v>
      </c>
      <c r="U28" s="1">
        <f t="shared" si="2"/>
        <v>9</v>
      </c>
      <c r="V28" s="28">
        <f t="shared" si="15"/>
        <v>68.365384615384613</v>
      </c>
      <c r="X28">
        <f t="shared" si="10"/>
        <v>1</v>
      </c>
      <c r="Y28" s="23">
        <f t="shared" si="11"/>
        <v>12</v>
      </c>
      <c r="Z28" s="23">
        <f t="shared" si="12"/>
        <v>36</v>
      </c>
      <c r="AA28" s="23">
        <f t="shared" si="13"/>
        <v>20</v>
      </c>
      <c r="AB28">
        <f t="shared" si="14"/>
        <v>68</v>
      </c>
    </row>
    <row r="29" spans="1:28" x14ac:dyDescent="0.25">
      <c r="A29" s="1" t="s">
        <v>32</v>
      </c>
      <c r="B29" s="4">
        <f t="shared" si="3"/>
        <v>4.3477499999999996</v>
      </c>
      <c r="C29" s="4">
        <f t="shared" si="4"/>
        <v>121.73699999999999</v>
      </c>
      <c r="D29" s="4">
        <f t="shared" si="5"/>
        <v>126.08474999999999</v>
      </c>
      <c r="E29" s="4">
        <f t="shared" si="6"/>
        <v>130.43249999999998</v>
      </c>
      <c r="F29" s="28">
        <f t="shared" si="7"/>
        <v>134.78025</v>
      </c>
      <c r="H29" s="30"/>
      <c r="I29" s="30">
        <v>220</v>
      </c>
      <c r="J29" s="10" t="s">
        <v>110</v>
      </c>
      <c r="K29" s="32">
        <v>1.9762499999999999E-2</v>
      </c>
      <c r="M29" s="33" t="s">
        <v>119</v>
      </c>
      <c r="N29" s="35">
        <v>158</v>
      </c>
      <c r="O29" s="35">
        <f t="shared" si="8"/>
        <v>316</v>
      </c>
      <c r="P29" s="34" t="s">
        <v>32</v>
      </c>
      <c r="R29">
        <f t="shared" si="1"/>
        <v>7.5961538461538458</v>
      </c>
      <c r="S29" s="1">
        <v>2.25</v>
      </c>
      <c r="T29" s="28">
        <f t="shared" si="9"/>
        <v>17.091346153846153</v>
      </c>
      <c r="U29" s="1">
        <f t="shared" si="2"/>
        <v>9</v>
      </c>
      <c r="V29" s="28">
        <f t="shared" si="15"/>
        <v>68.365384615384613</v>
      </c>
      <c r="X29">
        <f t="shared" si="10"/>
        <v>1</v>
      </c>
      <c r="Y29" s="23">
        <f t="shared" si="11"/>
        <v>12</v>
      </c>
      <c r="Z29" s="23">
        <f t="shared" si="12"/>
        <v>36</v>
      </c>
      <c r="AA29" s="23">
        <f t="shared" si="13"/>
        <v>20</v>
      </c>
      <c r="AB29">
        <f t="shared" si="14"/>
        <v>68</v>
      </c>
    </row>
    <row r="30" spans="1:28" x14ac:dyDescent="0.25">
      <c r="A30" s="1" t="s">
        <v>33</v>
      </c>
      <c r="B30" s="4">
        <f t="shared" si="3"/>
        <v>2.6844444444444444</v>
      </c>
      <c r="C30" s="4">
        <f t="shared" si="4"/>
        <v>75.164444444444442</v>
      </c>
      <c r="D30" s="4">
        <f t="shared" si="5"/>
        <v>77.848888888888894</v>
      </c>
      <c r="E30" s="4">
        <f t="shared" si="6"/>
        <v>80.533333333333331</v>
      </c>
      <c r="F30" s="28">
        <f t="shared" si="7"/>
        <v>83.217777777777783</v>
      </c>
      <c r="H30" s="30"/>
      <c r="I30" s="30">
        <v>320</v>
      </c>
      <c r="J30" s="10" t="s">
        <v>109</v>
      </c>
      <c r="K30" s="32">
        <v>8.3888888888888884E-3</v>
      </c>
      <c r="M30" s="33" t="s">
        <v>119</v>
      </c>
      <c r="N30" s="35">
        <v>158</v>
      </c>
      <c r="O30" s="35">
        <f t="shared" si="8"/>
        <v>316</v>
      </c>
      <c r="P30" s="34" t="s">
        <v>33</v>
      </c>
      <c r="R30">
        <f t="shared" si="1"/>
        <v>7.5961538461538458</v>
      </c>
      <c r="S30" s="1">
        <v>3</v>
      </c>
      <c r="T30" s="28">
        <f t="shared" si="9"/>
        <v>22.788461538461537</v>
      </c>
      <c r="U30" s="1">
        <f t="shared" si="2"/>
        <v>12</v>
      </c>
      <c r="V30" s="28">
        <f t="shared" si="15"/>
        <v>91.153846153846146</v>
      </c>
      <c r="X30">
        <f t="shared" si="10"/>
        <v>1</v>
      </c>
      <c r="Y30" s="23">
        <f t="shared" si="11"/>
        <v>12</v>
      </c>
      <c r="Z30" s="23">
        <f t="shared" si="12"/>
        <v>36</v>
      </c>
      <c r="AA30" s="23">
        <f t="shared" si="13"/>
        <v>20</v>
      </c>
      <c r="AB30">
        <f t="shared" si="14"/>
        <v>68</v>
      </c>
    </row>
    <row r="31" spans="1:28" x14ac:dyDescent="0.25">
      <c r="A31" s="1" t="s">
        <v>34</v>
      </c>
      <c r="B31" s="4">
        <f t="shared" si="3"/>
        <v>2.8522222222222222</v>
      </c>
      <c r="C31" s="4">
        <f t="shared" si="4"/>
        <v>79.862222222222215</v>
      </c>
      <c r="D31" s="4">
        <f t="shared" si="5"/>
        <v>82.714444444444439</v>
      </c>
      <c r="E31" s="4">
        <f t="shared" si="6"/>
        <v>85.566666666666663</v>
      </c>
      <c r="F31" s="28">
        <f t="shared" si="7"/>
        <v>88.418888888888887</v>
      </c>
      <c r="H31" s="30"/>
      <c r="I31" s="30">
        <v>340</v>
      </c>
      <c r="J31" s="10" t="s">
        <v>109</v>
      </c>
      <c r="K31" s="32">
        <v>8.3888888888888884E-3</v>
      </c>
      <c r="M31" s="33" t="s">
        <v>119</v>
      </c>
      <c r="N31" s="35">
        <v>158</v>
      </c>
      <c r="O31" s="35">
        <f t="shared" si="8"/>
        <v>316</v>
      </c>
      <c r="P31" s="34" t="s">
        <v>34</v>
      </c>
      <c r="R31">
        <f t="shared" si="1"/>
        <v>7.5961538461538458</v>
      </c>
      <c r="S31" s="1">
        <v>2.25</v>
      </c>
      <c r="T31" s="28">
        <f t="shared" si="9"/>
        <v>17.091346153846153</v>
      </c>
      <c r="U31" s="1">
        <f t="shared" si="2"/>
        <v>9</v>
      </c>
      <c r="V31" s="28">
        <f t="shared" si="15"/>
        <v>68.365384615384613</v>
      </c>
      <c r="X31">
        <f t="shared" si="10"/>
        <v>1</v>
      </c>
      <c r="Y31" s="23">
        <f t="shared" si="11"/>
        <v>12</v>
      </c>
      <c r="Z31" s="23">
        <f t="shared" si="12"/>
        <v>36</v>
      </c>
      <c r="AA31" s="23">
        <f t="shared" si="13"/>
        <v>20</v>
      </c>
      <c r="AB31">
        <f t="shared" si="14"/>
        <v>68</v>
      </c>
    </row>
    <row r="32" spans="1:28" x14ac:dyDescent="0.25">
      <c r="A32" s="1" t="s">
        <v>35</v>
      </c>
      <c r="B32" s="4">
        <f t="shared" si="3"/>
        <v>2.8522222222222222</v>
      </c>
      <c r="C32" s="4">
        <f t="shared" si="4"/>
        <v>79.862222222222215</v>
      </c>
      <c r="D32" s="4">
        <f t="shared" si="5"/>
        <v>82.714444444444439</v>
      </c>
      <c r="E32" s="4">
        <f t="shared" si="6"/>
        <v>85.566666666666663</v>
      </c>
      <c r="F32" s="28">
        <f t="shared" si="7"/>
        <v>88.418888888888887</v>
      </c>
      <c r="H32" s="30"/>
      <c r="I32" s="30">
        <v>340</v>
      </c>
      <c r="J32" s="10" t="s">
        <v>109</v>
      </c>
      <c r="K32" s="32">
        <v>8.3888888888888884E-3</v>
      </c>
      <c r="M32" s="33" t="s">
        <v>119</v>
      </c>
      <c r="N32" s="35">
        <v>158</v>
      </c>
      <c r="O32" s="35">
        <f t="shared" si="8"/>
        <v>316</v>
      </c>
      <c r="P32" s="34" t="s">
        <v>35</v>
      </c>
      <c r="R32">
        <f t="shared" si="1"/>
        <v>7.5961538461538458</v>
      </c>
      <c r="S32" s="1">
        <v>2.5</v>
      </c>
      <c r="T32" s="28">
        <f t="shared" si="9"/>
        <v>18.990384615384613</v>
      </c>
      <c r="U32" s="1">
        <f t="shared" si="2"/>
        <v>10</v>
      </c>
      <c r="V32" s="28">
        <f t="shared" si="15"/>
        <v>75.961538461538453</v>
      </c>
      <c r="X32">
        <f t="shared" si="10"/>
        <v>1</v>
      </c>
      <c r="Y32" s="23">
        <f t="shared" si="11"/>
        <v>12</v>
      </c>
      <c r="Z32" s="23">
        <f t="shared" si="12"/>
        <v>36</v>
      </c>
      <c r="AA32" s="23">
        <f t="shared" si="13"/>
        <v>20</v>
      </c>
      <c r="AB32">
        <f t="shared" si="14"/>
        <v>68</v>
      </c>
    </row>
    <row r="33" spans="1:28" x14ac:dyDescent="0.25">
      <c r="A33" s="1" t="s">
        <v>36</v>
      </c>
      <c r="B33" s="4">
        <f t="shared" si="3"/>
        <v>2.2949999999999999</v>
      </c>
      <c r="C33" s="4">
        <f t="shared" si="4"/>
        <v>64.259999999999991</v>
      </c>
      <c r="D33" s="4">
        <f t="shared" si="5"/>
        <v>66.554999999999993</v>
      </c>
      <c r="E33" s="4">
        <f t="shared" si="6"/>
        <v>68.849999999999994</v>
      </c>
      <c r="F33" s="28">
        <f t="shared" si="7"/>
        <v>71.144999999999996</v>
      </c>
      <c r="H33" s="30"/>
      <c r="I33" s="30">
        <v>100</v>
      </c>
      <c r="J33" s="10" t="s">
        <v>111</v>
      </c>
      <c r="K33" s="32">
        <v>2.2949999999999998E-2</v>
      </c>
      <c r="M33" s="33" t="s">
        <v>123</v>
      </c>
      <c r="N33" s="35">
        <v>128</v>
      </c>
      <c r="O33" s="35">
        <f t="shared" si="8"/>
        <v>256</v>
      </c>
      <c r="P33" s="34" t="s">
        <v>124</v>
      </c>
      <c r="R33">
        <f t="shared" si="1"/>
        <v>7.5961538461538458</v>
      </c>
      <c r="S33" s="1">
        <v>0.5</v>
      </c>
      <c r="T33" s="28">
        <f t="shared" si="9"/>
        <v>3.7980769230769229</v>
      </c>
      <c r="U33" s="1">
        <f t="shared" si="2"/>
        <v>2</v>
      </c>
      <c r="V33" s="28">
        <f t="shared" si="15"/>
        <v>15.192307692307692</v>
      </c>
      <c r="X33">
        <f t="shared" si="10"/>
        <v>1</v>
      </c>
      <c r="Y33" s="23">
        <f t="shared" si="11"/>
        <v>12</v>
      </c>
      <c r="Z33" s="23">
        <f t="shared" si="12"/>
        <v>36</v>
      </c>
      <c r="AA33" s="23">
        <f t="shared" si="13"/>
        <v>20</v>
      </c>
      <c r="AB33">
        <f t="shared" si="14"/>
        <v>68</v>
      </c>
    </row>
    <row r="34" spans="1:28" x14ac:dyDescent="0.25">
      <c r="A34" s="1" t="s">
        <v>37</v>
      </c>
      <c r="B34" s="4">
        <f t="shared" si="3"/>
        <v>2.5244999999999997</v>
      </c>
      <c r="C34" s="4">
        <f t="shared" si="4"/>
        <v>70.685999999999993</v>
      </c>
      <c r="D34" s="4">
        <f t="shared" si="5"/>
        <v>73.210499999999996</v>
      </c>
      <c r="E34" s="4">
        <f t="shared" si="6"/>
        <v>75.734999999999985</v>
      </c>
      <c r="F34" s="28">
        <f t="shared" si="7"/>
        <v>78.259499999999989</v>
      </c>
      <c r="H34" s="30"/>
      <c r="I34" s="30">
        <v>110</v>
      </c>
      <c r="J34" s="10" t="s">
        <v>111</v>
      </c>
      <c r="K34" s="32">
        <v>2.2949999999999998E-2</v>
      </c>
      <c r="M34" s="33" t="s">
        <v>125</v>
      </c>
      <c r="N34" s="35">
        <v>123</v>
      </c>
      <c r="O34" s="35">
        <f t="shared" si="8"/>
        <v>246</v>
      </c>
      <c r="P34" s="34" t="s">
        <v>126</v>
      </c>
      <c r="R34">
        <f t="shared" si="1"/>
        <v>7.5961538461538458</v>
      </c>
      <c r="S34" s="1">
        <v>0.25</v>
      </c>
      <c r="T34" s="28">
        <f t="shared" si="9"/>
        <v>1.8990384615384615</v>
      </c>
      <c r="U34" s="1">
        <f t="shared" si="2"/>
        <v>1</v>
      </c>
      <c r="V34" s="28">
        <f t="shared" si="15"/>
        <v>7.5961538461538458</v>
      </c>
      <c r="X34">
        <f t="shared" si="10"/>
        <v>1</v>
      </c>
      <c r="Y34" s="23">
        <f t="shared" si="11"/>
        <v>12</v>
      </c>
      <c r="Z34" s="23">
        <f t="shared" si="12"/>
        <v>36</v>
      </c>
      <c r="AA34" s="23">
        <f t="shared" si="13"/>
        <v>20</v>
      </c>
      <c r="AB34">
        <f t="shared" si="14"/>
        <v>68</v>
      </c>
    </row>
    <row r="35" spans="1:28" x14ac:dyDescent="0.25">
      <c r="A35" s="1" t="s">
        <v>38</v>
      </c>
      <c r="B35" s="4">
        <f t="shared" si="3"/>
        <v>10.133333333333335</v>
      </c>
      <c r="C35" s="4">
        <f t="shared" si="4"/>
        <v>283.73333333333335</v>
      </c>
      <c r="D35" s="4">
        <f t="shared" si="5"/>
        <v>293.86666666666673</v>
      </c>
      <c r="E35" s="4">
        <f t="shared" si="6"/>
        <v>304.00000000000006</v>
      </c>
      <c r="F35" s="28">
        <f t="shared" si="7"/>
        <v>314.13333333333338</v>
      </c>
      <c r="H35" s="30"/>
      <c r="I35" s="30">
        <v>380</v>
      </c>
      <c r="J35" s="10" t="s">
        <v>93</v>
      </c>
      <c r="K35" s="32">
        <v>2.6666666666666668E-2</v>
      </c>
      <c r="M35" s="33" t="s">
        <v>119</v>
      </c>
      <c r="N35" s="35">
        <v>158</v>
      </c>
      <c r="O35" s="35">
        <f t="shared" si="8"/>
        <v>316</v>
      </c>
      <c r="P35" s="34" t="s">
        <v>38</v>
      </c>
      <c r="R35">
        <f t="shared" si="1"/>
        <v>7.5961538461538458</v>
      </c>
      <c r="S35" s="1">
        <v>3.75</v>
      </c>
      <c r="T35" s="28">
        <f t="shared" si="9"/>
        <v>28.485576923076923</v>
      </c>
      <c r="U35" s="1">
        <f t="shared" si="2"/>
        <v>15</v>
      </c>
      <c r="V35" s="28">
        <f t="shared" si="15"/>
        <v>113.94230769230769</v>
      </c>
      <c r="X35">
        <f t="shared" si="10"/>
        <v>1</v>
      </c>
      <c r="Y35" s="23">
        <f t="shared" si="11"/>
        <v>12</v>
      </c>
      <c r="Z35" s="23">
        <f t="shared" si="12"/>
        <v>36</v>
      </c>
      <c r="AA35" s="23">
        <f t="shared" si="13"/>
        <v>20</v>
      </c>
      <c r="AB35">
        <f t="shared" si="14"/>
        <v>68</v>
      </c>
    </row>
    <row r="36" spans="1:28" x14ac:dyDescent="0.25">
      <c r="A36" s="1" t="s">
        <v>39</v>
      </c>
      <c r="B36" s="4">
        <f t="shared" si="3"/>
        <v>2.8522222222222222</v>
      </c>
      <c r="C36" s="4">
        <f t="shared" si="4"/>
        <v>79.862222222222215</v>
      </c>
      <c r="D36" s="4">
        <f t="shared" si="5"/>
        <v>82.714444444444439</v>
      </c>
      <c r="E36" s="4">
        <f t="shared" si="6"/>
        <v>85.566666666666663</v>
      </c>
      <c r="F36" s="28">
        <f t="shared" si="7"/>
        <v>88.418888888888887</v>
      </c>
      <c r="H36" s="30"/>
      <c r="I36" s="30">
        <v>340</v>
      </c>
      <c r="J36" s="10" t="s">
        <v>109</v>
      </c>
      <c r="K36" s="32">
        <v>8.3888888888888884E-3</v>
      </c>
      <c r="M36" s="33" t="s">
        <v>119</v>
      </c>
      <c r="N36" s="35">
        <v>158</v>
      </c>
      <c r="O36" s="35">
        <f t="shared" si="8"/>
        <v>316</v>
      </c>
      <c r="P36" s="34" t="s">
        <v>39</v>
      </c>
      <c r="R36">
        <f t="shared" si="1"/>
        <v>7.5961538461538458</v>
      </c>
      <c r="S36" s="1">
        <v>3.25</v>
      </c>
      <c r="T36" s="28">
        <f t="shared" si="9"/>
        <v>24.6875</v>
      </c>
      <c r="U36" s="1">
        <f t="shared" si="2"/>
        <v>13</v>
      </c>
      <c r="V36" s="28">
        <f t="shared" si="15"/>
        <v>98.75</v>
      </c>
      <c r="X36">
        <f t="shared" si="10"/>
        <v>1</v>
      </c>
      <c r="Y36" s="23">
        <f t="shared" si="11"/>
        <v>12</v>
      </c>
      <c r="Z36" s="23">
        <f t="shared" si="12"/>
        <v>36</v>
      </c>
      <c r="AA36" s="23">
        <f t="shared" si="13"/>
        <v>20</v>
      </c>
      <c r="AB36">
        <f t="shared" si="14"/>
        <v>68</v>
      </c>
    </row>
    <row r="37" spans="1:28" x14ac:dyDescent="0.25">
      <c r="A37" s="1" t="s">
        <v>40</v>
      </c>
      <c r="B37" s="4">
        <f t="shared" si="3"/>
        <v>2.3714999999999997</v>
      </c>
      <c r="C37" s="4">
        <f t="shared" si="4"/>
        <v>66.401999999999987</v>
      </c>
      <c r="D37" s="4">
        <f t="shared" si="5"/>
        <v>68.773499999999999</v>
      </c>
      <c r="E37" s="4">
        <f t="shared" si="6"/>
        <v>71.144999999999996</v>
      </c>
      <c r="F37" s="28">
        <f t="shared" si="7"/>
        <v>73.516499999999994</v>
      </c>
      <c r="H37" s="30"/>
      <c r="I37" s="30">
        <v>120</v>
      </c>
      <c r="J37" s="10" t="s">
        <v>98</v>
      </c>
      <c r="K37" s="32">
        <v>1.9762499999999999E-2</v>
      </c>
      <c r="M37" s="33" t="s">
        <v>123</v>
      </c>
      <c r="N37" s="35">
        <v>128</v>
      </c>
      <c r="O37" s="35">
        <f t="shared" si="8"/>
        <v>256</v>
      </c>
      <c r="P37" s="34" t="s">
        <v>40</v>
      </c>
      <c r="R37">
        <f t="shared" si="1"/>
        <v>7.5961538461538458</v>
      </c>
      <c r="S37" s="1">
        <v>0.75</v>
      </c>
      <c r="T37" s="28">
        <f t="shared" si="9"/>
        <v>5.6971153846153841</v>
      </c>
      <c r="U37" s="1">
        <f t="shared" si="2"/>
        <v>3</v>
      </c>
      <c r="V37" s="28">
        <f t="shared" si="15"/>
        <v>22.788461538461537</v>
      </c>
      <c r="X37">
        <f t="shared" si="10"/>
        <v>1</v>
      </c>
      <c r="Y37" s="23">
        <f t="shared" si="11"/>
        <v>12</v>
      </c>
      <c r="Z37" s="23">
        <f t="shared" si="12"/>
        <v>36</v>
      </c>
      <c r="AA37" s="23">
        <f t="shared" si="13"/>
        <v>20</v>
      </c>
      <c r="AB37">
        <f t="shared" si="14"/>
        <v>68</v>
      </c>
    </row>
    <row r="38" spans="1:28" x14ac:dyDescent="0.25">
      <c r="A38" s="1" t="s">
        <v>41</v>
      </c>
      <c r="B38" s="4">
        <f t="shared" si="3"/>
        <v>3.2185263157894735</v>
      </c>
      <c r="C38" s="4">
        <f t="shared" si="4"/>
        <v>90.11873684210525</v>
      </c>
      <c r="D38" s="4">
        <f t="shared" si="5"/>
        <v>93.337263157894725</v>
      </c>
      <c r="E38" s="4">
        <f t="shared" si="6"/>
        <v>96.5557894736842</v>
      </c>
      <c r="F38" s="28">
        <f t="shared" si="7"/>
        <v>99.774315789473675</v>
      </c>
      <c r="H38" s="30"/>
      <c r="I38" s="30">
        <v>140</v>
      </c>
      <c r="J38" s="10" t="s">
        <v>103</v>
      </c>
      <c r="K38" s="32">
        <v>2.2989473684210525E-2</v>
      </c>
      <c r="M38" s="33" t="s">
        <v>122</v>
      </c>
      <c r="N38" s="35">
        <v>137</v>
      </c>
      <c r="O38" s="35">
        <f t="shared" si="8"/>
        <v>274</v>
      </c>
      <c r="P38" s="34" t="s">
        <v>41</v>
      </c>
      <c r="R38">
        <f t="shared" si="1"/>
        <v>7.5961538461538458</v>
      </c>
      <c r="S38" s="1">
        <v>1.25</v>
      </c>
      <c r="T38" s="28">
        <f t="shared" si="9"/>
        <v>9.4951923076923066</v>
      </c>
      <c r="U38" s="1">
        <f t="shared" si="2"/>
        <v>5</v>
      </c>
      <c r="V38" s="28">
        <f t="shared" si="15"/>
        <v>37.980769230769226</v>
      </c>
      <c r="X38">
        <f t="shared" si="10"/>
        <v>1</v>
      </c>
      <c r="Y38" s="23">
        <f t="shared" si="11"/>
        <v>12</v>
      </c>
      <c r="Z38" s="23">
        <f t="shared" si="12"/>
        <v>36</v>
      </c>
      <c r="AA38" s="23">
        <f t="shared" si="13"/>
        <v>20</v>
      </c>
      <c r="AB38">
        <f t="shared" si="14"/>
        <v>68</v>
      </c>
    </row>
    <row r="39" spans="1:28" x14ac:dyDescent="0.25">
      <c r="A39" s="1" t="s">
        <v>42</v>
      </c>
      <c r="B39" s="4">
        <f t="shared" si="3"/>
        <v>7.3566315789473684</v>
      </c>
      <c r="C39" s="4">
        <f t="shared" si="4"/>
        <v>205.9856842105263</v>
      </c>
      <c r="D39" s="4">
        <f t="shared" si="5"/>
        <v>213.34231578947367</v>
      </c>
      <c r="E39" s="4">
        <f t="shared" si="6"/>
        <v>220.69894736842105</v>
      </c>
      <c r="F39" s="28">
        <f t="shared" si="7"/>
        <v>228.05557894736842</v>
      </c>
      <c r="H39" s="30"/>
      <c r="I39" s="30">
        <v>320</v>
      </c>
      <c r="J39" s="10" t="s">
        <v>103</v>
      </c>
      <c r="K39" s="32">
        <v>2.2989473684210525E-2</v>
      </c>
      <c r="M39" s="33" t="s">
        <v>122</v>
      </c>
      <c r="N39" s="35">
        <v>137</v>
      </c>
      <c r="O39" s="35">
        <f t="shared" si="8"/>
        <v>274</v>
      </c>
      <c r="P39" s="34" t="s">
        <v>42</v>
      </c>
      <c r="R39">
        <f t="shared" si="1"/>
        <v>7.5961538461538458</v>
      </c>
      <c r="S39" s="1">
        <v>2</v>
      </c>
      <c r="T39" s="28">
        <f t="shared" si="9"/>
        <v>15.192307692307692</v>
      </c>
      <c r="U39" s="1">
        <f t="shared" si="2"/>
        <v>8</v>
      </c>
      <c r="V39" s="28">
        <f t="shared" si="15"/>
        <v>60.769230769230766</v>
      </c>
      <c r="X39">
        <f t="shared" si="10"/>
        <v>1</v>
      </c>
      <c r="Y39" s="23">
        <f t="shared" si="11"/>
        <v>12</v>
      </c>
      <c r="Z39" s="23">
        <f t="shared" si="12"/>
        <v>36</v>
      </c>
      <c r="AA39" s="23">
        <f t="shared" si="13"/>
        <v>20</v>
      </c>
      <c r="AB39">
        <f t="shared" si="14"/>
        <v>68</v>
      </c>
    </row>
    <row r="40" spans="1:28" x14ac:dyDescent="0.25">
      <c r="A40" s="1" t="s">
        <v>43</v>
      </c>
      <c r="B40" s="4">
        <f t="shared" si="3"/>
        <v>0</v>
      </c>
      <c r="C40" s="4">
        <f t="shared" si="4"/>
        <v>0</v>
      </c>
      <c r="D40" s="4">
        <f t="shared" si="5"/>
        <v>0</v>
      </c>
      <c r="E40" s="4">
        <f t="shared" si="6"/>
        <v>0</v>
      </c>
      <c r="F40" s="28">
        <f t="shared" si="7"/>
        <v>0</v>
      </c>
      <c r="H40" s="30">
        <v>150</v>
      </c>
      <c r="I40" s="30"/>
      <c r="J40" s="10"/>
      <c r="K40" s="32"/>
      <c r="M40" s="1"/>
      <c r="N40" s="28">
        <v>0</v>
      </c>
      <c r="O40" s="35">
        <f t="shared" si="8"/>
        <v>0</v>
      </c>
      <c r="P40" s="1"/>
      <c r="R40">
        <f t="shared" si="1"/>
        <v>7.5961538461538458</v>
      </c>
      <c r="S40" s="1">
        <v>0</v>
      </c>
      <c r="T40" s="28">
        <f>SUM(S40*R40)</f>
        <v>0</v>
      </c>
      <c r="U40" s="1">
        <f t="shared" si="2"/>
        <v>0</v>
      </c>
      <c r="V40" s="28">
        <f t="shared" si="15"/>
        <v>0</v>
      </c>
      <c r="X40">
        <f t="shared" si="10"/>
        <v>0</v>
      </c>
      <c r="Y40" s="23">
        <f t="shared" si="11"/>
        <v>0</v>
      </c>
      <c r="Z40" s="23">
        <f t="shared" si="12"/>
        <v>0</v>
      </c>
      <c r="AA40" s="23">
        <f t="shared" si="13"/>
        <v>0</v>
      </c>
      <c r="AB40">
        <f t="shared" si="14"/>
        <v>0</v>
      </c>
    </row>
    <row r="41" spans="1:28" x14ac:dyDescent="0.25">
      <c r="A41" s="1" t="s">
        <v>44</v>
      </c>
      <c r="B41" s="4">
        <f t="shared" si="3"/>
        <v>0</v>
      </c>
      <c r="C41" s="4">
        <f t="shared" si="4"/>
        <v>0</v>
      </c>
      <c r="D41" s="4">
        <f t="shared" si="5"/>
        <v>0</v>
      </c>
      <c r="E41" s="4">
        <f t="shared" si="6"/>
        <v>0</v>
      </c>
      <c r="F41" s="28">
        <f t="shared" si="7"/>
        <v>0</v>
      </c>
      <c r="H41" s="30"/>
      <c r="I41" s="30"/>
      <c r="J41" s="10"/>
      <c r="K41" s="32"/>
      <c r="M41" s="1"/>
      <c r="N41" s="28">
        <v>0</v>
      </c>
      <c r="O41" s="35">
        <f t="shared" si="8"/>
        <v>0</v>
      </c>
      <c r="P41" s="1"/>
      <c r="R41">
        <f t="shared" si="1"/>
        <v>7.5961538461538458</v>
      </c>
      <c r="S41" s="1">
        <v>0</v>
      </c>
      <c r="T41" s="28">
        <f t="shared" si="9"/>
        <v>0</v>
      </c>
      <c r="U41" s="1">
        <f t="shared" si="2"/>
        <v>0</v>
      </c>
      <c r="V41" s="28">
        <f t="shared" si="15"/>
        <v>0</v>
      </c>
      <c r="X41">
        <f t="shared" si="10"/>
        <v>0</v>
      </c>
      <c r="Y41" s="23">
        <f t="shared" si="11"/>
        <v>0</v>
      </c>
      <c r="Z41" s="23">
        <f t="shared" si="12"/>
        <v>0</v>
      </c>
      <c r="AA41" s="23">
        <f t="shared" si="13"/>
        <v>0</v>
      </c>
      <c r="AB41">
        <f t="shared" si="14"/>
        <v>0</v>
      </c>
    </row>
    <row r="42" spans="1:28" x14ac:dyDescent="0.25">
      <c r="A42" s="1" t="s">
        <v>45</v>
      </c>
      <c r="B42" s="4">
        <f t="shared" si="3"/>
        <v>0</v>
      </c>
      <c r="C42" s="4">
        <f t="shared" si="4"/>
        <v>0</v>
      </c>
      <c r="D42" s="4">
        <f t="shared" si="5"/>
        <v>0</v>
      </c>
      <c r="E42" s="4">
        <f t="shared" si="6"/>
        <v>0</v>
      </c>
      <c r="F42" s="28">
        <f t="shared" si="7"/>
        <v>0</v>
      </c>
      <c r="H42" s="30">
        <v>380</v>
      </c>
      <c r="I42" s="30"/>
      <c r="J42" s="10" t="s">
        <v>93</v>
      </c>
      <c r="K42" s="32">
        <v>2.6666666666666668E-2</v>
      </c>
      <c r="M42" s="1"/>
      <c r="N42" s="28">
        <v>0</v>
      </c>
      <c r="O42" s="35">
        <f t="shared" si="8"/>
        <v>0</v>
      </c>
      <c r="P42" s="1"/>
      <c r="R42">
        <f t="shared" si="1"/>
        <v>7.5961538461538458</v>
      </c>
      <c r="S42" s="1">
        <v>0</v>
      </c>
      <c r="T42" s="28">
        <f>SUM(S42*R42)</f>
        <v>0</v>
      </c>
      <c r="U42" s="1">
        <f t="shared" si="2"/>
        <v>0</v>
      </c>
      <c r="V42" s="28">
        <f t="shared" si="15"/>
        <v>0</v>
      </c>
      <c r="X42">
        <f t="shared" si="10"/>
        <v>0</v>
      </c>
      <c r="Y42" s="23">
        <f t="shared" si="11"/>
        <v>0</v>
      </c>
      <c r="Z42" s="23">
        <f t="shared" si="12"/>
        <v>0</v>
      </c>
      <c r="AA42" s="23">
        <f t="shared" si="13"/>
        <v>0</v>
      </c>
      <c r="AB42">
        <f t="shared" si="14"/>
        <v>0</v>
      </c>
    </row>
    <row r="43" spans="1:28" x14ac:dyDescent="0.25">
      <c r="A43" s="1" t="s">
        <v>46</v>
      </c>
      <c r="B43" s="4">
        <f t="shared" si="3"/>
        <v>0</v>
      </c>
      <c r="C43" s="4">
        <f t="shared" si="4"/>
        <v>0</v>
      </c>
      <c r="D43" s="4">
        <f t="shared" si="5"/>
        <v>0</v>
      </c>
      <c r="E43" s="4">
        <f t="shared" si="6"/>
        <v>0</v>
      </c>
      <c r="F43" s="28">
        <f t="shared" si="7"/>
        <v>0</v>
      </c>
      <c r="H43" s="30">
        <v>370</v>
      </c>
      <c r="I43" s="30"/>
      <c r="J43" s="10" t="s">
        <v>109</v>
      </c>
      <c r="K43" s="32">
        <v>8.3888888888888884E-3</v>
      </c>
      <c r="M43" s="1"/>
      <c r="N43" s="28">
        <v>0</v>
      </c>
      <c r="O43" s="35">
        <f t="shared" si="8"/>
        <v>0</v>
      </c>
      <c r="P43" s="1"/>
      <c r="R43">
        <f t="shared" si="1"/>
        <v>7.5961538461538458</v>
      </c>
      <c r="S43" s="1">
        <v>0</v>
      </c>
      <c r="T43" s="28">
        <f t="shared" si="9"/>
        <v>0</v>
      </c>
      <c r="U43" s="1">
        <f t="shared" si="2"/>
        <v>0</v>
      </c>
      <c r="V43" s="28">
        <f t="shared" si="15"/>
        <v>0</v>
      </c>
      <c r="X43">
        <f t="shared" si="10"/>
        <v>0</v>
      </c>
      <c r="Y43" s="23">
        <f t="shared" si="11"/>
        <v>0</v>
      </c>
      <c r="Z43" s="23">
        <f t="shared" si="12"/>
        <v>0</v>
      </c>
      <c r="AA43" s="23">
        <f t="shared" si="13"/>
        <v>0</v>
      </c>
      <c r="AB43">
        <f t="shared" si="14"/>
        <v>0</v>
      </c>
    </row>
    <row r="44" spans="1:28" x14ac:dyDescent="0.25">
      <c r="A44" s="1" t="s">
        <v>47</v>
      </c>
      <c r="B44" s="4">
        <f t="shared" si="3"/>
        <v>3.6911111111111108</v>
      </c>
      <c r="C44" s="4">
        <f t="shared" si="4"/>
        <v>103.35111111111109</v>
      </c>
      <c r="D44" s="4">
        <f t="shared" si="5"/>
        <v>107.04222222222221</v>
      </c>
      <c r="E44" s="4">
        <f t="shared" si="6"/>
        <v>110.73333333333332</v>
      </c>
      <c r="F44" s="28">
        <f t="shared" si="7"/>
        <v>114.42444444444443</v>
      </c>
      <c r="H44" s="30"/>
      <c r="I44" s="30">
        <v>440</v>
      </c>
      <c r="J44" s="10" t="s">
        <v>109</v>
      </c>
      <c r="K44" s="32">
        <v>8.3888888888888884E-3</v>
      </c>
      <c r="M44" s="1" t="s">
        <v>119</v>
      </c>
      <c r="N44" s="35">
        <v>158</v>
      </c>
      <c r="O44" s="35">
        <f t="shared" si="8"/>
        <v>316</v>
      </c>
      <c r="P44" s="1" t="s">
        <v>47</v>
      </c>
      <c r="R44">
        <f t="shared" si="1"/>
        <v>7.5961538461538458</v>
      </c>
      <c r="S44" s="1">
        <v>2.25</v>
      </c>
      <c r="T44" s="28">
        <f t="shared" si="9"/>
        <v>17.091346153846153</v>
      </c>
      <c r="U44" s="1">
        <f t="shared" si="2"/>
        <v>9</v>
      </c>
      <c r="V44" s="28">
        <f t="shared" si="15"/>
        <v>68.365384615384613</v>
      </c>
      <c r="X44">
        <f t="shared" si="10"/>
        <v>1</v>
      </c>
      <c r="Y44" s="23">
        <f t="shared" si="11"/>
        <v>12</v>
      </c>
      <c r="Z44" s="23">
        <f t="shared" si="12"/>
        <v>36</v>
      </c>
      <c r="AA44" s="23">
        <f t="shared" si="13"/>
        <v>20</v>
      </c>
      <c r="AB44">
        <f t="shared" si="14"/>
        <v>68</v>
      </c>
    </row>
    <row r="45" spans="1:28" x14ac:dyDescent="0.25">
      <c r="A45" s="1" t="s">
        <v>48</v>
      </c>
      <c r="B45" s="4">
        <f t="shared" si="3"/>
        <v>0</v>
      </c>
      <c r="C45" s="4">
        <f t="shared" si="4"/>
        <v>0</v>
      </c>
      <c r="D45" s="4">
        <f t="shared" si="5"/>
        <v>0</v>
      </c>
      <c r="E45" s="4">
        <f t="shared" si="6"/>
        <v>0</v>
      </c>
      <c r="F45" s="28">
        <f t="shared" si="7"/>
        <v>0</v>
      </c>
      <c r="H45" s="30">
        <v>500</v>
      </c>
      <c r="I45" s="30"/>
      <c r="J45" s="10" t="s">
        <v>109</v>
      </c>
      <c r="K45" s="32">
        <v>8.3888888888888884E-3</v>
      </c>
      <c r="M45" s="1"/>
      <c r="N45" s="28">
        <v>0</v>
      </c>
      <c r="O45" s="35">
        <f t="shared" si="8"/>
        <v>0</v>
      </c>
      <c r="P45" s="1"/>
      <c r="R45">
        <f t="shared" si="1"/>
        <v>7.5961538461538458</v>
      </c>
      <c r="S45" s="1">
        <v>0</v>
      </c>
      <c r="T45" s="28">
        <f t="shared" si="9"/>
        <v>0</v>
      </c>
      <c r="U45" s="1">
        <f t="shared" si="2"/>
        <v>0</v>
      </c>
      <c r="V45" s="28">
        <f t="shared" si="15"/>
        <v>0</v>
      </c>
      <c r="X45">
        <f t="shared" si="10"/>
        <v>0</v>
      </c>
      <c r="Y45" s="23">
        <f t="shared" si="11"/>
        <v>0</v>
      </c>
      <c r="Z45" s="23">
        <f t="shared" si="12"/>
        <v>0</v>
      </c>
      <c r="AA45" s="23">
        <f t="shared" si="13"/>
        <v>0</v>
      </c>
      <c r="AB45">
        <f t="shared" si="14"/>
        <v>0</v>
      </c>
    </row>
    <row r="46" spans="1:28" x14ac:dyDescent="0.25">
      <c r="A46" s="1" t="s">
        <v>49</v>
      </c>
      <c r="B46" s="4">
        <f t="shared" si="3"/>
        <v>3.1877777777777778</v>
      </c>
      <c r="C46" s="4">
        <f t="shared" si="4"/>
        <v>89.257777777777775</v>
      </c>
      <c r="D46" s="4">
        <f t="shared" si="5"/>
        <v>92.445555555555558</v>
      </c>
      <c r="E46" s="4">
        <f t="shared" si="6"/>
        <v>95.63333333333334</v>
      </c>
      <c r="F46" s="28">
        <f t="shared" si="7"/>
        <v>98.821111111111108</v>
      </c>
      <c r="H46" s="30"/>
      <c r="I46" s="30">
        <v>380</v>
      </c>
      <c r="J46" s="10" t="s">
        <v>109</v>
      </c>
      <c r="K46" s="32">
        <v>8.3888888888888884E-3</v>
      </c>
      <c r="M46" s="33" t="s">
        <v>119</v>
      </c>
      <c r="N46" s="35">
        <v>158</v>
      </c>
      <c r="O46" s="35">
        <f t="shared" si="8"/>
        <v>316</v>
      </c>
      <c r="P46" s="34" t="s">
        <v>49</v>
      </c>
      <c r="R46">
        <f t="shared" si="1"/>
        <v>7.5961538461538458</v>
      </c>
      <c r="S46" s="1">
        <v>2.5</v>
      </c>
      <c r="T46" s="28">
        <f t="shared" si="9"/>
        <v>18.990384615384613</v>
      </c>
      <c r="U46" s="1">
        <f t="shared" si="2"/>
        <v>10</v>
      </c>
      <c r="V46" s="28">
        <f t="shared" si="15"/>
        <v>75.961538461538453</v>
      </c>
      <c r="X46">
        <f t="shared" si="10"/>
        <v>1</v>
      </c>
      <c r="Y46" s="23">
        <f t="shared" si="11"/>
        <v>12</v>
      </c>
      <c r="Z46" s="23">
        <f t="shared" si="12"/>
        <v>36</v>
      </c>
      <c r="AA46" s="23">
        <f t="shared" si="13"/>
        <v>20</v>
      </c>
      <c r="AB46">
        <f t="shared" si="14"/>
        <v>68</v>
      </c>
    </row>
    <row r="47" spans="1:28" x14ac:dyDescent="0.25">
      <c r="A47" s="1" t="s">
        <v>50</v>
      </c>
      <c r="B47" s="4">
        <f t="shared" si="3"/>
        <v>0</v>
      </c>
      <c r="C47" s="4">
        <f t="shared" si="4"/>
        <v>0</v>
      </c>
      <c r="D47" s="4">
        <f t="shared" si="5"/>
        <v>0</v>
      </c>
      <c r="E47" s="4">
        <f t="shared" si="6"/>
        <v>0</v>
      </c>
      <c r="F47" s="28">
        <f t="shared" si="7"/>
        <v>0</v>
      </c>
      <c r="H47" s="30">
        <v>285</v>
      </c>
      <c r="I47" s="30"/>
      <c r="J47" s="10" t="s">
        <v>109</v>
      </c>
      <c r="K47" s="32">
        <v>8.3888888888888884E-3</v>
      </c>
      <c r="M47" s="1"/>
      <c r="N47" s="28">
        <v>0</v>
      </c>
      <c r="O47" s="35">
        <f t="shared" si="8"/>
        <v>0</v>
      </c>
      <c r="P47" s="1"/>
      <c r="R47">
        <f t="shared" si="1"/>
        <v>7.5961538461538458</v>
      </c>
      <c r="S47" s="1">
        <v>0</v>
      </c>
      <c r="T47" s="28">
        <f t="shared" si="9"/>
        <v>0</v>
      </c>
      <c r="U47" s="1">
        <f t="shared" si="2"/>
        <v>0</v>
      </c>
      <c r="V47" s="28">
        <f t="shared" si="15"/>
        <v>0</v>
      </c>
      <c r="X47">
        <f t="shared" si="10"/>
        <v>0</v>
      </c>
      <c r="Y47" s="23">
        <f t="shared" si="11"/>
        <v>0</v>
      </c>
      <c r="Z47" s="23">
        <f t="shared" si="12"/>
        <v>0</v>
      </c>
      <c r="AA47" s="23">
        <f t="shared" si="13"/>
        <v>0</v>
      </c>
      <c r="AB47">
        <f t="shared" si="14"/>
        <v>0</v>
      </c>
    </row>
    <row r="48" spans="1:28" x14ac:dyDescent="0.25">
      <c r="A48" s="10" t="s">
        <v>51</v>
      </c>
      <c r="B48" s="4">
        <f t="shared" si="3"/>
        <v>0</v>
      </c>
      <c r="C48" s="4">
        <f t="shared" si="4"/>
        <v>0</v>
      </c>
      <c r="D48" s="4">
        <f t="shared" si="5"/>
        <v>0</v>
      </c>
      <c r="E48" s="4">
        <f t="shared" si="6"/>
        <v>0</v>
      </c>
      <c r="F48" s="28">
        <f t="shared" si="7"/>
        <v>0</v>
      </c>
      <c r="H48" s="30"/>
      <c r="I48" s="30"/>
      <c r="J48" s="10"/>
      <c r="K48" s="32"/>
      <c r="M48" s="1"/>
      <c r="N48" s="28">
        <v>0</v>
      </c>
      <c r="O48" s="35">
        <f t="shared" si="8"/>
        <v>0</v>
      </c>
      <c r="P48" s="1"/>
      <c r="R48">
        <f t="shared" si="1"/>
        <v>7.5961538461538458</v>
      </c>
      <c r="S48" s="1">
        <v>0</v>
      </c>
      <c r="T48" s="28">
        <f t="shared" si="9"/>
        <v>0</v>
      </c>
      <c r="U48" s="1">
        <f t="shared" si="2"/>
        <v>0</v>
      </c>
      <c r="V48" s="28">
        <f t="shared" si="15"/>
        <v>0</v>
      </c>
      <c r="X48">
        <f t="shared" si="10"/>
        <v>0</v>
      </c>
      <c r="Y48" s="23">
        <f t="shared" si="11"/>
        <v>0</v>
      </c>
      <c r="Z48" s="23">
        <f t="shared" si="12"/>
        <v>0</v>
      </c>
      <c r="AA48" s="23">
        <f t="shared" si="13"/>
        <v>0</v>
      </c>
      <c r="AB48">
        <f t="shared" si="14"/>
        <v>0</v>
      </c>
    </row>
    <row r="49" spans="1:28" x14ac:dyDescent="0.25">
      <c r="A49" s="10" t="s">
        <v>52</v>
      </c>
      <c r="B49" s="4">
        <f t="shared" si="3"/>
        <v>0.91666666666666663</v>
      </c>
      <c r="C49" s="4">
        <f t="shared" si="4"/>
        <v>25.666666666666664</v>
      </c>
      <c r="D49" s="4">
        <f t="shared" si="5"/>
        <v>26.583333333333332</v>
      </c>
      <c r="E49" s="4">
        <f t="shared" si="6"/>
        <v>27.5</v>
      </c>
      <c r="F49" s="28">
        <f t="shared" si="7"/>
        <v>28.416666666666664</v>
      </c>
      <c r="H49" s="30"/>
      <c r="I49" s="30">
        <v>50</v>
      </c>
      <c r="J49" s="10" t="s">
        <v>112</v>
      </c>
      <c r="K49" s="32">
        <v>1.8333333333333333E-2</v>
      </c>
      <c r="M49" s="33" t="s">
        <v>125</v>
      </c>
      <c r="N49" s="35">
        <v>123</v>
      </c>
      <c r="O49" s="35">
        <f t="shared" si="8"/>
        <v>246</v>
      </c>
      <c r="P49" s="34" t="s">
        <v>52</v>
      </c>
      <c r="R49">
        <f t="shared" si="1"/>
        <v>7.5961538461538458</v>
      </c>
      <c r="S49" s="1">
        <v>0.25</v>
      </c>
      <c r="T49" s="28">
        <f t="shared" si="9"/>
        <v>1.8990384615384615</v>
      </c>
      <c r="U49" s="1">
        <f t="shared" si="2"/>
        <v>1</v>
      </c>
      <c r="V49" s="28">
        <f t="shared" si="15"/>
        <v>7.5961538461538458</v>
      </c>
      <c r="X49">
        <f t="shared" si="10"/>
        <v>1</v>
      </c>
      <c r="Y49" s="23">
        <f t="shared" si="11"/>
        <v>12</v>
      </c>
      <c r="Z49" s="23">
        <f t="shared" si="12"/>
        <v>36</v>
      </c>
      <c r="AA49" s="23">
        <f t="shared" si="13"/>
        <v>20</v>
      </c>
      <c r="AB49">
        <f t="shared" si="14"/>
        <v>68</v>
      </c>
    </row>
    <row r="50" spans="1:28" x14ac:dyDescent="0.25">
      <c r="A50" s="10" t="s">
        <v>53</v>
      </c>
      <c r="B50" s="4">
        <f t="shared" si="3"/>
        <v>0</v>
      </c>
      <c r="C50" s="4">
        <f t="shared" si="4"/>
        <v>0</v>
      </c>
      <c r="D50" s="4">
        <f t="shared" si="5"/>
        <v>0</v>
      </c>
      <c r="E50" s="4">
        <f t="shared" si="6"/>
        <v>0</v>
      </c>
      <c r="F50" s="28">
        <f t="shared" si="7"/>
        <v>0</v>
      </c>
      <c r="H50" s="30">
        <v>50</v>
      </c>
      <c r="I50" s="30"/>
      <c r="J50" s="10"/>
      <c r="K50" s="32"/>
      <c r="M50" s="1"/>
      <c r="N50" s="28">
        <v>0</v>
      </c>
      <c r="O50" s="35">
        <f t="shared" si="8"/>
        <v>0</v>
      </c>
      <c r="P50" s="1"/>
      <c r="R50">
        <f t="shared" si="1"/>
        <v>7.5961538461538458</v>
      </c>
      <c r="S50" s="1">
        <v>0</v>
      </c>
      <c r="T50" s="28">
        <f t="shared" si="9"/>
        <v>0</v>
      </c>
      <c r="U50" s="1">
        <f t="shared" si="2"/>
        <v>0</v>
      </c>
      <c r="V50" s="28">
        <f t="shared" si="15"/>
        <v>0</v>
      </c>
      <c r="X50">
        <f t="shared" si="10"/>
        <v>0</v>
      </c>
      <c r="Y50" s="23">
        <f t="shared" si="11"/>
        <v>0</v>
      </c>
      <c r="Z50" s="23">
        <f t="shared" si="12"/>
        <v>0</v>
      </c>
      <c r="AA50" s="23">
        <f t="shared" si="13"/>
        <v>0</v>
      </c>
      <c r="AB50">
        <f t="shared" si="14"/>
        <v>0</v>
      </c>
    </row>
    <row r="51" spans="1:28" x14ac:dyDescent="0.25">
      <c r="A51" s="10" t="s">
        <v>54</v>
      </c>
      <c r="B51" s="4">
        <f t="shared" si="3"/>
        <v>0</v>
      </c>
      <c r="C51" s="4">
        <f t="shared" si="4"/>
        <v>0</v>
      </c>
      <c r="D51" s="4">
        <f t="shared" si="5"/>
        <v>0</v>
      </c>
      <c r="E51" s="4">
        <f t="shared" si="6"/>
        <v>0</v>
      </c>
      <c r="F51" s="28">
        <f t="shared" si="7"/>
        <v>0</v>
      </c>
      <c r="H51" s="30">
        <v>340</v>
      </c>
      <c r="I51" s="30"/>
      <c r="J51" s="10" t="s">
        <v>109</v>
      </c>
      <c r="K51" s="32">
        <v>8.3888888888888884E-3</v>
      </c>
      <c r="M51" s="1"/>
      <c r="N51" s="28">
        <v>0</v>
      </c>
      <c r="O51" s="35">
        <f t="shared" si="8"/>
        <v>0</v>
      </c>
      <c r="P51" s="1"/>
      <c r="R51">
        <f t="shared" si="1"/>
        <v>7.5961538461538458</v>
      </c>
      <c r="S51" s="1">
        <v>0</v>
      </c>
      <c r="T51" s="28">
        <f t="shared" si="9"/>
        <v>0</v>
      </c>
      <c r="U51" s="1">
        <f t="shared" si="2"/>
        <v>0</v>
      </c>
      <c r="V51" s="28">
        <f t="shared" si="15"/>
        <v>0</v>
      </c>
      <c r="X51">
        <f t="shared" si="10"/>
        <v>0</v>
      </c>
      <c r="Y51" s="23">
        <f t="shared" si="11"/>
        <v>0</v>
      </c>
      <c r="Z51" s="23">
        <f t="shared" si="12"/>
        <v>0</v>
      </c>
      <c r="AA51" s="23">
        <f t="shared" si="13"/>
        <v>0</v>
      </c>
      <c r="AB51">
        <f t="shared" si="14"/>
        <v>0</v>
      </c>
    </row>
    <row r="52" spans="1:28" x14ac:dyDescent="0.25">
      <c r="A52" s="10" t="s">
        <v>55</v>
      </c>
      <c r="B52" s="4">
        <f t="shared" si="3"/>
        <v>0</v>
      </c>
      <c r="C52" s="4">
        <f t="shared" si="4"/>
        <v>0</v>
      </c>
      <c r="D52" s="4">
        <f t="shared" si="5"/>
        <v>0</v>
      </c>
      <c r="E52" s="4">
        <f t="shared" si="6"/>
        <v>0</v>
      </c>
      <c r="F52" s="28">
        <f t="shared" si="7"/>
        <v>0</v>
      </c>
      <c r="H52" s="30">
        <v>400</v>
      </c>
      <c r="I52" s="30"/>
      <c r="J52" s="10" t="s">
        <v>110</v>
      </c>
      <c r="K52" s="32">
        <v>1.9762499999999999E-2</v>
      </c>
      <c r="M52" s="1"/>
      <c r="N52" s="28">
        <v>0</v>
      </c>
      <c r="O52" s="35">
        <f t="shared" si="8"/>
        <v>0</v>
      </c>
      <c r="P52" s="1"/>
      <c r="R52">
        <f t="shared" si="1"/>
        <v>7.5961538461538458</v>
      </c>
      <c r="S52" s="1">
        <v>0</v>
      </c>
      <c r="T52" s="28">
        <f t="shared" si="9"/>
        <v>0</v>
      </c>
      <c r="U52" s="1">
        <f t="shared" si="2"/>
        <v>0</v>
      </c>
      <c r="V52" s="28">
        <f t="shared" si="15"/>
        <v>0</v>
      </c>
      <c r="X52">
        <f t="shared" si="10"/>
        <v>0</v>
      </c>
      <c r="Y52" s="23">
        <f t="shared" si="11"/>
        <v>0</v>
      </c>
      <c r="Z52" s="23">
        <f t="shared" si="12"/>
        <v>0</v>
      </c>
      <c r="AA52" s="23">
        <f t="shared" si="13"/>
        <v>0</v>
      </c>
      <c r="AB52">
        <f t="shared" si="14"/>
        <v>0</v>
      </c>
    </row>
    <row r="53" spans="1:28" x14ac:dyDescent="0.25">
      <c r="A53" s="10" t="s">
        <v>56</v>
      </c>
      <c r="B53" s="4">
        <f t="shared" si="3"/>
        <v>1.2825</v>
      </c>
      <c r="C53" s="4">
        <f t="shared" si="4"/>
        <v>35.909999999999997</v>
      </c>
      <c r="D53" s="4">
        <f t="shared" si="5"/>
        <v>37.192500000000003</v>
      </c>
      <c r="E53" s="4">
        <f t="shared" si="6"/>
        <v>38.475000000000001</v>
      </c>
      <c r="F53" s="28">
        <f t="shared" si="7"/>
        <v>39.7575</v>
      </c>
      <c r="H53" s="30"/>
      <c r="I53" s="30">
        <v>135</v>
      </c>
      <c r="J53" s="10" t="s">
        <v>113</v>
      </c>
      <c r="K53" s="32">
        <v>9.4999999999999998E-3</v>
      </c>
      <c r="M53" s="33" t="s">
        <v>123</v>
      </c>
      <c r="N53" s="35">
        <v>128</v>
      </c>
      <c r="O53" s="35">
        <f t="shared" si="8"/>
        <v>256</v>
      </c>
      <c r="P53" s="34" t="s">
        <v>56</v>
      </c>
      <c r="R53">
        <f t="shared" si="1"/>
        <v>7.5961538461538458</v>
      </c>
      <c r="S53" s="1">
        <v>0.75</v>
      </c>
      <c r="T53" s="28">
        <f t="shared" si="9"/>
        <v>5.6971153846153841</v>
      </c>
      <c r="U53" s="1">
        <f t="shared" si="2"/>
        <v>3</v>
      </c>
      <c r="V53" s="28">
        <f t="shared" si="15"/>
        <v>22.788461538461537</v>
      </c>
      <c r="X53">
        <f t="shared" si="10"/>
        <v>1</v>
      </c>
      <c r="Y53" s="23">
        <f t="shared" si="11"/>
        <v>12</v>
      </c>
      <c r="Z53" s="23">
        <f t="shared" si="12"/>
        <v>36</v>
      </c>
      <c r="AA53" s="23">
        <f t="shared" si="13"/>
        <v>20</v>
      </c>
      <c r="AB53">
        <f t="shared" si="14"/>
        <v>68</v>
      </c>
    </row>
    <row r="54" spans="1:28" x14ac:dyDescent="0.25">
      <c r="A54" s="10" t="s">
        <v>57</v>
      </c>
      <c r="B54" s="4">
        <f t="shared" si="3"/>
        <v>0</v>
      </c>
      <c r="C54" s="4">
        <f t="shared" si="4"/>
        <v>0</v>
      </c>
      <c r="D54" s="4">
        <f t="shared" si="5"/>
        <v>0</v>
      </c>
      <c r="E54" s="4">
        <f t="shared" si="6"/>
        <v>0</v>
      </c>
      <c r="F54" s="28">
        <f t="shared" si="7"/>
        <v>0</v>
      </c>
      <c r="H54" s="30"/>
      <c r="I54" s="30"/>
      <c r="J54" s="10"/>
      <c r="K54" s="32"/>
      <c r="M54" s="1"/>
      <c r="N54" s="28">
        <v>0</v>
      </c>
      <c r="O54" s="35">
        <f t="shared" si="8"/>
        <v>0</v>
      </c>
      <c r="P54" s="1"/>
      <c r="R54">
        <f t="shared" si="1"/>
        <v>7.5961538461538458</v>
      </c>
      <c r="S54" s="1">
        <v>0</v>
      </c>
      <c r="T54" s="28">
        <f t="shared" si="9"/>
        <v>0</v>
      </c>
      <c r="U54" s="1">
        <f t="shared" si="2"/>
        <v>0</v>
      </c>
      <c r="V54" s="28">
        <f t="shared" si="15"/>
        <v>0</v>
      </c>
      <c r="X54">
        <f t="shared" si="10"/>
        <v>0</v>
      </c>
      <c r="Y54" s="23">
        <f t="shared" si="11"/>
        <v>0</v>
      </c>
      <c r="Z54" s="23">
        <f t="shared" si="12"/>
        <v>0</v>
      </c>
      <c r="AA54" s="23">
        <f t="shared" si="13"/>
        <v>0</v>
      </c>
      <c r="AB54">
        <f t="shared" si="14"/>
        <v>0</v>
      </c>
    </row>
    <row r="55" spans="1:28" x14ac:dyDescent="0.25">
      <c r="A55" s="10" t="s">
        <v>58</v>
      </c>
      <c r="B55" s="4">
        <f t="shared" si="3"/>
        <v>0</v>
      </c>
      <c r="C55" s="4">
        <f t="shared" si="4"/>
        <v>0</v>
      </c>
      <c r="D55" s="4">
        <f t="shared" si="5"/>
        <v>0</v>
      </c>
      <c r="E55" s="4">
        <f t="shared" si="6"/>
        <v>0</v>
      </c>
      <c r="F55" s="28">
        <f t="shared" si="7"/>
        <v>0</v>
      </c>
      <c r="H55" s="30"/>
      <c r="I55" s="30"/>
      <c r="J55" s="10" t="s">
        <v>114</v>
      </c>
      <c r="K55" s="32">
        <v>1.8333333333333333E-2</v>
      </c>
      <c r="M55" s="1"/>
      <c r="N55" s="28">
        <v>0</v>
      </c>
      <c r="O55" s="35">
        <f t="shared" si="8"/>
        <v>0</v>
      </c>
      <c r="P55" s="1"/>
      <c r="R55">
        <f t="shared" si="1"/>
        <v>7.5961538461538458</v>
      </c>
      <c r="S55" s="1">
        <v>0</v>
      </c>
      <c r="T55" s="28">
        <f t="shared" si="9"/>
        <v>0</v>
      </c>
      <c r="U55" s="1">
        <f t="shared" si="2"/>
        <v>0</v>
      </c>
      <c r="V55" s="28">
        <f t="shared" si="15"/>
        <v>0</v>
      </c>
      <c r="X55">
        <f t="shared" si="10"/>
        <v>0</v>
      </c>
      <c r="Y55" s="23">
        <f t="shared" si="11"/>
        <v>0</v>
      </c>
      <c r="Z55" s="23">
        <f t="shared" si="12"/>
        <v>0</v>
      </c>
      <c r="AA55" s="23">
        <f t="shared" si="13"/>
        <v>0</v>
      </c>
      <c r="AB55">
        <f t="shared" si="14"/>
        <v>0</v>
      </c>
    </row>
    <row r="56" spans="1:28" x14ac:dyDescent="0.25">
      <c r="A56" s="10" t="s">
        <v>59</v>
      </c>
      <c r="B56" s="4">
        <f t="shared" si="3"/>
        <v>0</v>
      </c>
      <c r="C56" s="4">
        <f t="shared" si="4"/>
        <v>0</v>
      </c>
      <c r="D56" s="4">
        <f t="shared" si="5"/>
        <v>0</v>
      </c>
      <c r="E56" s="4">
        <f t="shared" si="6"/>
        <v>0</v>
      </c>
      <c r="F56" s="28">
        <f t="shared" si="7"/>
        <v>0</v>
      </c>
      <c r="H56" s="30">
        <v>522</v>
      </c>
      <c r="I56" s="30"/>
      <c r="J56" s="10" t="s">
        <v>94</v>
      </c>
      <c r="K56" s="32">
        <v>9.4999999999999998E-3</v>
      </c>
      <c r="M56" s="1"/>
      <c r="N56" s="28">
        <v>0</v>
      </c>
      <c r="O56" s="35">
        <f t="shared" si="8"/>
        <v>0</v>
      </c>
      <c r="P56" s="1"/>
      <c r="R56">
        <f t="shared" si="1"/>
        <v>7.5961538461538458</v>
      </c>
      <c r="S56" s="1">
        <v>0</v>
      </c>
      <c r="T56" s="28">
        <f t="shared" si="9"/>
        <v>0</v>
      </c>
      <c r="U56" s="1">
        <f t="shared" ref="U56:U81" si="16">SUM(S56*4)</f>
        <v>0</v>
      </c>
      <c r="V56" s="28">
        <f t="shared" si="15"/>
        <v>0</v>
      </c>
      <c r="X56">
        <f t="shared" si="10"/>
        <v>0</v>
      </c>
      <c r="Y56" s="23">
        <f t="shared" si="11"/>
        <v>0</v>
      </c>
      <c r="Z56" s="23">
        <f t="shared" si="12"/>
        <v>0</v>
      </c>
      <c r="AA56" s="23">
        <f t="shared" si="13"/>
        <v>0</v>
      </c>
      <c r="AB56">
        <f t="shared" si="14"/>
        <v>0</v>
      </c>
    </row>
    <row r="57" spans="1:28" x14ac:dyDescent="0.25">
      <c r="A57" s="10" t="s">
        <v>60</v>
      </c>
      <c r="B57" s="4">
        <f t="shared" si="3"/>
        <v>0</v>
      </c>
      <c r="C57" s="4">
        <f t="shared" si="4"/>
        <v>0</v>
      </c>
      <c r="D57" s="4">
        <f t="shared" si="5"/>
        <v>0</v>
      </c>
      <c r="E57" s="4">
        <f t="shared" si="6"/>
        <v>0</v>
      </c>
      <c r="F57" s="28">
        <f t="shared" si="7"/>
        <v>0</v>
      </c>
      <c r="H57" s="30"/>
      <c r="I57" s="30"/>
      <c r="J57" s="10"/>
      <c r="K57" s="32"/>
      <c r="M57" s="1"/>
      <c r="N57" s="28">
        <v>0</v>
      </c>
      <c r="O57" s="35">
        <f t="shared" si="8"/>
        <v>0</v>
      </c>
      <c r="P57" s="1"/>
      <c r="R57">
        <f t="shared" si="1"/>
        <v>7.5961538461538458</v>
      </c>
      <c r="S57" s="1">
        <v>0</v>
      </c>
      <c r="T57" s="28">
        <f t="shared" si="9"/>
        <v>0</v>
      </c>
      <c r="U57" s="1">
        <f t="shared" si="16"/>
        <v>0</v>
      </c>
      <c r="V57" s="28">
        <f t="shared" si="15"/>
        <v>0</v>
      </c>
      <c r="X57">
        <f t="shared" si="10"/>
        <v>0</v>
      </c>
      <c r="Y57" s="23">
        <f t="shared" si="11"/>
        <v>0</v>
      </c>
      <c r="Z57" s="23">
        <f t="shared" si="12"/>
        <v>0</v>
      </c>
      <c r="AA57" s="23">
        <f t="shared" si="13"/>
        <v>0</v>
      </c>
      <c r="AB57">
        <f t="shared" si="14"/>
        <v>0</v>
      </c>
    </row>
    <row r="58" spans="1:28" x14ac:dyDescent="0.25">
      <c r="A58" s="10" t="s">
        <v>61</v>
      </c>
      <c r="B58" s="4">
        <f t="shared" si="3"/>
        <v>3.1349999999999998</v>
      </c>
      <c r="C58" s="4">
        <f t="shared" si="4"/>
        <v>87.78</v>
      </c>
      <c r="D58" s="4">
        <f t="shared" si="5"/>
        <v>90.914999999999992</v>
      </c>
      <c r="E58" s="4">
        <f t="shared" si="6"/>
        <v>94.05</v>
      </c>
      <c r="F58" s="28">
        <f t="shared" si="7"/>
        <v>97.184999999999988</v>
      </c>
      <c r="H58" s="30"/>
      <c r="I58" s="30">
        <v>330</v>
      </c>
      <c r="J58" s="10" t="s">
        <v>115</v>
      </c>
      <c r="K58" s="32">
        <v>9.4999999999999998E-3</v>
      </c>
      <c r="M58" s="33" t="s">
        <v>122</v>
      </c>
      <c r="N58" s="35">
        <v>137</v>
      </c>
      <c r="O58" s="35">
        <f t="shared" si="8"/>
        <v>274</v>
      </c>
      <c r="P58" s="34" t="s">
        <v>61</v>
      </c>
      <c r="R58">
        <f t="shared" si="1"/>
        <v>7.5961538461538458</v>
      </c>
      <c r="S58" s="1">
        <v>1.25</v>
      </c>
      <c r="T58" s="28">
        <f t="shared" si="9"/>
        <v>9.4951923076923066</v>
      </c>
      <c r="U58" s="1">
        <f t="shared" si="16"/>
        <v>5</v>
      </c>
      <c r="V58" s="28">
        <f t="shared" si="15"/>
        <v>37.980769230769226</v>
      </c>
      <c r="X58">
        <f t="shared" si="10"/>
        <v>1</v>
      </c>
      <c r="Y58" s="23">
        <f t="shared" si="11"/>
        <v>12</v>
      </c>
      <c r="Z58" s="23">
        <f t="shared" si="12"/>
        <v>36</v>
      </c>
      <c r="AA58" s="23">
        <f t="shared" si="13"/>
        <v>20</v>
      </c>
      <c r="AB58">
        <f t="shared" si="14"/>
        <v>68</v>
      </c>
    </row>
    <row r="59" spans="1:28" x14ac:dyDescent="0.25">
      <c r="A59" s="10" t="s">
        <v>62</v>
      </c>
      <c r="B59" s="4">
        <f t="shared" si="3"/>
        <v>4.5599999999999996</v>
      </c>
      <c r="C59" s="4">
        <f t="shared" si="4"/>
        <v>127.67999999999999</v>
      </c>
      <c r="D59" s="4">
        <f t="shared" si="5"/>
        <v>132.23999999999998</v>
      </c>
      <c r="E59" s="4">
        <f t="shared" si="6"/>
        <v>136.79999999999998</v>
      </c>
      <c r="F59" s="28">
        <f t="shared" si="7"/>
        <v>141.35999999999999</v>
      </c>
      <c r="H59" s="30"/>
      <c r="I59" s="30">
        <v>480</v>
      </c>
      <c r="J59" s="10" t="s">
        <v>94</v>
      </c>
      <c r="K59" s="32">
        <v>9.4999999999999998E-3</v>
      </c>
      <c r="M59" s="33" t="s">
        <v>122</v>
      </c>
      <c r="N59" s="35">
        <v>137</v>
      </c>
      <c r="O59" s="35">
        <f t="shared" si="8"/>
        <v>274</v>
      </c>
      <c r="P59" s="34" t="s">
        <v>62</v>
      </c>
      <c r="R59">
        <f t="shared" si="1"/>
        <v>7.5961538461538458</v>
      </c>
      <c r="S59" s="1">
        <v>1.25</v>
      </c>
      <c r="T59" s="28">
        <f t="shared" si="9"/>
        <v>9.4951923076923066</v>
      </c>
      <c r="U59" s="1">
        <f t="shared" si="16"/>
        <v>5</v>
      </c>
      <c r="V59" s="28">
        <f t="shared" si="15"/>
        <v>37.980769230769226</v>
      </c>
      <c r="X59">
        <f t="shared" si="10"/>
        <v>1</v>
      </c>
      <c r="Y59" s="23">
        <f t="shared" si="11"/>
        <v>12</v>
      </c>
      <c r="Z59" s="23">
        <f t="shared" si="12"/>
        <v>36</v>
      </c>
      <c r="AA59" s="23">
        <f t="shared" si="13"/>
        <v>20</v>
      </c>
      <c r="AB59">
        <f t="shared" si="14"/>
        <v>68</v>
      </c>
    </row>
    <row r="60" spans="1:28" x14ac:dyDescent="0.25">
      <c r="A60" s="10" t="s">
        <v>63</v>
      </c>
      <c r="B60" s="4">
        <f t="shared" si="3"/>
        <v>9.3333333333333339</v>
      </c>
      <c r="C60" s="4">
        <f t="shared" si="4"/>
        <v>261.33333333333337</v>
      </c>
      <c r="D60" s="4">
        <f t="shared" si="5"/>
        <v>270.66666666666669</v>
      </c>
      <c r="E60" s="4">
        <f t="shared" si="6"/>
        <v>280</v>
      </c>
      <c r="F60" s="28">
        <f t="shared" si="7"/>
        <v>289.33333333333337</v>
      </c>
      <c r="H60" s="30"/>
      <c r="I60" s="30">
        <v>350</v>
      </c>
      <c r="J60" s="10" t="s">
        <v>93</v>
      </c>
      <c r="K60" s="32">
        <v>2.6666666666666668E-2</v>
      </c>
      <c r="M60" s="33" t="s">
        <v>122</v>
      </c>
      <c r="N60" s="35">
        <v>137</v>
      </c>
      <c r="O60" s="35">
        <f t="shared" si="8"/>
        <v>274</v>
      </c>
      <c r="P60" s="34" t="s">
        <v>63</v>
      </c>
      <c r="R60">
        <f t="shared" si="1"/>
        <v>7.5961538461538458</v>
      </c>
      <c r="S60" s="1">
        <v>1.25</v>
      </c>
      <c r="T60" s="28">
        <f t="shared" si="9"/>
        <v>9.4951923076923066</v>
      </c>
      <c r="U60" s="1">
        <f t="shared" si="16"/>
        <v>5</v>
      </c>
      <c r="V60" s="28">
        <f t="shared" si="15"/>
        <v>37.980769230769226</v>
      </c>
      <c r="X60">
        <f t="shared" si="10"/>
        <v>1</v>
      </c>
      <c r="Y60" s="23">
        <f t="shared" si="11"/>
        <v>12</v>
      </c>
      <c r="Z60" s="23">
        <f t="shared" si="12"/>
        <v>36</v>
      </c>
      <c r="AA60" s="23">
        <f t="shared" si="13"/>
        <v>20</v>
      </c>
      <c r="AB60">
        <f t="shared" si="14"/>
        <v>68</v>
      </c>
    </row>
    <row r="61" spans="1:28" x14ac:dyDescent="0.25">
      <c r="A61" s="10" t="s">
        <v>64</v>
      </c>
      <c r="B61" s="4">
        <f t="shared" si="3"/>
        <v>0</v>
      </c>
      <c r="C61" s="4">
        <f t="shared" si="4"/>
        <v>0</v>
      </c>
      <c r="D61" s="4">
        <f t="shared" si="5"/>
        <v>0</v>
      </c>
      <c r="E61" s="4">
        <f t="shared" si="6"/>
        <v>0</v>
      </c>
      <c r="F61" s="28">
        <f t="shared" si="7"/>
        <v>0</v>
      </c>
      <c r="H61" s="30">
        <v>305</v>
      </c>
      <c r="I61" s="30"/>
      <c r="J61" s="10" t="s">
        <v>109</v>
      </c>
      <c r="K61" s="32">
        <v>8.3888888888888884E-3</v>
      </c>
      <c r="M61" s="1"/>
      <c r="N61" s="28">
        <v>0</v>
      </c>
      <c r="O61" s="35">
        <f t="shared" si="8"/>
        <v>0</v>
      </c>
      <c r="P61" s="1"/>
      <c r="R61">
        <f t="shared" si="1"/>
        <v>7.5961538461538458</v>
      </c>
      <c r="S61" s="1">
        <v>0</v>
      </c>
      <c r="T61" s="28">
        <f t="shared" si="9"/>
        <v>0</v>
      </c>
      <c r="U61" s="1">
        <f t="shared" si="16"/>
        <v>0</v>
      </c>
      <c r="V61" s="28">
        <f t="shared" si="15"/>
        <v>0</v>
      </c>
      <c r="X61">
        <f t="shared" si="10"/>
        <v>0</v>
      </c>
      <c r="Y61" s="23">
        <f t="shared" si="11"/>
        <v>0</v>
      </c>
      <c r="Z61" s="23">
        <f t="shared" si="12"/>
        <v>0</v>
      </c>
      <c r="AA61" s="23">
        <f t="shared" si="13"/>
        <v>0</v>
      </c>
      <c r="AB61">
        <f t="shared" si="14"/>
        <v>0</v>
      </c>
    </row>
    <row r="62" spans="1:28" x14ac:dyDescent="0.25">
      <c r="A62" s="10" t="s">
        <v>65</v>
      </c>
      <c r="B62" s="4">
        <f t="shared" si="3"/>
        <v>0</v>
      </c>
      <c r="C62" s="4">
        <f t="shared" si="4"/>
        <v>0</v>
      </c>
      <c r="D62" s="4">
        <f t="shared" si="5"/>
        <v>0</v>
      </c>
      <c r="E62" s="4">
        <f t="shared" si="6"/>
        <v>0</v>
      </c>
      <c r="F62" s="28">
        <f t="shared" si="7"/>
        <v>0</v>
      </c>
      <c r="H62" s="30">
        <v>305</v>
      </c>
      <c r="I62" s="30"/>
      <c r="J62" s="10" t="s">
        <v>109</v>
      </c>
      <c r="K62" s="32">
        <v>8.3888888888888884E-3</v>
      </c>
      <c r="M62" s="1"/>
      <c r="N62" s="28">
        <v>0</v>
      </c>
      <c r="O62" s="35">
        <f t="shared" si="8"/>
        <v>0</v>
      </c>
      <c r="P62" s="1"/>
      <c r="R62">
        <f t="shared" si="1"/>
        <v>7.5961538461538458</v>
      </c>
      <c r="S62" s="1">
        <v>0</v>
      </c>
      <c r="T62" s="28">
        <f t="shared" si="9"/>
        <v>0</v>
      </c>
      <c r="U62" s="1">
        <f t="shared" si="16"/>
        <v>0</v>
      </c>
      <c r="V62" s="28">
        <f t="shared" si="15"/>
        <v>0</v>
      </c>
      <c r="X62">
        <f t="shared" si="10"/>
        <v>0</v>
      </c>
      <c r="Y62" s="23">
        <f t="shared" si="11"/>
        <v>0</v>
      </c>
      <c r="Z62" s="23">
        <f t="shared" si="12"/>
        <v>0</v>
      </c>
      <c r="AA62" s="23">
        <f t="shared" si="13"/>
        <v>0</v>
      </c>
      <c r="AB62">
        <f t="shared" si="14"/>
        <v>0</v>
      </c>
    </row>
    <row r="63" spans="1:28" x14ac:dyDescent="0.25">
      <c r="A63" s="10" t="s">
        <v>66</v>
      </c>
      <c r="B63" s="4">
        <f t="shared" si="3"/>
        <v>0</v>
      </c>
      <c r="C63" s="4">
        <f t="shared" si="4"/>
        <v>0</v>
      </c>
      <c r="D63" s="4">
        <f t="shared" si="5"/>
        <v>0</v>
      </c>
      <c r="E63" s="4">
        <f t="shared" si="6"/>
        <v>0</v>
      </c>
      <c r="F63" s="28">
        <f t="shared" si="7"/>
        <v>0</v>
      </c>
      <c r="H63" s="30">
        <v>304</v>
      </c>
      <c r="I63" s="30"/>
      <c r="J63" s="10" t="s">
        <v>113</v>
      </c>
      <c r="K63" s="32">
        <v>9.4999999999999998E-3</v>
      </c>
      <c r="M63" s="1"/>
      <c r="N63" s="28">
        <v>0</v>
      </c>
      <c r="O63" s="35">
        <f t="shared" si="8"/>
        <v>0</v>
      </c>
      <c r="P63" s="1"/>
      <c r="R63">
        <f t="shared" si="1"/>
        <v>7.5961538461538458</v>
      </c>
      <c r="S63" s="1">
        <v>0</v>
      </c>
      <c r="T63" s="28">
        <f t="shared" si="9"/>
        <v>0</v>
      </c>
      <c r="U63" s="1">
        <f t="shared" si="16"/>
        <v>0</v>
      </c>
      <c r="V63" s="28">
        <f t="shared" si="15"/>
        <v>0</v>
      </c>
      <c r="X63">
        <f t="shared" si="10"/>
        <v>0</v>
      </c>
      <c r="Y63" s="23">
        <f t="shared" si="11"/>
        <v>0</v>
      </c>
      <c r="Z63" s="23">
        <f t="shared" si="12"/>
        <v>0</v>
      </c>
      <c r="AA63" s="23">
        <f t="shared" si="13"/>
        <v>0</v>
      </c>
      <c r="AB63">
        <f t="shared" si="14"/>
        <v>0</v>
      </c>
    </row>
    <row r="64" spans="1:28" x14ac:dyDescent="0.25">
      <c r="A64" s="10" t="s">
        <v>67</v>
      </c>
      <c r="B64" s="4">
        <f t="shared" si="3"/>
        <v>0</v>
      </c>
      <c r="C64" s="4">
        <f t="shared" si="4"/>
        <v>0</v>
      </c>
      <c r="D64" s="4">
        <f t="shared" si="5"/>
        <v>0</v>
      </c>
      <c r="E64" s="4">
        <f t="shared" si="6"/>
        <v>0</v>
      </c>
      <c r="F64" s="28">
        <f t="shared" si="7"/>
        <v>0</v>
      </c>
      <c r="H64" s="30">
        <v>317</v>
      </c>
      <c r="I64" s="30"/>
      <c r="J64" s="10" t="s">
        <v>90</v>
      </c>
      <c r="K64" s="32">
        <v>9.4999999999999998E-3</v>
      </c>
      <c r="M64" s="1"/>
      <c r="N64" s="28">
        <v>0</v>
      </c>
      <c r="O64" s="35">
        <f t="shared" si="8"/>
        <v>0</v>
      </c>
      <c r="P64" s="1"/>
      <c r="R64">
        <f t="shared" si="1"/>
        <v>7.5961538461538458</v>
      </c>
      <c r="S64" s="1">
        <v>0</v>
      </c>
      <c r="T64" s="28">
        <f t="shared" si="9"/>
        <v>0</v>
      </c>
      <c r="U64" s="1">
        <f t="shared" si="16"/>
        <v>0</v>
      </c>
      <c r="V64" s="28">
        <f t="shared" si="15"/>
        <v>0</v>
      </c>
      <c r="X64">
        <f t="shared" si="10"/>
        <v>0</v>
      </c>
      <c r="Y64" s="23">
        <f t="shared" si="11"/>
        <v>0</v>
      </c>
      <c r="Z64" s="23">
        <f t="shared" si="12"/>
        <v>0</v>
      </c>
      <c r="AA64" s="23">
        <f t="shared" si="13"/>
        <v>0</v>
      </c>
      <c r="AB64">
        <f t="shared" si="14"/>
        <v>0</v>
      </c>
    </row>
    <row r="65" spans="1:28" x14ac:dyDescent="0.25">
      <c r="A65" s="10" t="s">
        <v>69</v>
      </c>
      <c r="B65" s="4">
        <f t="shared" si="3"/>
        <v>2.9361111111111109</v>
      </c>
      <c r="C65" s="4">
        <f t="shared" si="4"/>
        <v>82.211111111111109</v>
      </c>
      <c r="D65" s="4">
        <f t="shared" si="5"/>
        <v>85.147222222222211</v>
      </c>
      <c r="E65" s="4">
        <f t="shared" si="6"/>
        <v>88.083333333333329</v>
      </c>
      <c r="F65" s="28">
        <f t="shared" si="7"/>
        <v>91.019444444444431</v>
      </c>
      <c r="H65" s="30"/>
      <c r="I65" s="30">
        <v>350</v>
      </c>
      <c r="J65" s="10" t="s">
        <v>89</v>
      </c>
      <c r="K65" s="32">
        <v>8.3888888888888884E-3</v>
      </c>
      <c r="M65" s="1"/>
      <c r="N65" s="28">
        <v>0</v>
      </c>
      <c r="O65" s="35">
        <f t="shared" si="8"/>
        <v>0</v>
      </c>
      <c r="P65" s="1"/>
      <c r="R65">
        <f t="shared" si="1"/>
        <v>7.5961538461538458</v>
      </c>
      <c r="S65" s="1">
        <v>0</v>
      </c>
      <c r="T65" s="28">
        <f t="shared" si="9"/>
        <v>0</v>
      </c>
      <c r="U65" s="1">
        <f t="shared" si="16"/>
        <v>0</v>
      </c>
      <c r="V65" s="28">
        <f t="shared" si="15"/>
        <v>0</v>
      </c>
      <c r="X65">
        <f t="shared" si="10"/>
        <v>0</v>
      </c>
      <c r="Y65" s="23">
        <f t="shared" si="11"/>
        <v>0</v>
      </c>
      <c r="Z65" s="23">
        <f t="shared" si="12"/>
        <v>0</v>
      </c>
      <c r="AA65" s="23">
        <f t="shared" si="13"/>
        <v>0</v>
      </c>
      <c r="AB65">
        <f t="shared" si="14"/>
        <v>0</v>
      </c>
    </row>
    <row r="66" spans="1:28" x14ac:dyDescent="0.25">
      <c r="A66" s="10" t="s">
        <v>70</v>
      </c>
      <c r="B66" s="4">
        <f t="shared" si="3"/>
        <v>0</v>
      </c>
      <c r="C66" s="4">
        <f t="shared" si="4"/>
        <v>0</v>
      </c>
      <c r="D66" s="4">
        <f t="shared" si="5"/>
        <v>0</v>
      </c>
      <c r="E66" s="4">
        <f t="shared" si="6"/>
        <v>0</v>
      </c>
      <c r="F66" s="28">
        <f t="shared" si="7"/>
        <v>0</v>
      </c>
      <c r="H66" s="30"/>
      <c r="I66" s="30"/>
      <c r="J66" s="10"/>
      <c r="K66" s="32"/>
      <c r="M66" s="1"/>
      <c r="N66" s="28">
        <v>0</v>
      </c>
      <c r="O66" s="35">
        <f t="shared" si="8"/>
        <v>0</v>
      </c>
      <c r="P66" s="1"/>
      <c r="R66">
        <f t="shared" si="1"/>
        <v>7.5961538461538458</v>
      </c>
      <c r="S66" s="1">
        <v>0</v>
      </c>
      <c r="T66" s="28">
        <f t="shared" si="9"/>
        <v>0</v>
      </c>
      <c r="U66" s="1">
        <f t="shared" si="16"/>
        <v>0</v>
      </c>
      <c r="V66" s="28">
        <f t="shared" si="15"/>
        <v>0</v>
      </c>
      <c r="X66">
        <f t="shared" si="10"/>
        <v>0</v>
      </c>
      <c r="Y66" s="23">
        <f t="shared" si="11"/>
        <v>0</v>
      </c>
      <c r="Z66" s="23">
        <f t="shared" si="12"/>
        <v>0</v>
      </c>
      <c r="AA66" s="23">
        <f t="shared" si="13"/>
        <v>0</v>
      </c>
      <c r="AB66">
        <f t="shared" si="14"/>
        <v>0</v>
      </c>
    </row>
    <row r="67" spans="1:28" x14ac:dyDescent="0.25">
      <c r="A67" s="10" t="s">
        <v>71</v>
      </c>
      <c r="B67" s="4">
        <f t="shared" si="3"/>
        <v>0</v>
      </c>
      <c r="C67" s="4">
        <f t="shared" si="4"/>
        <v>0</v>
      </c>
      <c r="D67" s="4">
        <f t="shared" si="5"/>
        <v>0</v>
      </c>
      <c r="E67" s="4">
        <f t="shared" si="6"/>
        <v>0</v>
      </c>
      <c r="F67" s="28">
        <f t="shared" si="7"/>
        <v>0</v>
      </c>
      <c r="H67" s="30">
        <v>165</v>
      </c>
      <c r="I67" s="30"/>
      <c r="J67" s="10" t="s">
        <v>116</v>
      </c>
      <c r="K67" s="32">
        <v>1.9050000000000001E-2</v>
      </c>
      <c r="M67" s="1"/>
      <c r="N67" s="28">
        <v>0</v>
      </c>
      <c r="O67" s="35">
        <f t="shared" si="8"/>
        <v>0</v>
      </c>
      <c r="P67" s="1"/>
      <c r="R67">
        <f t="shared" si="1"/>
        <v>7.5961538461538458</v>
      </c>
      <c r="S67" s="1">
        <v>0</v>
      </c>
      <c r="T67" s="28">
        <f t="shared" si="9"/>
        <v>0</v>
      </c>
      <c r="U67" s="1">
        <f t="shared" si="16"/>
        <v>0</v>
      </c>
      <c r="V67" s="28">
        <f t="shared" si="15"/>
        <v>0</v>
      </c>
      <c r="X67">
        <f t="shared" si="10"/>
        <v>0</v>
      </c>
      <c r="Y67" s="23">
        <f t="shared" si="11"/>
        <v>0</v>
      </c>
      <c r="Z67" s="23">
        <f t="shared" si="12"/>
        <v>0</v>
      </c>
      <c r="AA67" s="23">
        <f t="shared" si="13"/>
        <v>0</v>
      </c>
      <c r="AB67">
        <f t="shared" si="14"/>
        <v>0</v>
      </c>
    </row>
    <row r="68" spans="1:28" x14ac:dyDescent="0.25">
      <c r="A68" s="10" t="s">
        <v>72</v>
      </c>
      <c r="B68" s="4">
        <f t="shared" si="3"/>
        <v>1.2833333333333334</v>
      </c>
      <c r="C68" s="4">
        <f t="shared" si="4"/>
        <v>35.933333333333337</v>
      </c>
      <c r="D68" s="4">
        <f t="shared" si="5"/>
        <v>37.216666666666669</v>
      </c>
      <c r="E68" s="4">
        <f t="shared" si="6"/>
        <v>38.5</v>
      </c>
      <c r="F68" s="28">
        <f t="shared" si="7"/>
        <v>39.783333333333339</v>
      </c>
      <c r="H68" s="30"/>
      <c r="I68" s="30">
        <v>70</v>
      </c>
      <c r="J68" s="10" t="s">
        <v>114</v>
      </c>
      <c r="K68" s="32">
        <v>1.8333333333333333E-2</v>
      </c>
      <c r="M68" s="1" t="s">
        <v>123</v>
      </c>
      <c r="N68" s="35">
        <v>128</v>
      </c>
      <c r="O68" s="35">
        <f t="shared" si="8"/>
        <v>256</v>
      </c>
      <c r="P68" s="1" t="s">
        <v>72</v>
      </c>
      <c r="R68">
        <f t="shared" si="1"/>
        <v>7.5961538461538458</v>
      </c>
      <c r="S68" s="1">
        <v>0.5</v>
      </c>
      <c r="T68" s="28">
        <f t="shared" si="9"/>
        <v>3.7980769230769229</v>
      </c>
      <c r="U68" s="1">
        <f t="shared" si="16"/>
        <v>2</v>
      </c>
      <c r="V68" s="28">
        <f t="shared" si="15"/>
        <v>15.192307692307692</v>
      </c>
      <c r="X68">
        <f t="shared" si="10"/>
        <v>1</v>
      </c>
      <c r="Y68" s="23">
        <f t="shared" si="11"/>
        <v>12</v>
      </c>
      <c r="Z68" s="23">
        <f t="shared" si="12"/>
        <v>36</v>
      </c>
      <c r="AA68" s="23">
        <f t="shared" si="13"/>
        <v>20</v>
      </c>
      <c r="AB68">
        <f t="shared" si="14"/>
        <v>68</v>
      </c>
    </row>
    <row r="69" spans="1:28" x14ac:dyDescent="0.25">
      <c r="A69" s="10" t="s">
        <v>73</v>
      </c>
      <c r="B69" s="4">
        <f t="shared" si="3"/>
        <v>0</v>
      </c>
      <c r="C69" s="4">
        <f t="shared" si="4"/>
        <v>0</v>
      </c>
      <c r="D69" s="4">
        <f t="shared" si="5"/>
        <v>0</v>
      </c>
      <c r="E69" s="4">
        <f t="shared" si="6"/>
        <v>0</v>
      </c>
      <c r="F69" s="28">
        <f t="shared" si="7"/>
        <v>0</v>
      </c>
      <c r="H69" s="30">
        <v>226</v>
      </c>
      <c r="I69" s="30"/>
      <c r="J69" s="10" t="s">
        <v>117</v>
      </c>
      <c r="K69" s="32">
        <v>2.2989473684210525E-2</v>
      </c>
      <c r="M69" s="1"/>
      <c r="N69" s="28">
        <v>0</v>
      </c>
      <c r="O69" s="35">
        <f t="shared" si="8"/>
        <v>0</v>
      </c>
      <c r="P69" s="1"/>
      <c r="R69">
        <f t="shared" si="1"/>
        <v>7.5961538461538458</v>
      </c>
      <c r="S69" s="1">
        <v>0</v>
      </c>
      <c r="T69" s="28">
        <f t="shared" si="9"/>
        <v>0</v>
      </c>
      <c r="U69" s="1">
        <f t="shared" si="16"/>
        <v>0</v>
      </c>
      <c r="V69" s="28">
        <f t="shared" si="15"/>
        <v>0</v>
      </c>
      <c r="X69">
        <f t="shared" si="10"/>
        <v>0</v>
      </c>
      <c r="Y69" s="23">
        <f t="shared" si="11"/>
        <v>0</v>
      </c>
      <c r="Z69" s="23">
        <f t="shared" si="12"/>
        <v>0</v>
      </c>
      <c r="AA69" s="23">
        <f t="shared" si="13"/>
        <v>0</v>
      </c>
      <c r="AB69">
        <f t="shared" si="14"/>
        <v>0</v>
      </c>
    </row>
    <row r="70" spans="1:28" x14ac:dyDescent="0.25">
      <c r="A70" s="10" t="s">
        <v>74</v>
      </c>
      <c r="B70" s="4">
        <f t="shared" si="3"/>
        <v>0</v>
      </c>
      <c r="C70" s="4">
        <f t="shared" si="4"/>
        <v>0</v>
      </c>
      <c r="D70" s="4">
        <f t="shared" si="5"/>
        <v>0</v>
      </c>
      <c r="E70" s="4">
        <f t="shared" si="6"/>
        <v>0</v>
      </c>
      <c r="F70" s="28">
        <f t="shared" si="7"/>
        <v>0</v>
      </c>
      <c r="H70" s="30">
        <v>120</v>
      </c>
      <c r="I70" s="30"/>
      <c r="J70" s="10" t="s">
        <v>118</v>
      </c>
      <c r="K70" s="32">
        <v>2.1999999999999999E-2</v>
      </c>
      <c r="M70" s="1"/>
      <c r="N70" s="28">
        <v>0</v>
      </c>
      <c r="O70" s="35">
        <f t="shared" si="8"/>
        <v>0</v>
      </c>
      <c r="P70" s="1"/>
      <c r="R70">
        <f t="shared" si="1"/>
        <v>7.5961538461538458</v>
      </c>
      <c r="S70" s="1">
        <v>0</v>
      </c>
      <c r="T70" s="28">
        <f t="shared" si="9"/>
        <v>0</v>
      </c>
      <c r="U70" s="1">
        <f t="shared" si="16"/>
        <v>0</v>
      </c>
      <c r="V70" s="28">
        <f t="shared" si="15"/>
        <v>0</v>
      </c>
      <c r="X70">
        <f t="shared" si="10"/>
        <v>0</v>
      </c>
      <c r="Y70" s="23">
        <f t="shared" si="11"/>
        <v>0</v>
      </c>
      <c r="Z70" s="23">
        <f t="shared" si="12"/>
        <v>0</v>
      </c>
      <c r="AA70" s="23">
        <f t="shared" si="13"/>
        <v>0</v>
      </c>
      <c r="AB70">
        <f t="shared" si="14"/>
        <v>0</v>
      </c>
    </row>
    <row r="71" spans="1:28" x14ac:dyDescent="0.25">
      <c r="A71" s="10" t="s">
        <v>75</v>
      </c>
      <c r="B71" s="4">
        <f t="shared" si="3"/>
        <v>0</v>
      </c>
      <c r="C71" s="4">
        <f t="shared" si="4"/>
        <v>0</v>
      </c>
      <c r="D71" s="4">
        <f t="shared" si="5"/>
        <v>0</v>
      </c>
      <c r="E71" s="4">
        <f t="shared" si="6"/>
        <v>0</v>
      </c>
      <c r="F71" s="28">
        <f t="shared" si="7"/>
        <v>0</v>
      </c>
      <c r="H71" s="30">
        <v>300</v>
      </c>
      <c r="I71" s="30"/>
      <c r="J71" s="10" t="s">
        <v>93</v>
      </c>
      <c r="K71" s="32">
        <v>2.6666666666666668E-2</v>
      </c>
      <c r="M71" s="1"/>
      <c r="N71" s="28">
        <v>0</v>
      </c>
      <c r="O71" s="35">
        <f t="shared" si="8"/>
        <v>0</v>
      </c>
      <c r="P71" s="1"/>
      <c r="R71">
        <f t="shared" si="1"/>
        <v>7.5961538461538458</v>
      </c>
      <c r="S71" s="1">
        <v>0</v>
      </c>
      <c r="T71" s="28">
        <f t="shared" si="9"/>
        <v>0</v>
      </c>
      <c r="U71" s="1">
        <f t="shared" si="16"/>
        <v>0</v>
      </c>
      <c r="V71" s="28">
        <f t="shared" si="15"/>
        <v>0</v>
      </c>
      <c r="X71">
        <f t="shared" si="10"/>
        <v>0</v>
      </c>
      <c r="Y71" s="23">
        <f t="shared" si="11"/>
        <v>0</v>
      </c>
      <c r="Z71" s="23">
        <f t="shared" si="12"/>
        <v>0</v>
      </c>
      <c r="AA71" s="23">
        <f t="shared" si="13"/>
        <v>0</v>
      </c>
      <c r="AB71">
        <f t="shared" si="14"/>
        <v>0</v>
      </c>
    </row>
    <row r="72" spans="1:28" x14ac:dyDescent="0.25">
      <c r="A72" s="10" t="s">
        <v>76</v>
      </c>
      <c r="B72" s="4">
        <f t="shared" si="3"/>
        <v>0</v>
      </c>
      <c r="C72" s="4">
        <f t="shared" si="4"/>
        <v>0</v>
      </c>
      <c r="D72" s="4">
        <f t="shared" si="5"/>
        <v>0</v>
      </c>
      <c r="E72" s="4">
        <f t="shared" si="6"/>
        <v>0</v>
      </c>
      <c r="F72" s="28">
        <f t="shared" si="7"/>
        <v>0</v>
      </c>
      <c r="H72" s="30"/>
      <c r="I72" s="30"/>
      <c r="J72" s="10"/>
      <c r="K72" s="32"/>
      <c r="M72" s="1"/>
      <c r="N72" s="28">
        <v>0</v>
      </c>
      <c r="O72" s="35">
        <f t="shared" si="8"/>
        <v>0</v>
      </c>
      <c r="P72" s="1"/>
      <c r="R72">
        <f t="shared" si="1"/>
        <v>7.5961538461538458</v>
      </c>
      <c r="S72" s="1">
        <v>0</v>
      </c>
      <c r="T72" s="28">
        <f t="shared" si="9"/>
        <v>0</v>
      </c>
      <c r="U72" s="1">
        <f t="shared" si="16"/>
        <v>0</v>
      </c>
      <c r="V72" s="28">
        <f t="shared" si="15"/>
        <v>0</v>
      </c>
      <c r="X72">
        <f t="shared" si="10"/>
        <v>0</v>
      </c>
      <c r="Y72" s="23">
        <f t="shared" si="11"/>
        <v>0</v>
      </c>
      <c r="Z72" s="23">
        <f t="shared" si="12"/>
        <v>0</v>
      </c>
      <c r="AA72" s="23">
        <f t="shared" si="13"/>
        <v>0</v>
      </c>
      <c r="AB72">
        <f t="shared" si="14"/>
        <v>0</v>
      </c>
    </row>
    <row r="73" spans="1:28" x14ac:dyDescent="0.25">
      <c r="A73" s="26" t="s">
        <v>77</v>
      </c>
      <c r="B73" s="4">
        <f t="shared" si="3"/>
        <v>5.7</v>
      </c>
      <c r="C73" s="4">
        <f t="shared" si="4"/>
        <v>159.6</v>
      </c>
      <c r="D73" s="4">
        <f t="shared" si="5"/>
        <v>165.3</v>
      </c>
      <c r="E73" s="4">
        <f t="shared" si="6"/>
        <v>171</v>
      </c>
      <c r="F73" s="28">
        <f t="shared" si="7"/>
        <v>176.70000000000002</v>
      </c>
      <c r="H73" s="10"/>
      <c r="I73" s="30">
        <v>600</v>
      </c>
      <c r="J73" s="10" t="s">
        <v>95</v>
      </c>
      <c r="K73" s="32">
        <v>9.4999999999999998E-3</v>
      </c>
      <c r="M73" s="33" t="s">
        <v>122</v>
      </c>
      <c r="N73" s="35">
        <v>137</v>
      </c>
      <c r="O73" s="35">
        <f t="shared" si="8"/>
        <v>274</v>
      </c>
      <c r="P73" s="34" t="s">
        <v>128</v>
      </c>
      <c r="R73">
        <f t="shared" si="1"/>
        <v>7.5961538461538458</v>
      </c>
      <c r="S73" s="1">
        <v>1.25</v>
      </c>
      <c r="T73" s="28">
        <f t="shared" si="9"/>
        <v>9.4951923076923066</v>
      </c>
      <c r="U73" s="1">
        <f t="shared" si="16"/>
        <v>5</v>
      </c>
      <c r="V73" s="28">
        <f t="shared" si="15"/>
        <v>37.980769230769226</v>
      </c>
      <c r="X73">
        <f t="shared" si="10"/>
        <v>1</v>
      </c>
      <c r="Y73" s="23">
        <f t="shared" si="11"/>
        <v>12</v>
      </c>
      <c r="Z73" s="23">
        <f t="shared" si="12"/>
        <v>36</v>
      </c>
      <c r="AA73" s="23">
        <f t="shared" si="13"/>
        <v>20</v>
      </c>
      <c r="AB73">
        <f t="shared" si="14"/>
        <v>68</v>
      </c>
    </row>
    <row r="74" spans="1:28" x14ac:dyDescent="0.25">
      <c r="A74" s="27" t="s">
        <v>78</v>
      </c>
      <c r="B74" s="4">
        <f t="shared" si="3"/>
        <v>3.6911111111111108</v>
      </c>
      <c r="C74" s="4">
        <f t="shared" si="4"/>
        <v>103.35111111111109</v>
      </c>
      <c r="D74" s="4">
        <f t="shared" si="5"/>
        <v>107.04222222222221</v>
      </c>
      <c r="E74" s="4">
        <f t="shared" si="6"/>
        <v>110.73333333333332</v>
      </c>
      <c r="F74" s="28">
        <f t="shared" si="7"/>
        <v>114.42444444444443</v>
      </c>
      <c r="H74" s="30"/>
      <c r="I74" s="30">
        <v>440</v>
      </c>
      <c r="J74" s="10" t="s">
        <v>89</v>
      </c>
      <c r="K74" s="32">
        <v>8.3888888888888884E-3</v>
      </c>
      <c r="M74" s="1" t="s">
        <v>119</v>
      </c>
      <c r="N74" s="35">
        <v>158</v>
      </c>
      <c r="O74" s="35">
        <f t="shared" si="8"/>
        <v>316</v>
      </c>
      <c r="P74" s="1" t="s">
        <v>127</v>
      </c>
      <c r="R74">
        <f t="shared" si="1"/>
        <v>7.5961538461538458</v>
      </c>
      <c r="S74" s="1">
        <v>2.5</v>
      </c>
      <c r="T74" s="28">
        <f t="shared" si="9"/>
        <v>18.990384615384613</v>
      </c>
      <c r="U74" s="1">
        <f t="shared" si="16"/>
        <v>10</v>
      </c>
      <c r="V74" s="28">
        <f t="shared" si="15"/>
        <v>75.961538461538453</v>
      </c>
      <c r="X74">
        <f t="shared" si="10"/>
        <v>1</v>
      </c>
      <c r="Y74" s="23">
        <f t="shared" si="11"/>
        <v>12</v>
      </c>
      <c r="Z74" s="23">
        <f t="shared" si="12"/>
        <v>36</v>
      </c>
      <c r="AA74" s="23">
        <f t="shared" si="13"/>
        <v>20</v>
      </c>
      <c r="AB74">
        <f t="shared" si="14"/>
        <v>68</v>
      </c>
    </row>
    <row r="75" spans="1:28" x14ac:dyDescent="0.25">
      <c r="A75" s="27" t="s">
        <v>79</v>
      </c>
      <c r="B75" s="4">
        <f t="shared" si="3"/>
        <v>1.42875</v>
      </c>
      <c r="C75" s="4">
        <f t="shared" si="4"/>
        <v>40.004999999999995</v>
      </c>
      <c r="D75" s="4">
        <f t="shared" si="5"/>
        <v>41.433749999999996</v>
      </c>
      <c r="E75" s="4">
        <f t="shared" si="6"/>
        <v>42.862499999999997</v>
      </c>
      <c r="F75" s="28">
        <f t="shared" si="7"/>
        <v>44.291249999999998</v>
      </c>
      <c r="H75" s="30"/>
      <c r="I75" s="30">
        <v>75</v>
      </c>
      <c r="J75" s="10" t="s">
        <v>116</v>
      </c>
      <c r="K75" s="32">
        <v>1.9050000000000001E-2</v>
      </c>
      <c r="M75" s="33" t="s">
        <v>125</v>
      </c>
      <c r="N75" s="35">
        <v>123</v>
      </c>
      <c r="O75" s="35">
        <f t="shared" si="8"/>
        <v>246</v>
      </c>
      <c r="P75" s="34" t="s">
        <v>79</v>
      </c>
      <c r="R75">
        <f t="shared" si="1"/>
        <v>7.5961538461538458</v>
      </c>
      <c r="S75" s="1">
        <v>0.125</v>
      </c>
      <c r="T75" s="28">
        <f t="shared" si="9"/>
        <v>0.94951923076923073</v>
      </c>
      <c r="U75" s="1">
        <f t="shared" si="16"/>
        <v>0.5</v>
      </c>
      <c r="V75" s="28">
        <f t="shared" si="15"/>
        <v>3.7980769230769229</v>
      </c>
      <c r="X75">
        <f t="shared" si="10"/>
        <v>1</v>
      </c>
      <c r="Y75" s="23">
        <f t="shared" si="11"/>
        <v>12</v>
      </c>
      <c r="Z75" s="23">
        <f t="shared" si="12"/>
        <v>36</v>
      </c>
      <c r="AA75" s="23">
        <f t="shared" si="13"/>
        <v>20</v>
      </c>
      <c r="AB75">
        <f t="shared" si="14"/>
        <v>68</v>
      </c>
    </row>
    <row r="76" spans="1:28" x14ac:dyDescent="0.25">
      <c r="A76" s="10" t="s">
        <v>80</v>
      </c>
      <c r="B76" s="4">
        <f t="shared" si="3"/>
        <v>3.2716666666666665</v>
      </c>
      <c r="C76" s="4">
        <f t="shared" si="4"/>
        <v>91.606666666666655</v>
      </c>
      <c r="D76" s="4">
        <f t="shared" si="5"/>
        <v>94.87833333333333</v>
      </c>
      <c r="E76" s="4">
        <f t="shared" si="6"/>
        <v>98.149999999999991</v>
      </c>
      <c r="F76" s="28">
        <f t="shared" si="7"/>
        <v>101.42166666666667</v>
      </c>
      <c r="H76" s="30"/>
      <c r="I76" s="30">
        <v>390</v>
      </c>
      <c r="J76" s="10" t="s">
        <v>89</v>
      </c>
      <c r="K76" s="32">
        <v>8.3888888888888884E-3</v>
      </c>
      <c r="M76" s="1"/>
      <c r="N76" s="28">
        <v>0</v>
      </c>
      <c r="O76" s="35">
        <f t="shared" si="8"/>
        <v>0</v>
      </c>
      <c r="P76" s="1"/>
      <c r="R76">
        <f t="shared" si="1"/>
        <v>7.5961538461538458</v>
      </c>
      <c r="S76" s="1">
        <v>0</v>
      </c>
      <c r="T76" s="28">
        <f t="shared" si="9"/>
        <v>0</v>
      </c>
      <c r="U76" s="1">
        <f t="shared" si="16"/>
        <v>0</v>
      </c>
      <c r="V76" s="28">
        <f t="shared" si="15"/>
        <v>0</v>
      </c>
      <c r="X76">
        <f t="shared" si="10"/>
        <v>0</v>
      </c>
      <c r="Y76" s="23">
        <f t="shared" si="11"/>
        <v>0</v>
      </c>
      <c r="Z76" s="23">
        <f t="shared" si="12"/>
        <v>0</v>
      </c>
      <c r="AA76" s="23">
        <f t="shared" si="13"/>
        <v>0</v>
      </c>
      <c r="AB76">
        <f t="shared" si="14"/>
        <v>0</v>
      </c>
    </row>
    <row r="77" spans="1:28" x14ac:dyDescent="0.25">
      <c r="A77" s="26" t="s">
        <v>81</v>
      </c>
      <c r="B77" s="4">
        <f t="shared" si="3"/>
        <v>1.9949999999999999</v>
      </c>
      <c r="C77" s="4">
        <f t="shared" si="4"/>
        <v>55.86</v>
      </c>
      <c r="D77" s="4">
        <f t="shared" si="5"/>
        <v>57.854999999999997</v>
      </c>
      <c r="E77" s="4">
        <f t="shared" si="6"/>
        <v>59.849999999999994</v>
      </c>
      <c r="F77" s="28">
        <f t="shared" si="7"/>
        <v>61.844999999999999</v>
      </c>
      <c r="H77" s="30"/>
      <c r="I77" s="30">
        <v>210</v>
      </c>
      <c r="J77" s="10" t="s">
        <v>115</v>
      </c>
      <c r="K77" s="32">
        <v>9.4999999999999998E-3</v>
      </c>
      <c r="M77" s="33" t="s">
        <v>123</v>
      </c>
      <c r="N77" s="35">
        <v>128</v>
      </c>
      <c r="O77" s="35">
        <f t="shared" si="8"/>
        <v>256</v>
      </c>
      <c r="P77" s="34" t="s">
        <v>68</v>
      </c>
      <c r="R77">
        <f t="shared" si="1"/>
        <v>7.5961538461538458</v>
      </c>
      <c r="S77" s="1">
        <v>0.5</v>
      </c>
      <c r="T77" s="28">
        <f t="shared" si="9"/>
        <v>3.7980769230769229</v>
      </c>
      <c r="U77" s="1">
        <f t="shared" si="16"/>
        <v>2</v>
      </c>
      <c r="V77" s="28">
        <f t="shared" si="15"/>
        <v>15.192307692307692</v>
      </c>
      <c r="X77">
        <f t="shared" si="10"/>
        <v>1</v>
      </c>
      <c r="Y77" s="23">
        <f t="shared" si="11"/>
        <v>12</v>
      </c>
      <c r="Z77" s="23">
        <f t="shared" si="12"/>
        <v>36</v>
      </c>
      <c r="AA77" s="23">
        <f t="shared" si="13"/>
        <v>20</v>
      </c>
      <c r="AB77">
        <f t="shared" si="14"/>
        <v>68</v>
      </c>
    </row>
    <row r="78" spans="1:28" x14ac:dyDescent="0.25">
      <c r="A78" s="26" t="s">
        <v>82</v>
      </c>
      <c r="B78" s="4">
        <f t="shared" si="3"/>
        <v>0</v>
      </c>
      <c r="C78" s="4">
        <f t="shared" si="4"/>
        <v>0</v>
      </c>
      <c r="D78" s="4">
        <f t="shared" si="5"/>
        <v>0</v>
      </c>
      <c r="E78" s="4">
        <f t="shared" si="6"/>
        <v>0</v>
      </c>
      <c r="F78" s="28">
        <f t="shared" si="7"/>
        <v>0</v>
      </c>
      <c r="H78" s="30"/>
      <c r="I78" s="30"/>
      <c r="J78" s="10"/>
      <c r="K78" s="32"/>
      <c r="M78" s="1"/>
      <c r="N78" s="28">
        <v>0</v>
      </c>
      <c r="O78" s="35">
        <f t="shared" si="8"/>
        <v>0</v>
      </c>
      <c r="P78" s="1"/>
      <c r="R78">
        <f t="shared" si="1"/>
        <v>7.5961538461538458</v>
      </c>
      <c r="S78" s="1">
        <v>0</v>
      </c>
      <c r="T78" s="28">
        <f t="shared" si="9"/>
        <v>0</v>
      </c>
      <c r="U78" s="1">
        <f t="shared" si="16"/>
        <v>0</v>
      </c>
      <c r="V78" s="28">
        <f t="shared" si="15"/>
        <v>0</v>
      </c>
      <c r="X78">
        <f t="shared" si="10"/>
        <v>0</v>
      </c>
      <c r="Y78" s="23">
        <f t="shared" si="11"/>
        <v>0</v>
      </c>
      <c r="Z78" s="23">
        <f t="shared" si="12"/>
        <v>0</v>
      </c>
      <c r="AA78" s="23">
        <f t="shared" si="13"/>
        <v>0</v>
      </c>
      <c r="AB78">
        <f t="shared" si="14"/>
        <v>0</v>
      </c>
    </row>
    <row r="79" spans="1:28" x14ac:dyDescent="0.25">
      <c r="A79" s="26" t="s">
        <v>83</v>
      </c>
      <c r="B79" s="4">
        <f t="shared" si="3"/>
        <v>13.600000000000001</v>
      </c>
      <c r="C79" s="4">
        <f t="shared" si="4"/>
        <v>380.80000000000007</v>
      </c>
      <c r="D79" s="4">
        <f t="shared" si="5"/>
        <v>394.40000000000003</v>
      </c>
      <c r="E79" s="4">
        <f t="shared" si="6"/>
        <v>408.00000000000006</v>
      </c>
      <c r="F79" s="28">
        <f t="shared" si="7"/>
        <v>421.6</v>
      </c>
      <c r="H79" s="30"/>
      <c r="I79" s="30">
        <v>510</v>
      </c>
      <c r="J79" s="10" t="s">
        <v>93</v>
      </c>
      <c r="K79" s="32">
        <v>2.6666666666666668E-2</v>
      </c>
      <c r="M79" s="1"/>
      <c r="N79" s="28">
        <v>0</v>
      </c>
      <c r="O79" s="35">
        <f t="shared" si="8"/>
        <v>0</v>
      </c>
      <c r="P79" s="1"/>
      <c r="R79">
        <f t="shared" si="1"/>
        <v>7.5961538461538458</v>
      </c>
      <c r="S79" s="1">
        <v>0</v>
      </c>
      <c r="T79" s="28">
        <f t="shared" si="9"/>
        <v>0</v>
      </c>
      <c r="U79" s="1">
        <f t="shared" si="16"/>
        <v>0</v>
      </c>
      <c r="V79" s="28">
        <f t="shared" si="15"/>
        <v>0</v>
      </c>
      <c r="X79">
        <f t="shared" si="10"/>
        <v>0</v>
      </c>
      <c r="Y79" s="23">
        <f t="shared" si="11"/>
        <v>0</v>
      </c>
      <c r="Z79" s="23">
        <f t="shared" si="12"/>
        <v>0</v>
      </c>
      <c r="AA79" s="23">
        <f t="shared" si="13"/>
        <v>0</v>
      </c>
      <c r="AB79">
        <f t="shared" si="14"/>
        <v>0</v>
      </c>
    </row>
    <row r="80" spans="1:28" x14ac:dyDescent="0.25">
      <c r="A80" s="26" t="s">
        <v>84</v>
      </c>
      <c r="B80" s="4">
        <f t="shared" si="3"/>
        <v>0</v>
      </c>
      <c r="C80" s="4">
        <f t="shared" si="4"/>
        <v>0</v>
      </c>
      <c r="D80" s="4">
        <f t="shared" si="5"/>
        <v>0</v>
      </c>
      <c r="E80" s="4">
        <f t="shared" si="6"/>
        <v>0</v>
      </c>
      <c r="F80" s="28">
        <f t="shared" si="7"/>
        <v>0</v>
      </c>
      <c r="H80" s="30">
        <v>370</v>
      </c>
      <c r="I80" s="30"/>
      <c r="J80" s="10" t="s">
        <v>89</v>
      </c>
      <c r="K80" s="32">
        <v>8.3888888888888884E-3</v>
      </c>
      <c r="M80" s="1"/>
      <c r="N80" s="28">
        <v>0</v>
      </c>
      <c r="O80" s="35">
        <f t="shared" si="8"/>
        <v>0</v>
      </c>
      <c r="P80" s="1"/>
      <c r="R80">
        <f t="shared" si="1"/>
        <v>7.5961538461538458</v>
      </c>
      <c r="S80" s="1">
        <v>0</v>
      </c>
      <c r="T80" s="28">
        <f t="shared" si="9"/>
        <v>0</v>
      </c>
      <c r="U80" s="1">
        <f t="shared" si="16"/>
        <v>0</v>
      </c>
      <c r="V80" s="28">
        <f t="shared" si="15"/>
        <v>0</v>
      </c>
      <c r="X80">
        <f t="shared" si="10"/>
        <v>0</v>
      </c>
      <c r="Y80" s="23">
        <f t="shared" si="11"/>
        <v>0</v>
      </c>
      <c r="Z80" s="23">
        <f t="shared" si="12"/>
        <v>0</v>
      </c>
      <c r="AA80" s="23">
        <f t="shared" si="13"/>
        <v>0</v>
      </c>
      <c r="AB80">
        <f t="shared" si="14"/>
        <v>0</v>
      </c>
    </row>
    <row r="81" spans="1:28" x14ac:dyDescent="0.25">
      <c r="A81" s="26" t="s">
        <v>85</v>
      </c>
      <c r="B81" s="4">
        <f t="shared" si="3"/>
        <v>2.1145499999999999</v>
      </c>
      <c r="C81" s="4">
        <f t="shared" si="4"/>
        <v>59.2074</v>
      </c>
      <c r="D81" s="4">
        <f t="shared" si="5"/>
        <v>61.321950000000001</v>
      </c>
      <c r="E81" s="4">
        <f t="shared" si="6"/>
        <v>63.436499999999995</v>
      </c>
      <c r="F81" s="28">
        <f t="shared" si="7"/>
        <v>65.551050000000004</v>
      </c>
      <c r="H81" s="30"/>
      <c r="I81" s="30">
        <v>111</v>
      </c>
      <c r="J81" s="10" t="s">
        <v>116</v>
      </c>
      <c r="K81" s="32">
        <v>1.9050000000000001E-2</v>
      </c>
      <c r="M81" s="1"/>
      <c r="N81" s="28">
        <v>0</v>
      </c>
      <c r="O81" s="35">
        <f t="shared" si="8"/>
        <v>0</v>
      </c>
      <c r="P81" s="1"/>
      <c r="R81">
        <f t="shared" si="1"/>
        <v>7.5961538461538458</v>
      </c>
      <c r="S81" s="1">
        <v>0</v>
      </c>
      <c r="T81" s="36">
        <f t="shared" si="9"/>
        <v>0</v>
      </c>
      <c r="U81" s="1">
        <f t="shared" si="16"/>
        <v>0</v>
      </c>
      <c r="V81" s="36">
        <f t="shared" si="15"/>
        <v>0</v>
      </c>
      <c r="X81">
        <f t="shared" si="10"/>
        <v>0</v>
      </c>
      <c r="Y81" s="23">
        <f t="shared" si="11"/>
        <v>0</v>
      </c>
      <c r="Z81" s="23">
        <f t="shared" si="12"/>
        <v>0</v>
      </c>
      <c r="AA81" s="23">
        <f t="shared" si="13"/>
        <v>0</v>
      </c>
      <c r="AB81">
        <f t="shared" si="14"/>
        <v>0</v>
      </c>
    </row>
    <row r="82" spans="1:28" x14ac:dyDescent="0.25">
      <c r="B82" s="5">
        <f>SUM(B25:B81)</f>
        <v>117.14998567251463</v>
      </c>
      <c r="C82" s="5">
        <f>SUM(C25:C81)</f>
        <v>3280.1995988304102</v>
      </c>
      <c r="D82" s="5">
        <f>SUM(D25:D81)</f>
        <v>3397.3495845029242</v>
      </c>
      <c r="E82" s="5">
        <f>SUM(E25:E81)</f>
        <v>3514.4995701754383</v>
      </c>
      <c r="F82" s="5">
        <f>SUM(F25:F81)</f>
        <v>3631.6495558479533</v>
      </c>
      <c r="N82" s="3">
        <f>SUM(N24:N81)</f>
        <v>4043</v>
      </c>
      <c r="O82" s="3">
        <f>SUM(O24:O81)</f>
        <v>8086</v>
      </c>
      <c r="T82" s="3">
        <f>SUM(T24:T81)</f>
        <v>384.55528846153851</v>
      </c>
      <c r="V82" s="3">
        <f>SUM(V24:V81)</f>
        <v>1538.221153846154</v>
      </c>
      <c r="Y82" t="s">
        <v>148</v>
      </c>
      <c r="Z82" t="s">
        <v>149</v>
      </c>
      <c r="AA82" t="s">
        <v>150</v>
      </c>
      <c r="AB82" t="s">
        <v>2</v>
      </c>
    </row>
    <row r="83" spans="1:28" x14ac:dyDescent="0.25">
      <c r="Y83" s="23">
        <f>SUM(Y24:Y81)</f>
        <v>336</v>
      </c>
      <c r="Z83" s="23">
        <f>SUM(Z24:Z81)</f>
        <v>1008</v>
      </c>
      <c r="AA83" s="23">
        <f>SUM(AA24:AA81)</f>
        <v>560</v>
      </c>
      <c r="AB83" s="23">
        <f>SUM(AB24:AB81)</f>
        <v>1904</v>
      </c>
    </row>
    <row r="85" spans="1:28" x14ac:dyDescent="0.25">
      <c r="A85" s="6" t="s">
        <v>4</v>
      </c>
    </row>
    <row r="87" spans="1:28" x14ac:dyDescent="0.25">
      <c r="A87" s="1" t="s">
        <v>5</v>
      </c>
      <c r="B87" s="4">
        <v>60000</v>
      </c>
    </row>
    <row r="88" spans="1:28" x14ac:dyDescent="0.25">
      <c r="A88" s="1" t="s">
        <v>16</v>
      </c>
      <c r="B88" s="4">
        <v>600</v>
      </c>
    </row>
    <row r="89" spans="1:28" x14ac:dyDescent="0.25">
      <c r="A89" s="1" t="s">
        <v>14</v>
      </c>
      <c r="B89" s="4">
        <f>B87/12</f>
        <v>5000</v>
      </c>
    </row>
    <row r="90" spans="1:28" x14ac:dyDescent="0.25">
      <c r="A90" s="1" t="s">
        <v>17</v>
      </c>
      <c r="B90" s="4">
        <f>B88/28</f>
        <v>21.428571428571427</v>
      </c>
    </row>
    <row r="91" spans="1:28" x14ac:dyDescent="0.25">
      <c r="A91" s="1" t="s">
        <v>15</v>
      </c>
      <c r="B91" s="4">
        <f>B87/365</f>
        <v>164.38356164383561</v>
      </c>
    </row>
    <row r="92" spans="1:28" x14ac:dyDescent="0.25">
      <c r="A92" s="2" t="s">
        <v>18</v>
      </c>
      <c r="B92" s="3">
        <f>B90+B91</f>
        <v>185.81213307240702</v>
      </c>
    </row>
    <row r="93" spans="1:28" x14ac:dyDescent="0.25">
      <c r="A93" s="11"/>
      <c r="B93" s="12"/>
    </row>
    <row r="94" spans="1:28" x14ac:dyDescent="0.25">
      <c r="A94" s="6" t="s">
        <v>6</v>
      </c>
    </row>
    <row r="96" spans="1:28" x14ac:dyDescent="0.25">
      <c r="A96" s="7" t="s">
        <v>10</v>
      </c>
      <c r="B96" s="1" t="s">
        <v>11</v>
      </c>
      <c r="C96" s="1" t="s">
        <v>12</v>
      </c>
    </row>
    <row r="97" spans="1:6" x14ac:dyDescent="0.25">
      <c r="A97" s="8" t="s">
        <v>9</v>
      </c>
      <c r="B97" s="9">
        <v>4500</v>
      </c>
      <c r="C97" s="9">
        <v>2500</v>
      </c>
    </row>
    <row r="98" spans="1:6" x14ac:dyDescent="0.25">
      <c r="A98" s="7" t="s">
        <v>8</v>
      </c>
      <c r="B98" s="4">
        <v>4500</v>
      </c>
      <c r="C98" s="4">
        <v>1700</v>
      </c>
    </row>
    <row r="99" spans="1:6" x14ac:dyDescent="0.25">
      <c r="A99" s="8" t="s">
        <v>24</v>
      </c>
      <c r="B99" s="9">
        <v>4500</v>
      </c>
      <c r="C99" s="9">
        <v>1200</v>
      </c>
    </row>
    <row r="100" spans="1:6" x14ac:dyDescent="0.25">
      <c r="A100" s="7" t="s">
        <v>7</v>
      </c>
      <c r="B100" s="4">
        <v>4500</v>
      </c>
      <c r="C100" s="4">
        <v>1300</v>
      </c>
    </row>
    <row r="101" spans="1:6" x14ac:dyDescent="0.25">
      <c r="A101" s="8" t="s">
        <v>155</v>
      </c>
      <c r="B101" s="9">
        <v>4500</v>
      </c>
      <c r="C101" s="9">
        <v>1200</v>
      </c>
    </row>
    <row r="102" spans="1:6" x14ac:dyDescent="0.25">
      <c r="A102" s="24" t="s">
        <v>25</v>
      </c>
      <c r="B102" s="25">
        <v>4500</v>
      </c>
      <c r="C102" s="44">
        <v>1200</v>
      </c>
    </row>
    <row r="103" spans="1:6" x14ac:dyDescent="0.25">
      <c r="A103" s="24" t="s">
        <v>26</v>
      </c>
      <c r="B103" s="25">
        <v>4500</v>
      </c>
      <c r="C103" s="44">
        <v>1400</v>
      </c>
    </row>
    <row r="104" spans="1:6" x14ac:dyDescent="0.25">
      <c r="A104" s="14" t="s">
        <v>13</v>
      </c>
      <c r="B104" s="15">
        <f>SUM(B97:B103)</f>
        <v>31500</v>
      </c>
      <c r="C104" s="16">
        <f>SUM(C97:C103)</f>
        <v>10500</v>
      </c>
      <c r="D104" s="13"/>
    </row>
    <row r="105" spans="1:6" x14ac:dyDescent="0.25">
      <c r="A105" s="2" t="s">
        <v>19</v>
      </c>
      <c r="B105" s="5">
        <f>(B104/24)/28</f>
        <v>46.875</v>
      </c>
      <c r="C105" s="5">
        <f>C104/28</f>
        <v>375</v>
      </c>
      <c r="D105" s="5">
        <f>B105+C105</f>
        <v>421.875</v>
      </c>
      <c r="E105" s="23"/>
    </row>
    <row r="107" spans="1:6" x14ac:dyDescent="0.25">
      <c r="A107" s="17" t="s">
        <v>13</v>
      </c>
    </row>
    <row r="108" spans="1:6" x14ac:dyDescent="0.25">
      <c r="A108" s="1" t="s">
        <v>20</v>
      </c>
      <c r="B108" s="18">
        <f>B82</f>
        <v>117.14998567251463</v>
      </c>
      <c r="C108" s="19"/>
    </row>
    <row r="109" spans="1:6" x14ac:dyDescent="0.25">
      <c r="A109" s="1" t="s">
        <v>152</v>
      </c>
      <c r="B109" s="18">
        <f>SUM((O82+V82+AB83)/365)</f>
        <v>31.584167544783984</v>
      </c>
      <c r="C109" s="19"/>
    </row>
    <row r="110" spans="1:6" x14ac:dyDescent="0.25">
      <c r="A110" s="1" t="s">
        <v>21</v>
      </c>
      <c r="B110" s="18">
        <f>B92</f>
        <v>185.81213307240702</v>
      </c>
      <c r="C110" s="19"/>
    </row>
    <row r="111" spans="1:6" x14ac:dyDescent="0.25">
      <c r="A111" s="1" t="s">
        <v>22</v>
      </c>
      <c r="B111" s="41">
        <f>D105</f>
        <v>421.875</v>
      </c>
      <c r="C111" s="19"/>
    </row>
    <row r="112" spans="1:6" ht="15.75" thickBot="1" x14ac:dyDescent="0.3">
      <c r="B112" s="42" t="s">
        <v>153</v>
      </c>
      <c r="C112" s="42" t="s">
        <v>154</v>
      </c>
      <c r="D112" s="11"/>
      <c r="E112" s="11"/>
      <c r="F112" s="11"/>
    </row>
    <row r="113" spans="1:6" ht="15.75" thickBot="1" x14ac:dyDescent="0.3">
      <c r="A113" s="20" t="s">
        <v>23</v>
      </c>
      <c r="B113" s="21">
        <f>SUM(B108:B111)</f>
        <v>756.42128628970568</v>
      </c>
      <c r="C113" s="22">
        <f>B113*28</f>
        <v>21179.796016111759</v>
      </c>
      <c r="D113" s="12"/>
      <c r="E113" s="12"/>
      <c r="F113" s="12"/>
    </row>
  </sheetData>
  <mergeCells count="4">
    <mergeCell ref="M22:P22"/>
    <mergeCell ref="S22:V22"/>
    <mergeCell ref="H22:J22"/>
    <mergeCell ref="A22:F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Howler K9 Academy</dc:creator>
  <cp:lastModifiedBy>HowlerPets</cp:lastModifiedBy>
  <dcterms:created xsi:type="dcterms:W3CDTF">2021-01-25T08:40:20Z</dcterms:created>
  <dcterms:modified xsi:type="dcterms:W3CDTF">2022-06-29T12:31:00Z</dcterms:modified>
</cp:coreProperties>
</file>