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 tabRatio="500" firstSheet="4" activeTab="6"/>
  </bookViews>
  <sheets>
    <sheet name="📱 Structured — App 1" sheetId="2" r:id="rId1"/>
    <sheet name="📋 Session Setup" sheetId="1" r:id="rId2"/>
    <sheet name="📱 Structured — App 2" sheetId="3" r:id="rId3"/>
    <sheet name="App 1 (All 8)" sheetId="4" r:id="rId4"/>
    <sheet name="App 2 (All 8)" sheetId="5" r:id="rId5"/>
    <sheet name="📊 Comparative" sheetId="6" r:id="rId6"/>
    <sheet name="💡 Recommendations" sheetId="7" r:id="rId7"/>
    <sheet name="📄 Report Outline" sheetId="8" r:id="rId8"/>
    <sheet name="🏆 Grading Rubric" sheetId="9" r:id="rId9"/>
    <sheet name="📖 ISO 25010 Referenc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596CF20A0504B90B2FDC601EEAE6C9B" descr="spotify 5"/>
        <xdr:cNvPicPr/>
      </xdr:nvPicPr>
      <xdr:blipFill>
        <a:blip r:embed="rId1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6" name="ID_F99D809F737C4D22A2AC81E55A1ED2FC" descr="spotify 4"/>
        <xdr:cNvPicPr/>
      </xdr:nvPicPr>
      <xdr:blipFill>
        <a:blip r:embed="rId2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7" name="ID_6E48CFC86D324101AFF8125B18950D35" descr="spofity 3"/>
        <xdr:cNvPicPr/>
      </xdr:nvPicPr>
      <xdr:blipFill>
        <a:blip r:embed="rId3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8" name="ID_DE5FBFC30DA64EECB97E067CBCAC7A12" descr="spotify 2"/>
        <xdr:cNvPicPr/>
      </xdr:nvPicPr>
      <xdr:blipFill>
        <a:blip r:embed="rId4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9" name="ID_F74E38AC02A64138B969D959F579FF29" descr="spotify 1"/>
        <xdr:cNvPicPr/>
      </xdr:nvPicPr>
      <xdr:blipFill>
        <a:blip r:embed="rId5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10" name="ID_0838DCF26C58473FAE79CC97E4C64B49" descr="y1"/>
        <xdr:cNvPicPr/>
      </xdr:nvPicPr>
      <xdr:blipFill>
        <a:blip r:embed="rId6"/>
        <a:stretch>
          <a:fillRect/>
        </a:stretch>
      </xdr:blipFill>
      <xdr:spPr>
        <a:xfrm>
          <a:off x="0" y="0"/>
          <a:ext cx="4645660" cy="10058400"/>
        </a:xfrm>
        <a:prstGeom prst="rect">
          <a:avLst/>
        </a:prstGeom>
      </xdr:spPr>
    </xdr:pic>
  </etc:cellImage>
  <etc:cellImage>
    <xdr:pic>
      <xdr:nvPicPr>
        <xdr:cNvPr id="11" name="ID_E907978E1386440DA5D15A179BE61F5A" descr="spotify 2"/>
        <xdr:cNvPicPr/>
      </xdr:nvPicPr>
      <xdr:blipFill>
        <a:blip r:embed="rId4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12" name="ID_E78696EF51BF47799512B134E23D84FB" descr="y3"/>
        <xdr:cNvPicPr/>
      </xdr:nvPicPr>
      <xdr:blipFill>
        <a:blip r:embed="rId7"/>
        <a:stretch>
          <a:fillRect/>
        </a:stretch>
      </xdr:blipFill>
      <xdr:spPr>
        <a:xfrm>
          <a:off x="0" y="0"/>
          <a:ext cx="4645660" cy="10058400"/>
        </a:xfrm>
        <a:prstGeom prst="rect">
          <a:avLst/>
        </a:prstGeom>
      </xdr:spPr>
    </xdr:pic>
  </etc:cellImage>
  <etc:cellImage>
    <xdr:pic>
      <xdr:nvPicPr>
        <xdr:cNvPr id="13" name="ID_F4DAA453328E49649495E5A263F320AD" descr="WhatsApp Image 2026-04-27 at 12.38.30 PM"/>
        <xdr:cNvPicPr/>
      </xdr:nvPicPr>
      <xdr:blipFill>
        <a:blip r:embed="rId8"/>
        <a:stretch>
          <a:fillRect/>
        </a:stretch>
      </xdr:blipFill>
      <xdr:spPr>
        <a:xfrm>
          <a:off x="0" y="0"/>
          <a:ext cx="4645660" cy="10058400"/>
        </a:xfrm>
        <a:prstGeom prst="rect">
          <a:avLst/>
        </a:prstGeom>
      </xdr:spPr>
    </xdr:pic>
  </etc:cellImage>
  <etc:cellImage>
    <xdr:pic>
      <xdr:nvPicPr>
        <xdr:cNvPr id="14" name="ID_2C1C922912864810856333CB3E946382" descr="y5"/>
        <xdr:cNvPicPr/>
      </xdr:nvPicPr>
      <xdr:blipFill>
        <a:blip r:embed="rId9"/>
        <a:stretch>
          <a:fillRect/>
        </a:stretch>
      </xdr:blipFill>
      <xdr:spPr>
        <a:xfrm>
          <a:off x="0" y="0"/>
          <a:ext cx="4645660" cy="10058400"/>
        </a:xfrm>
        <a:prstGeom prst="rect">
          <a:avLst/>
        </a:prstGeom>
      </xdr:spPr>
    </xdr:pic>
  </etc:cellImage>
  <etc:cellImage>
    <xdr:pic>
      <xdr:nvPicPr>
        <xdr:cNvPr id="15" name="ID_5808FA69B6DA4B868348953FE8251519" descr="WhatsApp Image 2026-04-27 at 2.28.10 PM"/>
        <xdr:cNvPicPr/>
      </xdr:nvPicPr>
      <xdr:blipFill>
        <a:blip r:embed="rId10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16" name="ID_AA9758E08FA3498299261BB13476ED6C" descr="WhatsApp Image 2026-04-27 at 2.29.05 PM"/>
        <xdr:cNvPicPr/>
      </xdr:nvPicPr>
      <xdr:blipFill>
        <a:blip r:embed="rId11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17" name="ID_8A77A4E9597C4B50B80F6F42B71FEB0B" descr="WhatsApp Image 2026-04-27 at 2.30.34 PM"/>
        <xdr:cNvPicPr/>
      </xdr:nvPicPr>
      <xdr:blipFill>
        <a:blip r:embed="rId12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18" name="ID_93C29DFCE3BB45C0BD9CF42B7423767A" descr="WhatsApp Image 2026-04-27 at 2.30.59 PM"/>
        <xdr:cNvPicPr/>
      </xdr:nvPicPr>
      <xdr:blipFill>
        <a:blip r:embed="rId13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19" name="ID_5332393DA7E346EF84C6D46450F7C43A" descr="WhatsApp Image 2026-04-27 at 2.34.59 PM"/>
        <xdr:cNvPicPr/>
      </xdr:nvPicPr>
      <xdr:blipFill>
        <a:blip r:embed="rId14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20" name="ID_BB332484863346A9B3890BD0B4883639" descr="WhatsApp Image 2026-04-27 at 2.35.08 PM"/>
        <xdr:cNvPicPr/>
      </xdr:nvPicPr>
      <xdr:blipFill>
        <a:blip r:embed="rId15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21" name="ID_208DC6980A1C4491AE5DBAB54C10224A" descr="y1"/>
        <xdr:cNvPicPr/>
      </xdr:nvPicPr>
      <xdr:blipFill>
        <a:blip r:embed="rId6"/>
        <a:stretch>
          <a:fillRect/>
        </a:stretch>
      </xdr:blipFill>
      <xdr:spPr>
        <a:xfrm>
          <a:off x="0" y="0"/>
          <a:ext cx="4645660" cy="10058400"/>
        </a:xfrm>
        <a:prstGeom prst="rect">
          <a:avLst/>
        </a:prstGeom>
      </xdr:spPr>
    </xdr:pic>
  </etc:cellImage>
  <etc:cellImage>
    <xdr:pic>
      <xdr:nvPicPr>
        <xdr:cNvPr id="22" name="ID_DE3898DDC3B04DECA9A8DCF0D0737AF4" descr="y1"/>
        <xdr:cNvPicPr/>
      </xdr:nvPicPr>
      <xdr:blipFill>
        <a:blip r:embed="rId6"/>
        <a:stretch>
          <a:fillRect/>
        </a:stretch>
      </xdr:blipFill>
      <xdr:spPr>
        <a:xfrm>
          <a:off x="0" y="0"/>
          <a:ext cx="4645660" cy="10058400"/>
        </a:xfrm>
        <a:prstGeom prst="rect">
          <a:avLst/>
        </a:prstGeom>
      </xdr:spPr>
    </xdr:pic>
  </etc:cellImage>
  <etc:cellImage>
    <xdr:pic>
      <xdr:nvPicPr>
        <xdr:cNvPr id="23" name="ID_F283F4032CBE4614B475A9C5D6902A6E" descr="spotify 1"/>
        <xdr:cNvPicPr/>
      </xdr:nvPicPr>
      <xdr:blipFill>
        <a:blip r:embed="rId5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24" name="ID_E93D0BAAFDF444FF86323A227922CC7B" descr="spotify 1"/>
        <xdr:cNvPicPr/>
      </xdr:nvPicPr>
      <xdr:blipFill>
        <a:blip r:embed="rId5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25" name="ID_9E5F6942ADDC47D3A24F4C7B1195B77F" descr="WhatsApp Image 2026-04-27 at 2.54.58 PM"/>
        <xdr:cNvPicPr/>
      </xdr:nvPicPr>
      <xdr:blipFill>
        <a:blip r:embed="rId16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26" name="ID_54A7870845E94721824A2549CD0816E2" descr="WhatsApp Image 2026-04-27 at 2.55.05 PM"/>
        <xdr:cNvPicPr/>
      </xdr:nvPicPr>
      <xdr:blipFill>
        <a:blip r:embed="rId17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27" name="ID_587CAA71769D4F5B82B9DA692E614A2B" descr="WhatsApp Image 2026-04-27 at 3.04.51 PM"/>
        <xdr:cNvPicPr/>
      </xdr:nvPicPr>
      <xdr:blipFill>
        <a:blip r:embed="rId18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28" name="ID_77DCB079A8614B34A83BEEEDF9232D19" descr="WhatsApp Image 2026-04-27 at 3.04.58 PM"/>
        <xdr:cNvPicPr/>
      </xdr:nvPicPr>
      <xdr:blipFill>
        <a:blip r:embed="rId19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29" name="ID_32BE50C6B3C54F3EB7DF72D7F1DD4E6D" descr="WhatsApp Image 2026-04-27 at 3.14.59 PM"/>
        <xdr:cNvPicPr/>
      </xdr:nvPicPr>
      <xdr:blipFill>
        <a:blip r:embed="rId20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30" name="ID_8CA2E4B8F8164970A8C7BE7E39DD3093" descr="WhatsApp Image 2026-04-27 at 3.14.59 PM"/>
        <xdr:cNvPicPr/>
      </xdr:nvPicPr>
      <xdr:blipFill>
        <a:blip r:embed="rId20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31" name="ID_E026DC94FC264693833135492BD83F8B" descr="WhatsApp Image 2026-04-27 at 3.15.06 PM"/>
        <xdr:cNvPicPr/>
      </xdr:nvPicPr>
      <xdr:blipFill>
        <a:blip r:embed="rId21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32" name="ID_5B7593089D8D4626A6A5A3A185D117F7" descr="WhatsApp Image 2026-04-27 at 3.17.11 PM"/>
        <xdr:cNvPicPr/>
      </xdr:nvPicPr>
      <xdr:blipFill>
        <a:blip r:embed="rId22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33" name="ID_14323967E11242D29DDC3FC6C3B39CE8" descr="WhatsApp Image 2026-04-27 at 3.17.11 PM"/>
        <xdr:cNvPicPr/>
      </xdr:nvPicPr>
      <xdr:blipFill>
        <a:blip r:embed="rId22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34" name="ID_EFB628C8077841F2BE5941894AC351ED" descr="WhatsApp Image 2026-04-27 at 3.17.19 PM"/>
        <xdr:cNvPicPr/>
      </xdr:nvPicPr>
      <xdr:blipFill>
        <a:blip r:embed="rId23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35" name="ID_81395280FABB43DDA9E387E9691C3F57" descr="WhatsApp Image 2026-04-27 at 3.23.37 PM"/>
        <xdr:cNvPicPr/>
      </xdr:nvPicPr>
      <xdr:blipFill>
        <a:blip r:embed="rId24"/>
        <a:stretch>
          <a:fillRect/>
        </a:stretch>
      </xdr:blipFill>
      <xdr:spPr>
        <a:xfrm>
          <a:off x="0" y="0"/>
          <a:ext cx="4645660" cy="10058400"/>
        </a:xfrm>
        <a:prstGeom prst="rect">
          <a:avLst/>
        </a:prstGeom>
      </xdr:spPr>
    </xdr:pic>
  </etc:cellImage>
  <etc:cellImage>
    <xdr:pic>
      <xdr:nvPicPr>
        <xdr:cNvPr id="36" name="ID_EEEFC8B12514433C8BC32095327095F3" descr="WhatsApp Image 2026-04-27 at 3.23.41 PM"/>
        <xdr:cNvPicPr/>
      </xdr:nvPicPr>
      <xdr:blipFill>
        <a:blip r:embed="rId25"/>
        <a:stretch>
          <a:fillRect/>
        </a:stretch>
      </xdr:blipFill>
      <xdr:spPr>
        <a:xfrm>
          <a:off x="0" y="0"/>
          <a:ext cx="4645660" cy="10058400"/>
        </a:xfrm>
        <a:prstGeom prst="rect">
          <a:avLst/>
        </a:prstGeom>
      </xdr:spPr>
    </xdr:pic>
  </etc:cellImage>
  <etc:cellImage>
    <xdr:pic>
      <xdr:nvPicPr>
        <xdr:cNvPr id="37" name="ID_9155EF207F054236855EE114479B60DA" descr="WhatsApp Image 2026-04-27 at 3.25.19 PM"/>
        <xdr:cNvPicPr/>
      </xdr:nvPicPr>
      <xdr:blipFill>
        <a:blip r:embed="rId26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38" name="ID_7F06241F5C3F43BC953FACD598F0209E" descr="WhatsApp Image 2026-04-27 at 3.25.29 PM"/>
        <xdr:cNvPicPr/>
      </xdr:nvPicPr>
      <xdr:blipFill>
        <a:blip r:embed="rId27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  <etc:cellImage>
    <xdr:pic>
      <xdr:nvPicPr>
        <xdr:cNvPr id="39" name="ID_C66BDD13F49D4DC88916B1701693B3DB" descr="y1"/>
        <xdr:cNvPicPr/>
      </xdr:nvPicPr>
      <xdr:blipFill>
        <a:blip r:embed="rId6"/>
        <a:stretch>
          <a:fillRect/>
        </a:stretch>
      </xdr:blipFill>
      <xdr:spPr>
        <a:xfrm>
          <a:off x="0" y="0"/>
          <a:ext cx="4645660" cy="10058400"/>
        </a:xfrm>
        <a:prstGeom prst="rect">
          <a:avLst/>
        </a:prstGeom>
      </xdr:spPr>
    </xdr:pic>
  </etc:cellImage>
  <etc:cellImage>
    <xdr:pic>
      <xdr:nvPicPr>
        <xdr:cNvPr id="40" name="ID_1A4BC5BDFCD84646B9F4F1A6E8F9FD54" descr="spotify 1"/>
        <xdr:cNvPicPr/>
      </xdr:nvPicPr>
      <xdr:blipFill>
        <a:blip r:embed="rId5"/>
        <a:stretch>
          <a:fillRect/>
        </a:stretch>
      </xdr:blipFill>
      <xdr:spPr>
        <a:xfrm>
          <a:off x="0" y="0"/>
          <a:ext cx="3752850" cy="8128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<sst xmlns="http://schemas.openxmlformats.org/spreadsheetml/2006/main" count="1214" uniqueCount="717">
  <si>
    <t>App 1 Evaluation (Characteristics 1–8)</t>
  </si>
  <si>
    <t>50 min  |  Individual — use your own device  |  Min. 3 observations per characteristic</t>
  </si>
  <si>
    <t xml:space="preserve">  APP 1 METADATA</t>
  </si>
  <si>
    <t>App 1 Name</t>
  </si>
  <si>
    <t>youtube music</t>
  </si>
  <si>
    <t>Version Number</t>
  </si>
  <si>
    <t>9.16.4</t>
  </si>
  <si>
    <t>Device Model</t>
  </si>
  <si>
    <t>IPHONE 16e</t>
  </si>
  <si>
    <t>OS Version</t>
  </si>
  <si>
    <t>26.3.1</t>
  </si>
  <si>
    <t>Evaluation Date</t>
  </si>
  <si>
    <t>26-4-26</t>
  </si>
  <si>
    <t>Start Time</t>
  </si>
  <si>
    <t>12:55PM</t>
  </si>
  <si>
    <t xml:space="preserve">  B.2 CHARACTERISTIC 1 — Functional Suitability (Weight: 15%)</t>
  </si>
  <si>
    <t>Feature / Use Case to Test</t>
  </si>
  <si>
    <t>How to Test</t>
  </si>
  <si>
    <t>Pass / Fail / Partial</t>
  </si>
  <si>
    <t>Notes</t>
  </si>
  <si>
    <t>Evidence Screenshot</t>
  </si>
  <si>
    <t>Primary core function</t>
  </si>
  <si>
    <t>Search and play a song</t>
  </si>
  <si>
    <t>pass</t>
  </si>
  <si>
    <t>Songs play correctly, but ads appear between tracks</t>
  </si>
  <si>
    <t>Secondary feature 1</t>
  </si>
  <si>
    <t>Create playlist and add songs</t>
  </si>
  <si>
    <t>Pass</t>
  </si>
  <si>
    <t>Playlist works normally, easy to add/remove songs</t>
  </si>
  <si>
    <t>Secondary feature 2</t>
  </si>
  <si>
    <t>Try offline listening</t>
  </si>
  <si>
    <t>Fail</t>
  </si>
  <si>
    <t>Download feature not available in free version</t>
  </si>
  <si>
    <t>Error handling</t>
  </si>
  <si>
    <t>Search empty or wrong song name</t>
  </si>
  <si>
    <t>Shows suggestions or “no results found</t>
  </si>
  <si>
    <t>Edge case</t>
  </si>
  <si>
    <t>Turn off internet while playing</t>
  </si>
  <si>
    <t>Partial</t>
  </si>
  <si>
    <t>Music stops unless already buffered; no offline access</t>
  </si>
  <si>
    <t>CHARACTERISTIC 1 RATING (1–5):</t>
  </si>
  <si>
    <t>Justification:</t>
  </si>
  <si>
    <t xml:space="preserve">  B.3 CHARACTERISTIC 2 — Performance Efficiency (Weight: 12%)</t>
  </si>
  <si>
    <t>Measurement</t>
  </si>
  <si>
    <t>Test Method</t>
  </si>
  <si>
    <t>Your Result</t>
  </si>
  <si>
    <t>Target (Rating 4+)</t>
  </si>
  <si>
    <t>Cold start time</t>
  </si>
  <si>
    <t>Open app :fully loaded</t>
  </si>
  <si>
    <t>3 sec</t>
  </si>
  <si>
    <t>&lt; 3 seconds</t>
  </si>
  <si>
    <t>load sucessfully</t>
  </si>
  <si>
    <t>Key operation 1 (primary)</t>
  </si>
  <si>
    <t>Search and play song</t>
  </si>
  <si>
    <t>2 sec</t>
  </si>
  <si>
    <t>&lt; 1 second</t>
  </si>
  <si>
    <t>works properly</t>
  </si>
  <si>
    <t>Key operation 2 (secondary)</t>
  </si>
  <si>
    <t>Navigate playlist</t>
  </si>
  <si>
    <t>&lt; 2 seconds</t>
  </si>
  <si>
    <t>Smooth scrolling and loading</t>
  </si>
  <si>
    <t>Battery drain</t>
  </si>
  <si>
    <t>Device Settings &gt; Battery: % used in 10 min active use</t>
  </si>
  <si>
    <t>2 percent</t>
  </si>
  <si>
    <t>&lt; 3%</t>
  </si>
  <si>
    <t>Video-based system uses slightly more battery</t>
  </si>
  <si>
    <t>Slow network</t>
  </si>
  <si>
    <t>Switch to 4G only / poor signal — time key operation</t>
  </si>
  <si>
    <t>4 sec</t>
  </si>
  <si>
    <t>&lt; 5 seconds</t>
  </si>
  <si>
    <t>slow</t>
  </si>
  <si>
    <t>Data usage</t>
  </si>
  <si>
    <t>Device Settings &gt; Data: MB used in 10 min active use</t>
  </si>
  <si>
    <t>10 mb</t>
  </si>
  <si>
    <t>&lt; 10 MB</t>
  </si>
  <si>
    <t>Depends on quality settings</t>
  </si>
  <si>
    <t>CHARACTERISTIC 2 RATING (1–5):</t>
  </si>
  <si>
    <t xml:space="preserve">  B.4 CHARACTERISTIC 3 — Compatibility (Weight: 10%)</t>
  </si>
  <si>
    <t>Compatibility Check</t>
  </si>
  <si>
    <t>What to Look For</t>
  </si>
  <si>
    <t>Result</t>
  </si>
  <si>
    <t>Evidence / Screenshot</t>
  </si>
  <si>
    <t>Min OS version</t>
  </si>
  <si>
    <t>Check Play Store / App Store listing for minimum supported OS</t>
  </si>
  <si>
    <t>iOs16.0</t>
  </si>
  <si>
    <t>Platform availability</t>
  </si>
  <si>
    <t>List all platforms: Android, iOS, Windows, macOS, Web, Linux</t>
  </si>
  <si>
    <t>available on all</t>
  </si>
  <si>
    <t>Cross-device sync</t>
  </si>
  <si>
    <t>Log in on a 2nd device — do data &amp; settings appear?</t>
  </si>
  <si>
    <t>works with same account</t>
  </si>
  <si>
    <t>Content sharing (in)</t>
  </si>
  <si>
    <t>Can you share content FROM other apps INTO this app?</t>
  </si>
  <si>
    <t>partial</t>
  </si>
  <si>
    <t>Limited ability to import playlists</t>
  </si>
  <si>
    <t>Content sharing (out)</t>
  </si>
  <si>
    <t>Can you share content FROM this app to 3+ other apps?</t>
  </si>
  <si>
    <t>Can share links easily (WhatsApp, etc.)</t>
  </si>
  <si>
    <t>Dark mode support</t>
  </si>
  <si>
    <t>Does the app respect your OS dark mode / accessibility settings?</t>
  </si>
  <si>
    <t>Fully supported</t>
  </si>
  <si>
    <t>OS version compat.</t>
  </si>
  <si>
    <t>Any features broken on your specific OS version?</t>
  </si>
  <si>
    <t>No major issues observed</t>
  </si>
  <si>
    <t>CHARACTERISTIC 3 RATING (1–5):</t>
  </si>
  <si>
    <t xml:space="preserve">  B.5 CHARACTERISTIC 4 — Usability (Weight: 15%)</t>
  </si>
  <si>
    <t>Task</t>
  </si>
  <si>
    <t>Task Description</t>
  </si>
  <si>
    <t>Time (sec)</t>
  </si>
  <si>
    <t>Errors Made</t>
  </si>
  <si>
    <t>Completed?</t>
  </si>
  <si>
    <t>Task 1</t>
  </si>
  <si>
    <t>Change setting (theme/notifications)</t>
  </si>
  <si>
    <t>15 sec</t>
  </si>
  <si>
    <t>yes</t>
  </si>
  <si>
    <t>Task 2</t>
  </si>
  <si>
    <t>Play a song for first time</t>
  </si>
  <si>
    <t>12 sec</t>
  </si>
  <si>
    <t>Task 3</t>
  </si>
  <si>
    <t>Find the Help or Support section</t>
  </si>
  <si>
    <t>18 sec</t>
  </si>
  <si>
    <t>Task 4</t>
  </si>
  <si>
    <t>share a song</t>
  </si>
  <si>
    <t>7 sec</t>
  </si>
  <si>
    <t>Task 5</t>
  </si>
  <si>
    <t>delete song from play list</t>
  </si>
  <si>
    <t>10 sec</t>
  </si>
  <si>
    <t xml:space="preserve">  ADDITIONAL USABILITY CHECKS</t>
  </si>
  <si>
    <t>UI Check</t>
  </si>
  <si>
    <t>What to Evaluate</t>
  </si>
  <si>
    <t>Observation</t>
  </si>
  <si>
    <t>Rating Impact</t>
  </si>
  <si>
    <t>Score</t>
  </si>
  <si>
    <t>Error messages</t>
  </si>
  <si>
    <t>Clear and helpful?</t>
  </si>
  <si>
    <t>Basic but understandable</t>
  </si>
  <si>
    <t>Medium</t>
  </si>
  <si>
    <t>3.5/5</t>
  </si>
  <si>
    <t>Visual hierarchy</t>
  </si>
  <si>
    <t>Important items clear?</t>
  </si>
  <si>
    <t>Clean but slightly cluttered homepage</t>
  </si>
  <si>
    <t>Onboarding</t>
  </si>
  <si>
    <t>Tutorial for new users?</t>
  </si>
  <si>
    <t>Minimal</t>
  </si>
  <si>
    <t>low</t>
  </si>
  <si>
    <t>Accessibility</t>
  </si>
  <si>
    <t>Large text, contrast, etc.</t>
  </si>
  <si>
    <t>Supports dark mode, decent readability</t>
  </si>
  <si>
    <t>CHARACTERISTIC 4 RATING (1–5):</t>
  </si>
  <si>
    <t xml:space="preserve">  B.6 CHARACTERISTIC 5 — Reliability (Weight: 15%)</t>
  </si>
  <si>
    <t>Check</t>
  </si>
  <si>
    <t>10-min continuous use</t>
  </si>
  <si>
    <t>Use app continuously for 10 minutes — note any crashes or freezes</t>
  </si>
  <si>
    <t>Stable, no crashes</t>
  </si>
  <si>
    <t>Airplane Mode test</t>
  </si>
  <si>
    <t>Enable Airplane Mode mid-session — observe how app handles no connectivity</t>
  </si>
  <si>
    <t>Music stops unless buffered</t>
  </si>
  <si>
    <t>Reconnect recovery</t>
  </si>
  <si>
    <t>Re-enable connectivity — does the app recover gracefully and sync data?</t>
  </si>
  <si>
    <t>Recovers quickly</t>
  </si>
  <si>
    <t>Force-close mid-task</t>
  </si>
  <si>
    <t>Force-close the app mid-task — is your progress saved when you reopen?</t>
  </si>
  <si>
    <t>Song resumes or reloads correctly</t>
  </si>
  <si>
    <t>Server error messaging</t>
  </si>
  <si>
    <t>Check if the app shows meaningful error messages when server is unreachable</t>
  </si>
  <si>
    <t>Messages are basic, not very detailed</t>
  </si>
  <si>
    <t>CHARACTERISTIC 5 RATING (1–5):</t>
  </si>
  <si>
    <t xml:space="preserve">  B.7 CHARACTERISTIC 6 — Security (Weight: 15%)</t>
  </si>
  <si>
    <t>HTTPS / encryption</t>
  </si>
  <si>
    <t>Check: does the app use HTTPS? (look for padlock in web version)</t>
  </si>
  <si>
    <t>Uses HTTPS for streaming and login</t>
  </si>
  <si>
    <t>Permissions audit</t>
  </si>
  <si>
    <t>Review permission list in OS settings — are all permissions justified by the app's purpose?</t>
  </si>
  <si>
    <t>Minimal permissions (storage, network)</t>
  </si>
  <si>
    <t>2FA / biometrics</t>
  </si>
  <si>
    <t>Check: is 2FA / biometric login available in settings?</t>
  </si>
  <si>
    <t>Uses Google account with 2FA support</t>
  </si>
  <si>
    <t>Privacy policy review</t>
  </si>
  <si>
    <t>Review Privacy Policy — what data is collected? Is it sold to third parties?</t>
  </si>
  <si>
    <t>Collects user data for recommendations</t>
  </si>
  <si>
    <t>Login lockout</t>
  </si>
  <si>
    <t>Test: what happens after 3 incorrect password attempts?</t>
  </si>
  <si>
    <t>Google account protection triggers</t>
  </si>
  <si>
    <t>Auto-lock on inactivity</t>
  </si>
  <si>
    <t>Check: does the app lock automatically after a period of inactivity?</t>
  </si>
  <si>
    <t>No in-app lock feature</t>
  </si>
  <si>
    <t>CHARACTERISTIC 6 RATING (1–5):</t>
  </si>
  <si>
    <t xml:space="preserve">  B.8 CHARACTERISTIC 7 — Maintainability (Weight: 8%)</t>
  </si>
  <si>
    <t>Update frequency</t>
  </si>
  <si>
    <t>Check app's update history: how frequently are updates released?</t>
  </si>
  <si>
    <t>Updated regularly by Google</t>
  </si>
  <si>
    <t>Changelog quality</t>
  </si>
  <si>
    <t>Read release notes / changelog: are bug fixes clearly documented with specific details?</t>
  </si>
  <si>
    <t>Notes are brief, not detailed</t>
  </si>
  <si>
    <t>Open bugs review</t>
  </si>
  <si>
    <t>Check app store reviews mentioning long-standing unfixed bugs</t>
  </si>
  <si>
    <t>Some complaints about bugs (ads, playback issues)</t>
  </si>
  <si>
    <t>CVE response history</t>
  </si>
  <si>
    <t>Note how quickly the developer responded to critical security vulnerabilities historically</t>
  </si>
  <si>
    <t>Google handles security updates quickly</t>
  </si>
  <si>
    <t>Bug tracker / channel</t>
  </si>
  <si>
    <t>Check if a public bug tracker or feedback channel exists</t>
  </si>
  <si>
    <t>In-app feedback available</t>
  </si>
  <si>
    <t>CHARACTERISTIC 7 RATING (1–5):</t>
  </si>
  <si>
    <t xml:space="preserve">  B.9 CHARACTERISTIC 8 — Portability (Weight: 10%)</t>
  </si>
  <si>
    <t>Platform support</t>
  </si>
  <si>
    <t>Check which platforms app supports: iOS, Android, Windows, macOS, Web, Linux?</t>
  </si>
  <si>
    <t>Available on mobile and browser (no full desktop app)</t>
  </si>
  <si>
    <t>Install / uninstall</t>
  </si>
  <si>
    <t>Test installation and uninstallation process — is it clean with no residual files?</t>
  </si>
  <si>
    <t>Easy to install/uninstall via App Store</t>
  </si>
  <si>
    <t>Cross-device data sync</t>
  </si>
  <si>
    <t>Check if settings and data sync across devices automatically</t>
  </si>
  <si>
    <t>Sync via Google account</t>
  </si>
  <si>
    <t>Accessibility sync</t>
  </si>
  <si>
    <t>Verify the app respects system accessibility settings (font size, dark mode)</t>
  </si>
  <si>
    <t>Supports dark mode and basic accessibility</t>
  </si>
  <si>
    <t>CHARACTERISTIC 8 RATING (1–5):</t>
  </si>
  <si>
    <t>SQE Lab Session 2 — ISO 25010 Quality Attribute Analysis</t>
  </si>
  <si>
    <t>Software Quality Engineering  |  Lab Manual  |  Engr. Asim Javaid</t>
  </si>
  <si>
    <t xml:space="preserve">  STUDENT INFORMATION</t>
  </si>
  <si>
    <t>Evaluator Full Name</t>
  </si>
  <si>
    <t>Hamza Kazmi , Fahad Shafique</t>
  </si>
  <si>
    <t>Student ID</t>
  </si>
  <si>
    <t>FA23-BSE-063,021</t>
  </si>
  <si>
    <t>Section / Group</t>
  </si>
  <si>
    <t>A</t>
  </si>
  <si>
    <t>Date of Evaluation</t>
  </si>
  <si>
    <t>iphone 16e</t>
  </si>
  <si>
    <t>Network Conditions</t>
  </si>
  <si>
    <t>e.g. Campus WiFi / 4G</t>
  </si>
  <si>
    <t xml:space="preserve">  APPLICATION PAIR SELECTION</t>
  </si>
  <si>
    <t>Choose ONE pair below. Circle / highlight your selection.</t>
  </si>
  <si>
    <t>Pair</t>
  </si>
  <si>
    <t>App 1</t>
  </si>
  <si>
    <t>App 2</t>
  </si>
  <si>
    <t>Primary Focus</t>
  </si>
  <si>
    <t>WhatsApp</t>
  </si>
  <si>
    <t>Telegram</t>
  </si>
  <si>
    <t>Security, Usability, Reliability — closed vs open E2E encryption</t>
  </si>
  <si>
    <t>B</t>
  </si>
  <si>
    <t>Google Maps</t>
  </si>
  <si>
    <t>Apple Maps</t>
  </si>
  <si>
    <t>Performance, Compatibility, Usability — navigation design philosophies</t>
  </si>
  <si>
    <t>C</t>
  </si>
  <si>
    <t>Gmail</t>
  </si>
  <si>
    <t>Outlook Mobile</t>
  </si>
  <si>
    <t>Functional Suitability, Usability, Portability — email client comparison</t>
  </si>
  <si>
    <t>D</t>
  </si>
  <si>
    <t>Chrome Mobile</t>
  </si>
  <si>
    <t>Safari</t>
  </si>
  <si>
    <t>Performance, Compatibility, Security — native vs cross-platform</t>
  </si>
  <si>
    <t>E</t>
  </si>
  <si>
    <t>Spotify</t>
  </si>
  <si>
    <t>YouTube Music</t>
  </si>
  <si>
    <t>Performance, Reliability, Usability — streaming service quality</t>
  </si>
  <si>
    <t>F</t>
  </si>
  <si>
    <t>University App 1</t>
  </si>
  <si>
    <t>University App 2</t>
  </si>
  <si>
    <t>Full ISO 25010 analysis — choose any two university-context apps</t>
  </si>
  <si>
    <t xml:space="preserve">  SELECTED PAIR — Fill in below</t>
  </si>
  <si>
    <t>Pair Letter</t>
  </si>
  <si>
    <t>App 2 Name</t>
  </si>
  <si>
    <t>spotify</t>
  </si>
  <si>
    <t xml:space="preserve">  APP VERSION METADATA</t>
  </si>
  <si>
    <t>Field</t>
  </si>
  <si>
    <t>App Name</t>
  </si>
  <si>
    <t>9.1.42</t>
  </si>
  <si>
    <t>Platform</t>
  </si>
  <si>
    <t xml:space="preserve">iOS </t>
  </si>
  <si>
    <t>Min OS Required</t>
  </si>
  <si>
    <t>iOS 16.0 or later</t>
  </si>
  <si>
    <t>iOS 16.1 or later</t>
  </si>
  <si>
    <t>App Store Rating</t>
  </si>
  <si>
    <t>Last Updated</t>
  </si>
  <si>
    <t>22-4-26</t>
  </si>
  <si>
    <t>23-4-26</t>
  </si>
  <si>
    <t xml:space="preserve">  PRE-LAB CHECKLIST</t>
  </si>
  <si>
    <t>#</t>
  </si>
  <si>
    <t>When</t>
  </si>
  <si>
    <t>Status (✓ / ✗)</t>
  </si>
  <si>
    <t>1</t>
  </si>
  <si>
    <t>Read ISO/IEC 25010 Sections 1–4 overview</t>
  </si>
  <si>
    <t>Before Lab</t>
  </si>
  <si>
    <t>2</t>
  </si>
  <si>
    <t>Identify 3 daily apps &amp; note one quality concern each</t>
  </si>
  <si>
    <t>3</t>
  </si>
  <si>
    <t>Ensure both apps in chosen pair are installed on device</t>
  </si>
  <si>
    <t>4</t>
  </si>
  <si>
    <t>Bring device with stopwatch / timer capability</t>
  </si>
  <si>
    <t>Lab Start</t>
  </si>
  <si>
    <t>5</t>
  </si>
  <si>
    <t>Have GitHub repository from Lab 1 open (week2/ folder)</t>
  </si>
  <si>
    <t>6</t>
  </si>
  <si>
    <t>Install matplotlib: pip install matplotlib numpy</t>
  </si>
  <si>
    <t xml:space="preserve">  RATING SCALE QUICK REFERENCE</t>
  </si>
  <si>
    <t>Rating</t>
  </si>
  <si>
    <t>Label</t>
  </si>
  <si>
    <t>Definition</t>
  </si>
  <si>
    <t>Example Evidence</t>
  </si>
  <si>
    <t>Excellent</t>
  </si>
  <si>
    <t>Exceeds expectations. Fully &amp; consistently satisfied.</t>
  </si>
  <si>
    <t>App launches &lt;1s; 2FA enabled; zero crashes in 10-min session</t>
  </si>
  <si>
    <t>Good</t>
  </si>
  <si>
    <t>Mostly satisfied. Minor issues, rarely noticeable.</t>
  </si>
  <si>
    <t>Occasional 2s load; settings menu slightly hard to find</t>
  </si>
  <si>
    <t>Acceptable</t>
  </si>
  <si>
    <t>Partially satisfied. Noticeable but system remains usable.</t>
  </si>
  <si>
    <t>Crashes once per 10 min; offline shows stale data</t>
  </si>
  <si>
    <t>Poor</t>
  </si>
  <si>
    <t>Mostly unsatisfied. Significant issues degrade quality.</t>
  </si>
  <si>
    <t>Crashes twice in 5 min; loading takes 8+ seconds</t>
  </si>
  <si>
    <t>Unacceptable</t>
  </si>
  <si>
    <t>Critical failures. Characteristic essentially absent.</t>
  </si>
  <si>
    <t>Data wiped on restart; cannot perform primary purpose</t>
  </si>
  <si>
    <t>App 2 Evaluation (Characteristics 1–8)</t>
  </si>
  <si>
    <t xml:space="preserve">  APP 2 METADATA</t>
  </si>
  <si>
    <t xml:space="preserve">  C.3 CHARACTERISTIC 1 — Functional Suitability (Weight: 15%)</t>
  </si>
  <si>
    <t>Play a song from search</t>
  </si>
  <si>
    <t>Works, but forced shuffle (mobile) and ads limit control</t>
  </si>
  <si>
    <t>Create playlist</t>
  </si>
  <si>
    <t>Playlist creation is smooth and flexible</t>
  </si>
  <si>
    <t>fail</t>
  </si>
  <si>
    <t>Requires premium subscription</t>
  </si>
  <si>
    <t>Search invalid input</t>
  </si>
  <si>
    <t>Shows recommendations or no results</t>
  </si>
  <si>
    <t>No internet / long playlist</t>
  </si>
  <si>
    <t>Cannot play offline; large playlists work but shuffle-only</t>
  </si>
  <si>
    <t xml:space="preserve">  C.4 CHARACTERISTIC 2 — Performance Efficiency (Weight: 12%)</t>
  </si>
  <si>
    <t>Open app → fully loaded</t>
  </si>
  <si>
    <t xml:space="preserve"> 2 sec</t>
  </si>
  <si>
    <t>faster than yoiitube music</t>
  </si>
  <si>
    <t>fast response</t>
  </si>
  <si>
    <t>Open playlist</t>
  </si>
  <si>
    <t>1 sec</t>
  </si>
  <si>
    <t>smooth and optimized UI</t>
  </si>
  <si>
    <t>efficient</t>
  </si>
  <si>
    <t>8MB</t>
  </si>
  <si>
    <t>lower than youtube music</t>
  </si>
  <si>
    <t xml:space="preserve">  C.5 CHARACTERISTIC 3 — Compatibility (Weight: 10%)</t>
  </si>
  <si>
    <t>iOS 16.1</t>
  </si>
  <si>
    <t>available</t>
  </si>
  <si>
    <t>Limited without third-party tools</t>
  </si>
  <si>
    <t>Easy sharing via link, Instagram, WhatsApp</t>
  </si>
  <si>
    <t>Default dark theme</t>
  </si>
  <si>
    <t>No crashes or bugs observed</t>
  </si>
  <si>
    <t xml:space="preserve">  C.6 CHARACTERISTIC 4 — Usability (Weight: 15%)</t>
  </si>
  <si>
    <t>Change setting</t>
  </si>
  <si>
    <t>play song first time</t>
  </si>
  <si>
    <t>Find Help/Support</t>
  </si>
  <si>
    <t>Share a song</t>
  </si>
  <si>
    <t>Remove song from playlist</t>
  </si>
  <si>
    <t>Clear and user-friendly</t>
  </si>
  <si>
    <t>Very clean and well-organized</t>
  </si>
  <si>
    <t>high</t>
  </si>
  <si>
    <t>Good onboarding with suggestions</t>
  </si>
  <si>
    <t>Text, contrast, etc.</t>
  </si>
  <si>
    <t>Strong dark mode and readability</t>
  </si>
  <si>
    <t xml:space="preserve">  C.7 CHARACTERISTIC 5 — Reliability (Weight: 15%)</t>
  </si>
  <si>
    <t>Very stable, no issues</t>
  </si>
  <si>
    <t>Playback stops (no offline in free)</t>
  </si>
  <si>
    <t>Recovers smoothly</t>
  </si>
  <si>
    <t>Returns to previous state</t>
  </si>
  <si>
    <t>Clearer and more user-friendly</t>
  </si>
  <si>
    <t xml:space="preserve">  C.8 CHARACTERISTIC 6 — Security (Weight: 15%)</t>
  </si>
  <si>
    <t>Uses HTTPS for all communication</t>
  </si>
  <si>
    <t>Minimal permissions required</t>
  </si>
  <si>
    <t>No built-in 2FA for all users (depends on login method)</t>
  </si>
  <si>
    <t>Collects usage and listening data</t>
  </si>
  <si>
    <t>Protects against multiple attempts</t>
  </si>
  <si>
    <t>No app lock available</t>
  </si>
  <si>
    <t xml:space="preserve">  C.9 CHARACTERISTIC 7 — Maintainability (Weight: 8%)</t>
  </si>
  <si>
    <t>Very frequent updates</t>
  </si>
  <si>
    <t>Notes are generic (“bug fixes &amp; improvements”)</t>
  </si>
  <si>
    <t>Fewer critical complaints overall</t>
  </si>
  <si>
    <t>Quick response to issues</t>
  </si>
  <si>
    <t>Strong support + community forums</t>
  </si>
  <si>
    <t xml:space="preserve">  C.10 CHARACTERISTIC 8 — Portability (Weight: 10%)</t>
  </si>
  <si>
    <t>Available on all major platforms</t>
  </si>
  <si>
    <t>Simple and quick installation</t>
  </si>
  <si>
    <t>Seamless sync across all devices</t>
  </si>
  <si>
    <t>Good support for accessibility settings</t>
  </si>
  <si>
    <t>App 1 — All 8 ISO 25010 Characteristics</t>
  </si>
  <si>
    <t>Complete all 8 characteristics with rating AND evidence before moving to Exp D</t>
  </si>
  <si>
    <t xml:space="preserve">  APP METADATA</t>
  </si>
  <si>
    <t>Version</t>
  </si>
  <si>
    <t>Device</t>
  </si>
  <si>
    <t>Date</t>
  </si>
  <si>
    <t xml:space="preserve">  FULL EVALUATION CHECKLIST</t>
  </si>
  <si>
    <t>Quality Characteristic (ISO 25010)</t>
  </si>
  <si>
    <t>Rating
(1–5)</t>
  </si>
  <si>
    <t>Weight</t>
  </si>
  <si>
    <t>Observations / Evidence  (min. 2 specific points)</t>
  </si>
  <si>
    <t>Weighted
Score</t>
  </si>
  <si>
    <t>1. Functional Suitability</t>
  </si>
  <si>
    <t>15%</t>
  </si>
  <si>
    <t>[Hint: Does the app deliver all expected features correctly and completely? Test all advertised functions. Note any missing/broken features.]
Observation 1:
Observation 2:</t>
  </si>
  <si>
    <t>2. Performance Efficiency</t>
  </si>
  <si>
    <t>12%</t>
  </si>
  <si>
    <t>[Hint: Response time, loading speed, battery &amp; data usage. Record actual timings in seconds for at least 3 operations.]
Observation 1:
Observation 2:</t>
  </si>
  <si>
    <t>3. Compatibility</t>
  </si>
  <si>
    <t>10%</t>
  </si>
  <si>
    <t>[Hint: Works correctly on different OS versions, screen sizes, browsers? Check platform availability listing. Test sharing.]
Observation 1:
Observation 2:</t>
  </si>
  <si>
    <t>4. Usability</t>
  </si>
  <si>
    <t>[Hint: Ease of navigation, clarity of UI, onboarding experience? Complete 5 timed tasks without guidance.]
Observation 1:
Observation 2:</t>
  </si>
  <si>
    <t>5. Reliability</t>
  </si>
  <si>
    <t>[Hint: App crashes, error handling, offline behavior, data integrity? Test Airplane Mode. Force-close mid-task.]
Observation 1:
Observation 2:</t>
  </si>
  <si>
    <t>6. Security</t>
  </si>
  <si>
    <t>[Hint: Login security, data privacy, permissions, encryption? Check 2FA, permissions list, privacy policy, lockout behavior.]
Observation 1:
Observation 2:</t>
  </si>
  <si>
    <t>7. Maintainability</t>
  </si>
  <si>
    <t>8%</t>
  </si>
  <si>
    <t>[Hint: Update frequency, bug fix speed, changelog quality? Review app store update history &amp; release notes.]
Observation 1:
Observation 2:</t>
  </si>
  <si>
    <t>8. Portability</t>
  </si>
  <si>
    <t>[Hint: Available on multiple platforms, cross-device sync? Test install/uninstall. Check dark mode &amp; accessibility sync.]
Observation 1:
Observation 2:</t>
  </si>
  <si>
    <t>WEIGHTED TOTAL SCORE (out of 5.00)</t>
  </si>
  <si>
    <t xml:space="preserve">  SELF-CHECK BEFORE MOVING TO EXPERIMENT D</t>
  </si>
  <si>
    <t>Question</t>
  </si>
  <si>
    <t>Evidence</t>
  </si>
  <si>
    <t>Every rating has ≥1 specific observation in Notes?</t>
  </si>
  <si>
    <t>Each rating includes clear observations from testing</t>
  </si>
  <si>
    <t>Add at least one concrete observation before proceeding.</t>
  </si>
  <si>
    <t>Scale</t>
  </si>
  <si>
    <t>All ratings are whole numbers between 1 and 5?</t>
  </si>
  <si>
    <t>All ratings are whole numbers between 1 and 5</t>
  </si>
  <si>
    <t>Revise any fractional or out-of-range ratings.</t>
  </si>
  <si>
    <t>Range</t>
  </si>
  <si>
    <t>Do your ratings span the full range (not all 4s and 5s)?</t>
  </si>
  <si>
    <t>Ratings range from 3 to 5 and are not all the same</t>
  </si>
  <si>
    <t>Re-examine 4s and 5s — look harder for deficiencies.</t>
  </si>
  <si>
    <t>Consistency</t>
  </si>
  <si>
    <t>Similar quality levels rated similarly across both apps?</t>
  </si>
  <si>
    <t>Ratings are consistent based on app performance</t>
  </si>
  <si>
    <t>If App 1 gets 5 for security, App 2 needs equivalent scrutiny.</t>
  </si>
  <si>
    <t>Independence</t>
  </si>
  <si>
    <t>Each characteristic rated independently (no brand bias)?</t>
  </si>
  <si>
    <t>Each characteristic is evaluated separately</t>
  </si>
  <si>
    <t>Revisit any ratings influenced by brand preference.</t>
  </si>
  <si>
    <t>App 2 — All 8 ISO 25010 Characteristics</t>
  </si>
  <si>
    <t>EXPERIMENT D — Comparative Analysis &amp; Score Summary</t>
  </si>
  <si>
    <t>25 min  |  Complete after both apps are fully evaluated</t>
  </si>
  <si>
    <t xml:space="preserve">  APP IDENTIFICATION</t>
  </si>
  <si>
    <t>Evaluator</t>
  </si>
  <si>
    <t xml:space="preserve">  COMPARATIVE RATING SUMMARY TABLE</t>
  </si>
  <si>
    <t>Quality Characteristic</t>
  </si>
  <si>
    <t>App 1
Rating</t>
  </si>
  <si>
    <t>App 2
Rating</t>
  </si>
  <si>
    <t>Gap
(|A1–A2|)</t>
  </si>
  <si>
    <t>Better App</t>
  </si>
  <si>
    <t>App 1
Weighted</t>
  </si>
  <si>
    <t>App 2
Weighted</t>
  </si>
  <si>
    <t>Margin</t>
  </si>
  <si>
    <t>WEIGHTED TOTAL SCORE</t>
  </si>
  <si>
    <t xml:space="preserve">  PYTHON RADAR CHART — RATINGS REFERENCE</t>
  </si>
  <si>
    <t>Copy these values into your quality_analysis.py script</t>
  </si>
  <si>
    <t>Characteristic</t>
  </si>
  <si>
    <t>App 1 Rating</t>
  </si>
  <si>
    <t>App 2 Rating</t>
  </si>
  <si>
    <t>App 1 Contrib.</t>
  </si>
  <si>
    <t>App 2 Contrib.</t>
  </si>
  <si>
    <t xml:space="preserve">  PYTHON ARRAY STRING (copy into quality_analysis.py)</t>
  </si>
  <si>
    <t>APP1_RATINGS = [R1, R2, R3, R4, R5, R6, R7, R8]   ← replace with your Column D values above
APP2_RATINGS = [R1, R2, R3, R4, R5, R6, R7, R8]   ← replace with your Column E values above</t>
  </si>
  <si>
    <t xml:space="preserve">  RADAR CHART INTERPRETATION GUIDE</t>
  </si>
  <si>
    <t>Analysis Question</t>
  </si>
  <si>
    <t>How to Answer</t>
  </si>
  <si>
    <t>Where in Report</t>
  </si>
  <si>
    <t>Which app has a larger polygon area?</t>
  </si>
  <si>
    <t>Larger area = higher overall quality score. Name it specifically.</t>
  </si>
  <si>
    <t>Comparative Analysis</t>
  </si>
  <si>
    <t>Where does App 1 extend further than App 2?</t>
  </si>
  <si>
    <t>These spokes = App 1's quality advantages. Name the characteristics.</t>
  </si>
  <si>
    <t>Are there any scores of 2 or below?</t>
  </si>
  <si>
    <t>Scores ≤2 = critical quality gaps requiring immediate attention.</t>
  </si>
  <si>
    <t>Recommendations</t>
  </si>
  <si>
    <t>Both apps score low on the same characteristic?</t>
  </si>
  <si>
    <t>May indicate an industry-wide challenge, not just one app's weakness.</t>
  </si>
  <si>
    <t>Comparative — trade-offs</t>
  </si>
  <si>
    <t>High scores correlating with low scores elsewhere?</t>
  </si>
  <si>
    <t>Look for security vs. usability or performance vs. functionality trade-offs.</t>
  </si>
  <si>
    <t xml:space="preserve">  COMPARATIVE ANALYSIS WRITING SCAFFOLD</t>
  </si>
  <si>
    <t xml:space="preserve">  Para 1 — Overall Scores</t>
  </si>
  <si>
    <t>[Hint: State both weighted scores and identify which app has higher overall quality. Include the margin.
Template: '[App1] achieved a weighted quality score of [X]/5.00, compared to [App2]'s [Y]/5.00 — a margin of [Z] points.']
Your analysis here...</t>
  </si>
  <si>
    <t xml:space="preserve">  Para 2 — Biggest Quality Gaps</t>
  </si>
  <si>
    <t>[Hint: Identify the 3 characteristics with the largest score difference. Explain what the difference means for users in practice — do NOT just state numbers.]
Your analysis here...</t>
  </si>
  <si>
    <t xml:space="preserve">  Para 3 — Trade-offs</t>
  </si>
  <si>
    <t>[Hint: Name at least one trade-off observed.
Template: '[App X]'s higher [Char A] score comes at the cost of [Char B] — because [reason].']
Your analysis here...</t>
  </si>
  <si>
    <t xml:space="preserve">  Para 4 — Recommendation</t>
  </si>
  <si>
    <t>[Hint: State which app you would recommend for a specific use case and justify with quality scores. Be specific about user context.]
Your analysis here...</t>
  </si>
  <si>
    <t>SECTION 7 — Quality Improvement Recommendations</t>
  </si>
  <si>
    <t>4 recommendations required: 2 per app  |  Each must follow the Recommendation Formula</t>
  </si>
  <si>
    <t xml:space="preserve">  RECOMMENDATION FORMULA (must follow this structure)</t>
  </si>
  <si>
    <t>📋  [App Name] should [specific action] in order to improve [characteristic] from its current rating of [X] to a target of [Y]. Currently, [specific observed deficiency]. This change would [specific user benefit].</t>
  </si>
  <si>
    <t xml:space="preserve">  EXAMPLES — Good vs Bad Recommendations</t>
  </si>
  <si>
    <t>Quality</t>
  </si>
  <si>
    <t>Example Recommendation</t>
  </si>
  <si>
    <t>App</t>
  </si>
  <si>
    <t>Char.</t>
  </si>
  <si>
    <t>Why?</t>
  </si>
  <si>
    <t>❌ BAD — Vague</t>
  </si>
  <si>
    <t>WhatsApp should improve security.</t>
  </si>
  <si>
    <t>Security</t>
  </si>
  <si>
    <t>No specific action, no mechanism, no evidence</t>
  </si>
  <si>
    <t>❌ BAD — No evidence</t>
  </si>
  <si>
    <t>Telegram needs better reliability because it sometimes crashes.</t>
  </si>
  <si>
    <t>Reliability</t>
  </si>
  <si>
    <t>No specific observation, no target rating</t>
  </si>
  <si>
    <t>✅ GOOD</t>
  </si>
  <si>
    <t>Telegram should add E2E encryption as default for all chats (not just Secret Chats) to improve Security from 4 to 5. Currently, standard chats are stored server-side. Enabling E2E by default gives users same confidentiality WhatsApp already provides.</t>
  </si>
  <si>
    <t>Specific action + evidence + benefit + target rating</t>
  </si>
  <si>
    <t xml:space="preserve">  YOUR RECOMMENDATIONS — Fill in all shaded cells</t>
  </si>
  <si>
    <t>App 1 — Recommendation 1</t>
  </si>
  <si>
    <t>Your Answer</t>
  </si>
  <si>
    <t>Specific Action</t>
  </si>
  <si>
    <t>Add offline download feature for free users (limited version</t>
  </si>
  <si>
    <t>Characteristic Improved</t>
  </si>
  <si>
    <t>Functional Suitability</t>
  </si>
  <si>
    <t>Current Rating</t>
  </si>
  <si>
    <t>Target Rating</t>
  </si>
  <si>
    <t>Specific Deficiency Observed</t>
  </si>
  <si>
    <t>Free users cannot download music for offline listening</t>
  </si>
  <si>
    <t>User Benefit</t>
  </si>
  <si>
    <t>Users can listen without internet, improving usability and experience</t>
  </si>
  <si>
    <t>Complete Recommendation (paragraph form)</t>
  </si>
  <si>
    <t>Introduce a limited offline download feature for free users (e.g., low-quality downloads or limited songs) to improve accessibility and overall functionality.</t>
  </si>
  <si>
    <t>App 1 — Recommendation 2</t>
  </si>
  <si>
    <t>Improve navigation and settings layout</t>
  </si>
  <si>
    <t>Usability</t>
  </si>
  <si>
    <t>Settings and help sections are hard to find</t>
  </si>
  <si>
    <t>Easier navigation and faster task completion</t>
  </si>
  <si>
    <t>Redesign the interface to make settings, help, and key features more visible and easier to access for users.</t>
  </si>
  <si>
    <t>App 2 — Recommendation 1</t>
  </si>
  <si>
    <t>Add full 2FA security option for all users</t>
  </si>
  <si>
    <t>Limited or no built-in two-factor authentication</t>
  </si>
  <si>
    <t>Better account protection and data security</t>
  </si>
  <si>
    <t>Implement a strong built-in two-factor authentication system (OTP or authenticator apps) to improve account security</t>
  </si>
  <si>
    <t>App 2 — Recommendation 2</t>
  </si>
  <si>
    <t>Allow more playback control in free version</t>
  </si>
  <si>
    <t>Free users are restricted to shuffle playback and ads</t>
  </si>
  <si>
    <t>Better listening experience and user satisfaction</t>
  </si>
  <si>
    <t>Provide limited song selection control (e.g., a few skips or direct play options) for free users to improve usability without affecting premium model.</t>
  </si>
  <si>
    <t>QUALITY ASSESSMENT REPORT — Section-by-Section Outline</t>
  </si>
  <si>
    <t>Use this as your PDF report writing guide  |  Minimum 600 words for Sections 6 &amp; 7 combined</t>
  </si>
  <si>
    <t>Sec</t>
  </si>
  <si>
    <t>Title</t>
  </si>
  <si>
    <t>Required Content</t>
  </si>
  <si>
    <t>Target Length</t>
  </si>
  <si>
    <t>Cover Information</t>
  </si>
  <si>
    <t>App names, version numbers, platform, OS version, evaluator name, student ID, date, pair letter.</t>
  </si>
  <si>
    <t>Half page</t>
  </si>
  <si>
    <t>App Overviews</t>
  </si>
  <si>
    <t>One paragraph per app: primary purpose, target users, main features, app category. Note any relevant similarities or differences.</t>
  </si>
  <si>
    <t>½–1 page</t>
  </si>
  <si>
    <t>Evaluation Methodology</t>
  </si>
  <si>
    <t>Rating scale (1–5 Likert). How each characteristic was tested. Device &amp; OS used. Duration per app. Tools used (timer, settings screenshots, etc.).</t>
  </si>
  <si>
    <t>½ page</t>
  </si>
  <si>
    <t>Completed Checklists</t>
  </si>
  <si>
    <t>Two fully completed checklist tables (one per app) with ratings, weights, and detailed observation notes. ALL 8 characteristics rated.</t>
  </si>
  <si>
    <t>2 pages</t>
  </si>
  <si>
    <t>Quality Profile Chart</t>
  </si>
  <si>
    <t>Your radar chart image generated by Python. Must be clearly labelled with app names and weighted scores in the legend.</t>
  </si>
  <si>
    <t>1 page</t>
  </si>
  <si>
    <t>3–5 paragraphs comparing both apps. Must address: overall score comparison, top 3 quality gaps, at least 1 trade-off, recommendation with justification.</t>
  </si>
  <si>
    <t>1–1.5 pages</t>
  </si>
  <si>
    <t>7</t>
  </si>
  <si>
    <t>Exactly 2 specific, actionable recommendations per app = 4 total. Each must name the specific feature/mechanism &amp; reference the characteristic improved.</t>
  </si>
  <si>
    <t xml:space="preserve">  COMMON MISTAKES TO AVOID</t>
  </si>
  <si>
    <t>Mistake</t>
  </si>
  <si>
    <t>Problem</t>
  </si>
  <si>
    <t>Fix</t>
  </si>
  <si>
    <t>⚠️ Rating Without Evidence</t>
  </si>
  <si>
    <t>'It feels secure' is not evidence.</t>
  </si>
  <si>
    <t>For every rating ask: 'What did I specifically observe?'</t>
  </si>
  <si>
    <t>⚠️ Confusing Characteristics</t>
  </si>
  <si>
    <t>Marking down Reliability when app is slow (that's Performance).</t>
  </si>
  <si>
    <t>Re-read each ISO 25010 definition before rating.</t>
  </si>
  <si>
    <t>⚠️ Inflated Ratings (All 4s &amp; 5s)</t>
  </si>
  <si>
    <t>No real-world app scores perfectly across all 8 characteristics.</t>
  </si>
  <si>
    <t>For every 4 or 5, spend 2 extra minutes looking for deficiencies.</t>
  </si>
  <si>
    <t>⚠️ Ignoring Weights in Analysis</t>
  </si>
  <si>
    <t>Comparing raw counts of 4s/5s instead of weighted scores.</t>
  </si>
  <si>
    <t>Always calculate and compare weighted total scores.</t>
  </si>
  <si>
    <t>⚠️ Inconsistent Testing Conditions</t>
  </si>
  <si>
    <t>App 1 on fast WiFi, App 2 on poor 4G — results meaningless.</t>
  </si>
  <si>
    <t>Both apps: same device, OS, day, network conditions.</t>
  </si>
  <si>
    <t>⚠️ Vague Recommendations</t>
  </si>
  <si>
    <t>'Improve security' gives developers nothing actionable.</t>
  </si>
  <si>
    <t>Every rec. names a specific feature/mechanism + target rating + benefit.</t>
  </si>
  <si>
    <t>⚠️ Brand Bias</t>
  </si>
  <si>
    <t>Rating well-known brand higher due to reputation, not evidence.</t>
  </si>
  <si>
    <t>Cover app name when reviewing ratings — would you change any?</t>
  </si>
  <si>
    <t>GRADED LAB TASK — Evaluation Rubric  |  Total: 15 Marks</t>
  </si>
  <si>
    <t>Individual Assessment  |  CLO-1 (P-2) + CLO-2 (P-3)  |  Submitted via LMS</t>
  </si>
  <si>
    <t xml:space="preserve">  MARKS BREAKDOWN</t>
  </si>
  <si>
    <t>Criterion</t>
  </si>
  <si>
    <t>Marks</t>
  </si>
  <si>
    <t>Excellent (90–100%)</t>
  </si>
  <si>
    <t>Good (75–89%)</t>
  </si>
  <si>
    <t>Satisfactory (60–74%)</t>
  </si>
  <si>
    <t>C1 — Evaluation Completeness</t>
  </si>
  <si>
    <t>20%</t>
  </si>
  <si>
    <t>Both apps, all 8 chars rated (1–5), whole numbers, weighted scores correct.</t>
  </si>
  <si>
    <t>7 of 8 chars rated; minor calc error (&lt;0.1 difference).</t>
  </si>
  <si>
    <t>5–6 chars rated; weighted scores present but with errors.</t>
  </si>
  <si>
    <t>C2 — Evidence Quality</t>
  </si>
  <si>
    <t>Every rating: ≥2 specific observations. Performance: actual timings. Security: specific mechanisms.</t>
  </si>
  <si>
    <t>≥6 ratings per app have specific obs. 1–2 vague. Performance present.</t>
  </si>
  <si>
    <t>Evidence inconsistent. 3–5 adequate. No performance measurements.</t>
  </si>
  <si>
    <t>C3 — Python Script &amp; Radar Chart</t>
  </si>
  <si>
    <t>13%</t>
  </si>
  <si>
    <t>Script runs with student's actual ratings. Chart clearly labelled. PNG in GitHub week2/.</t>
  </si>
  <si>
    <t>Script runs but uses example ratings. Chart present in GitHub.</t>
  </si>
  <si>
    <t>Script needs minor edits. Chart exists. Not in correct week2/ folder.</t>
  </si>
  <si>
    <t>C4 — Comparative Analysis</t>
  </si>
  <si>
    <t>Weighted score comparison; top 3 gaps with practical explanation; ≥1 trade-off; recommendation with use-case.</t>
  </si>
  <si>
    <t>Score comparison + 2 gaps. Trade-offs mentioned. Recommendation present.</t>
  </si>
  <si>
    <t>Score comparison. 1 gap. No trade-offs. Recommendation without justification.</t>
  </si>
  <si>
    <t>C5 — Recommendation Specificity</t>
  </si>
  <si>
    <t>4 recs (2/app). Each: specific mechanism, characteristic, current/target rating, user benefit.</t>
  </si>
  <si>
    <t>3–4 recs. Most specific. 1–2 missing mechanism detail. Target rating not always stated.</t>
  </si>
  <si>
    <t>2–3 recs. Mix of specific and vague. Chars referenced without current/target.</t>
  </si>
  <si>
    <t>C6 — Report Structure</t>
  </si>
  <si>
    <t>7%</t>
  </si>
  <si>
    <t>All 7 sections in correct order. Professional formatting. Radar chart embedded. Cover complete.</t>
  </si>
  <si>
    <t>6 of 7 sections. Minor formatting. Cover mostly complete. Chart present.</t>
  </si>
  <si>
    <t>5 of 7 sections. Sections out of order. Chart may be missing.</t>
  </si>
  <si>
    <t>C7 — GitHub &amp; File Naming</t>
  </si>
  <si>
    <t>Files in week2/. Correct commit message. PDF named correctly. GitHub URL in LMS. On time.</t>
  </si>
  <si>
    <t>Files in correct location. Minor commit msg deviation. On time.</t>
  </si>
  <si>
    <t>Files in GitHub but wrong folder. PDF naming incorrect. On time.</t>
  </si>
  <si>
    <t>TOTAL MARKS</t>
  </si>
  <si>
    <t>/ 15 marks</t>
  </si>
  <si>
    <t xml:space="preserve">  GRADING SCALE</t>
  </si>
  <si>
    <t>Grade</t>
  </si>
  <si>
    <t>Descriptor</t>
  </si>
  <si>
    <t>14–15</t>
  </si>
  <si>
    <t>A (Distinction)</t>
  </si>
  <si>
    <t>Excellent — professional quality evaluation, thorough evidence, insightful analysis, specific recommendations.</t>
  </si>
  <si>
    <t>11–13</t>
  </si>
  <si>
    <t>B (Merit)</t>
  </si>
  <si>
    <t>Good — all components present with adequate quality; minor gaps in evidence depth or analysis.</t>
  </si>
  <si>
    <t>8–10</t>
  </si>
  <si>
    <t>C (Pass)</t>
  </si>
  <si>
    <t>Satisfactory — meets basic requirements; noticeable gaps in evidence or analysis; recommendations may be vague.</t>
  </si>
  <si>
    <t>5–7</t>
  </si>
  <si>
    <t>D (Marginal)</t>
  </si>
  <si>
    <t>Borderline — significant effort but major requirements incomplete; evaluation substantially deficient.</t>
  </si>
  <si>
    <t>0–4</t>
  </si>
  <si>
    <t>F (Fail)</t>
  </si>
  <si>
    <t>Insufficient — critical requirements missing; evaluation not conducted properly or not submitted.</t>
  </si>
  <si>
    <t xml:space="preserve">  INSTRUCTOR MARKING CHECKLIST</t>
  </si>
  <si>
    <t>Yes / No</t>
  </si>
  <si>
    <t>Both apps evaluated with all 8 characteristics rated (1–5, whole numbers)</t>
  </si>
  <si>
    <t>Weighted scores calculated and present for both apps</t>
  </si>
  <si>
    <t>Every rating has at least 1 specific observation (not 'it feels good')</t>
  </si>
  <si>
    <t>Performance ratings include actual measured timings (seconds)</t>
  </si>
  <si>
    <t>Security ratings reference specific mechanisms (2FA, permissions, encryption)</t>
  </si>
  <si>
    <t>quality_analysis.py in week2/ on GitHub with student's actual ratings (not examples)</t>
  </si>
  <si>
    <t>Radar chart PNG in week2/ on GitHub, both apps labelled with scores</t>
  </si>
  <si>
    <t>8</t>
  </si>
  <si>
    <t>Comparative analysis compares weighted scores explicitly with numbers</t>
  </si>
  <si>
    <t>9</t>
  </si>
  <si>
    <t>At least 1 quality trade-off identified and explained in comparative analysis</t>
  </si>
  <si>
    <t>10</t>
  </si>
  <si>
    <t>4 recommendations (2/app) each naming a specific mechanism</t>
  </si>
  <si>
    <t>11</t>
  </si>
  <si>
    <t>All 7 report sections present in submitted PDF</t>
  </si>
  <si>
    <t>12</t>
  </si>
  <si>
    <t>PDF named correctly and submitted to LMS before deadline</t>
  </si>
  <si>
    <t>ISO 25010 Quick Reference Card  |  All 8 Quality Characteristics</t>
  </si>
  <si>
    <t>Sub-Characteristics</t>
  </si>
  <si>
    <t>Key Question</t>
  </si>
  <si>
    <t>Test Approach</t>
  </si>
  <si>
    <t>Completeness, Correctness, Appropriateness</t>
  </si>
  <si>
    <t>Does it do what users need?</t>
  </si>
  <si>
    <t>Feature checklist — Pass/Fail per advertised function. Test edge cases.</t>
  </si>
  <si>
    <t>Performance Efficiency</t>
  </si>
  <si>
    <t>Time behaviour, Resource utilisation, Capacity</t>
  </si>
  <si>
    <t>Does it do it fast enough?</t>
  </si>
  <si>
    <t>Stopwatch timings; device battery/data settings. Record actual numbers.</t>
  </si>
  <si>
    <t>Compatibility</t>
  </si>
  <si>
    <t>Co-existence, Interoperability</t>
  </si>
  <si>
    <t>Does it work with other systems?</t>
  </si>
  <si>
    <t>App store listing; cross-platform sync test; sharing test with 3+ apps.</t>
  </si>
  <si>
    <t>Learnability, Operability, Aesthetics, Accessibility</t>
  </si>
  <si>
    <t>Is it easy and pleasant to use?</t>
  </si>
  <si>
    <t>5-task usability test — timed, unguided, record errors.</t>
  </si>
  <si>
    <t>Availability, Fault tolerance, Recoverability, Maturity</t>
  </si>
  <si>
    <t>Does it work consistently?</t>
  </si>
  <si>
    <t>10-min session; Airplane Mode test; force-close test; note crashes.</t>
  </si>
  <si>
    <t>Confidentiality, Integrity, Authenticity, Accountability</t>
  </si>
  <si>
    <t>Is data and access protected?</t>
  </si>
  <si>
    <t>HTTPS check; permissions list; 2FA; privacy policy review; lockout test.</t>
  </si>
  <si>
    <t>Maintainability</t>
  </si>
  <si>
    <t>Modularity, Analysability, Modifiability, Testability</t>
  </si>
  <si>
    <t>Can it be changed/fixed easily?</t>
  </si>
  <si>
    <t>Update history; changelog quality; open bug age; response to CVEs.</t>
  </si>
  <si>
    <t>Portability</t>
  </si>
  <si>
    <t>Adaptability, Install ability, Replaceability</t>
  </si>
  <si>
    <t>Can it run in different environments?</t>
  </si>
  <si>
    <t>Platform count; install/uninstall; cross-device sync; dark mode respect.</t>
  </si>
  <si>
    <t xml:space="preserve">  CHARACTERISTIC TRADE-OFFS — Know Before You Rate</t>
  </si>
  <si>
    <t>Trade-off</t>
  </si>
  <si>
    <t>Example</t>
  </si>
  <si>
    <t>Implication</t>
  </si>
  <si>
    <t>Security vs. Usability</t>
  </si>
  <si>
    <t>2FA improves security but adds login friction → lower usability score.</t>
  </si>
  <si>
    <t>Rate each independently. Note the trade-off in comparative analysis.</t>
  </si>
  <si>
    <t>Performance vs. Security</t>
  </si>
  <si>
    <t>Encryption adds CPU overhead → highly secure app may have slower response times.</t>
  </si>
  <si>
    <t>Do not penalize security for slower performance if encryption is the cause.</t>
  </si>
  <si>
    <t>Portability vs. Performance</t>
  </si>
  <si>
    <t>Cross-platform frameworks (React Native, Flutter) may perform worse than native.</t>
  </si>
  <si>
    <t>Document the platform context when rating performance.</t>
  </si>
  <si>
    <t>Reliability vs. Functionality</t>
  </si>
  <si>
    <t>Adding more features increases complexity → can reduce reliability score.</t>
  </si>
  <si>
    <t>A feature-rich app rated lower on reliability is an expected trade-off.</t>
  </si>
  <si>
    <t xml:space="preserve">  RATING SCALE — 1–5 LIKERT</t>
  </si>
  <si>
    <t>Example Justification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</si>
</sst>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52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2"/>
      <color rgb="FF1F3864"/>
      <name val="Arial"/>
      <charset val="1"/>
    </font>
    <font>
      <b/>
      <sz val="10"/>
      <color rgb="FF000000"/>
      <name val="Arial"/>
      <charset val="1"/>
    </font>
    <font>
      <i/>
      <sz val="8"/>
      <color rgb="FF000000"/>
      <name val="Arial"/>
      <charset val="1"/>
    </font>
    <font>
      <b/>
      <sz val="9"/>
      <color rgb="FF000000"/>
      <name val="Arial"/>
      <charset val="1"/>
    </font>
    <font>
      <b/>
      <sz val="11"/>
      <color rgb="FF1F3864"/>
      <name val="Arial"/>
      <charset val="1"/>
    </font>
    <font>
      <sz val="9"/>
      <color rgb="FF000000"/>
      <name val="Arial"/>
      <charset val="1"/>
    </font>
    <font>
      <b/>
      <sz val="9"/>
      <color rgb="FF1F3864"/>
      <name val="Arial"/>
      <charset val="1"/>
    </font>
    <font>
      <sz val="9"/>
      <color rgb="FF1A6B5A"/>
      <name val="Arial"/>
      <charset val="1"/>
    </font>
    <font>
      <b/>
      <sz val="13"/>
      <color rgb="FF1F3864"/>
      <name val="Arial"/>
      <charset val="1"/>
    </font>
    <font>
      <b/>
      <sz val="9"/>
      <color rgb="FFFFFFFF"/>
      <name val="Arial"/>
      <charset val="1"/>
    </font>
    <font>
      <b/>
      <sz val="12"/>
      <color rgb="FFFFFFFF"/>
      <name val="Arial"/>
      <charset val="1"/>
    </font>
    <font>
      <b/>
      <sz val="14"/>
      <color rgb="FFFFFFFF"/>
      <name val="Arial"/>
      <charset val="1"/>
    </font>
    <font>
      <b/>
      <sz val="10"/>
      <color rgb="FF1F3864"/>
      <name val="Arial"/>
      <charset val="1"/>
    </font>
    <font>
      <b/>
      <sz val="9"/>
      <color rgb="FFA32D2D"/>
      <name val="Arial"/>
      <charset val="1"/>
    </font>
    <font>
      <sz val="8"/>
      <color rgb="FF000000"/>
      <name val="Arial"/>
      <charset val="1"/>
    </font>
    <font>
      <b/>
      <sz val="9"/>
      <color rgb="FF444444"/>
      <name val="Arial"/>
      <charset val="1"/>
    </font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10"/>
      <color rgb="FFA32D2D"/>
      <name val="Arial"/>
      <charset val="1"/>
    </font>
    <font>
      <b/>
      <sz val="11"/>
      <color rgb="FFFFFFFF"/>
      <name val="Arial"/>
      <charset val="1"/>
    </font>
    <font>
      <sz val="9"/>
      <color rgb="FF2E75B6"/>
      <name val="Arial"/>
      <charset val="1"/>
    </font>
    <font>
      <sz val="9"/>
      <color rgb="FF1F3864"/>
      <name val="Courier New"/>
      <charset val="1"/>
    </font>
    <font>
      <b/>
      <sz val="9"/>
      <color rgb="FF1A6B5A"/>
      <name val="Arial"/>
      <charset val="1"/>
    </font>
    <font>
      <i/>
      <sz val="9"/>
      <color rgb="FF888888"/>
      <name val="Arial"/>
      <charset val="1"/>
    </font>
    <font>
      <i/>
      <sz val="8"/>
      <color rgb="FF888888"/>
      <name val="Arial"/>
      <charset val="1"/>
    </font>
    <font>
      <b/>
      <sz val="10"/>
      <color rgb="FF1A6B5A"/>
      <name val="Arial"/>
      <charset val="1"/>
    </font>
    <font>
      <i/>
      <sz val="8"/>
      <color rgb="FFA32D2D"/>
      <name val="Arial"/>
      <charset val="1"/>
    </font>
    <font>
      <b/>
      <sz val="14"/>
      <color rgb="FF1F3864"/>
      <name val="Arial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D6EDE8"/>
      </patternFill>
    </fill>
    <fill>
      <patternFill patternType="solid">
        <fgColor rgb="FFFFFFFF"/>
        <bgColor rgb="FFF2F2F2"/>
      </patternFill>
    </fill>
    <fill>
      <patternFill patternType="solid">
        <fgColor rgb="FFD6EDE8"/>
        <bgColor rgb="FFD6E4F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6EDE8"/>
      </patternFill>
    </fill>
    <fill>
      <patternFill patternType="solid">
        <fgColor rgb="FF1A6B5A"/>
        <bgColor rgb="FF008080"/>
      </patternFill>
    </fill>
    <fill>
      <patternFill patternType="solid">
        <fgColor rgb="FFFFD966"/>
        <bgColor rgb="FFFFCC00"/>
      </patternFill>
    </fill>
    <fill>
      <patternFill patternType="solid">
        <fgColor rgb="FFFFE0E0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CCCCCC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14" borderId="3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5" borderId="6" applyNumberFormat="0" applyAlignment="0" applyProtection="0">
      <alignment vertical="center"/>
    </xf>
    <xf numFmtId="0" fontId="42" fillId="16" borderId="7" applyNumberFormat="0" applyAlignment="0" applyProtection="0">
      <alignment vertical="center"/>
    </xf>
    <xf numFmtId="0" fontId="43" fillId="16" borderId="6" applyNumberFormat="0" applyAlignment="0" applyProtection="0">
      <alignment vertical="center"/>
    </xf>
    <xf numFmtId="0" fontId="44" fillId="17" borderId="8" applyNumberFormat="0" applyAlignment="0" applyProtection="0">
      <alignment vertical="center"/>
    </xf>
    <xf numFmtId="0" fontId="45" fillId="0" borderId="9" applyNumberFormat="0" applyFill="0" applyAlignment="0" applyProtection="0">
      <alignment vertical="center"/>
    </xf>
    <xf numFmtId="0" fontId="46" fillId="0" borderId="10" applyNumberFormat="0" applyFill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" fontId="21" fillId="4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2" fontId="2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8" fillId="7" borderId="1" xfId="0" applyNumberFormat="1" applyFont="1" applyFill="1" applyBorder="1" applyAlignment="1">
      <alignment horizontal="center" vertical="center"/>
    </xf>
    <xf numFmtId="2" fontId="23" fillId="7" borderId="1" xfId="0" applyNumberFormat="1" applyFont="1" applyFill="1" applyBorder="1" applyAlignment="1">
      <alignment horizontal="center" vertical="center"/>
    </xf>
    <xf numFmtId="2" fontId="10" fillId="7" borderId="1" xfId="0" applyNumberFormat="1" applyFont="1" applyFill="1" applyBorder="1" applyAlignment="1">
      <alignment horizontal="center" vertical="center"/>
    </xf>
    <xf numFmtId="9" fontId="8" fillId="4" borderId="1" xfId="0" applyNumberFormat="1" applyFont="1" applyFill="1" applyBorder="1" applyAlignment="1">
      <alignment horizontal="center" vertical="center"/>
    </xf>
    <xf numFmtId="2" fontId="23" fillId="4" borderId="1" xfId="0" applyNumberFormat="1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center" wrapText="1"/>
    </xf>
    <xf numFmtId="0" fontId="27" fillId="6" borderId="1" xfId="0" applyFont="1" applyFill="1" applyBorder="1" applyAlignment="1">
      <alignment horizontal="left" vertical="top" wrapText="1"/>
    </xf>
    <xf numFmtId="2" fontId="28" fillId="7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2" fontId="28" fillId="4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left" vertical="center" wrapText="1"/>
    </xf>
    <xf numFmtId="178" fontId="19" fillId="6" borderId="1" xfId="0" applyNumberFormat="1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30" fillId="6" borderId="1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" fontId="8" fillId="6" borderId="1" xfId="0" applyNumberFormat="1" applyFont="1" applyFill="1" applyBorder="1" applyAlignment="1">
      <alignment horizontal="left" vertical="center" wrapText="1"/>
    </xf>
    <xf numFmtId="0" fontId="19" fillId="4" borderId="0" xfId="0" applyFont="1" applyFill="1"/>
    <xf numFmtId="0" fontId="15" fillId="7" borderId="2" xfId="0" applyFont="1" applyFill="1" applyBorder="1" applyAlignment="1">
      <alignment horizontal="left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19" fillId="7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19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19" fillId="3" borderId="2" xfId="0" applyFont="1" applyFill="1" applyBorder="1" applyAlignment="1">
      <alignment horizontal="left" vertical="center" wrapText="1"/>
    </xf>
    <xf numFmtId="0" fontId="19" fillId="6" borderId="2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A6B5A"/>
      <rgbColor rgb="00CCCCCC"/>
      <rgbColor rgb="00888888"/>
      <rgbColor rgb="009999FF"/>
      <rgbColor rgb="00993366"/>
      <rgbColor rgb="00FFF2CC"/>
      <rgbColor rgb="00D6EDE8"/>
      <rgbColor rgb="00660066"/>
      <rgbColor rgb="00FF8080"/>
      <rgbColor rgb="000066CC"/>
      <rgbColor rgb="00D6E4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E2EFDA"/>
      <rgbColor rgb="00FFE0E0"/>
      <rgbColor rgb="0099CCFF"/>
      <rgbColor rgb="00FF99CC"/>
      <rgbColor rgb="00CC99FF"/>
      <rgbColor rgb="00FFD966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A32D2D"/>
      <rgbColor rgb="00993366"/>
      <rgbColor rgb="00333399"/>
      <rgbColor rgb="00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7" Type="http://schemas.openxmlformats.org/officeDocument/2006/relationships/image" Target="media/image27.jpeg"/><Relationship Id="rId26" Type="http://schemas.openxmlformats.org/officeDocument/2006/relationships/image" Target="media/image26.jpeg"/><Relationship Id="rId25" Type="http://schemas.openxmlformats.org/officeDocument/2006/relationships/image" Target="media/image25.jpeg"/><Relationship Id="rId24" Type="http://schemas.openxmlformats.org/officeDocument/2006/relationships/image" Target="media/image24.jpeg"/><Relationship Id="rId23" Type="http://schemas.openxmlformats.org/officeDocument/2006/relationships/image" Target="media/image23.jpe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www.wps.cn/officeDocument/2020/cellImage" Target="cellimag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91"/>
  <sheetViews>
    <sheetView showGridLines="0" zoomScale="85" zoomScaleNormal="85" topLeftCell="A152" workbookViewId="0">
      <selection activeCell="E55" sqref="E55"/>
    </sheetView>
  </sheetViews>
  <sheetFormatPr defaultColWidth="8.63636363636364" defaultRowHeight="14.5" outlineLevelCol="5"/>
  <cols>
    <col min="1" max="1" width="3" customWidth="1"/>
    <col min="2" max="3" width="22" customWidth="1"/>
    <col min="4" max="5" width="10" customWidth="1"/>
    <col min="6" max="6" width="22" customWidth="1"/>
    <col min="7" max="7" width="5" customWidth="1"/>
  </cols>
  <sheetData>
    <row r="1" ht="31.5" customHeight="1" spans="2:6">
      <c r="B1" s="1" t="s">
        <v>0</v>
      </c>
      <c r="C1" s="1"/>
      <c r="D1" s="1"/>
      <c r="E1" s="1"/>
      <c r="F1" s="1"/>
    </row>
    <row r="2" ht="18" customHeight="1" spans="2:6">
      <c r="B2" s="53" t="s">
        <v>1</v>
      </c>
      <c r="C2" s="53"/>
      <c r="D2" s="53"/>
      <c r="E2" s="53"/>
      <c r="F2" s="53"/>
    </row>
    <row r="3" ht="7.5" customHeight="1"/>
    <row r="4" ht="15.75" customHeight="1" spans="2:6">
      <c r="B4" s="34" t="s">
        <v>2</v>
      </c>
      <c r="C4" s="34"/>
      <c r="D4" s="34"/>
      <c r="E4" s="34"/>
      <c r="F4" s="34"/>
    </row>
    <row r="5" ht="18" customHeight="1" spans="2:6">
      <c r="B5" s="69" t="s">
        <v>3</v>
      </c>
      <c r="C5" s="70" t="s">
        <v>4</v>
      </c>
      <c r="D5" s="70"/>
      <c r="E5" s="70"/>
      <c r="F5" s="70"/>
    </row>
    <row r="6" ht="18" customHeight="1" spans="2:6">
      <c r="B6" s="69" t="s">
        <v>5</v>
      </c>
      <c r="C6" s="70" t="s">
        <v>6</v>
      </c>
      <c r="D6" s="70"/>
      <c r="E6" s="70"/>
      <c r="F6" s="70"/>
    </row>
    <row r="7" ht="18" customHeight="1" spans="2:6">
      <c r="B7" s="69" t="s">
        <v>7</v>
      </c>
      <c r="C7" s="70" t="s">
        <v>8</v>
      </c>
      <c r="D7" s="70"/>
      <c r="E7" s="70"/>
      <c r="F7" s="70"/>
    </row>
    <row r="8" ht="18" customHeight="1" spans="2:6">
      <c r="B8" s="69" t="s">
        <v>9</v>
      </c>
      <c r="C8" s="70" t="s">
        <v>10</v>
      </c>
      <c r="D8" s="70"/>
      <c r="E8" s="70"/>
      <c r="F8" s="70"/>
    </row>
    <row r="9" ht="18" customHeight="1" spans="2:6">
      <c r="B9" s="69" t="s">
        <v>11</v>
      </c>
      <c r="C9" s="70" t="s">
        <v>12</v>
      </c>
      <c r="D9" s="70"/>
      <c r="E9" s="70"/>
      <c r="F9" s="70"/>
    </row>
    <row r="10" ht="18" customHeight="1" spans="2:6">
      <c r="B10" s="69" t="s">
        <v>13</v>
      </c>
      <c r="C10" s="70" t="s">
        <v>14</v>
      </c>
      <c r="D10" s="70"/>
      <c r="E10" s="70"/>
      <c r="F10" s="70"/>
    </row>
    <row r="11" ht="9.75" customHeight="1"/>
    <row r="12" ht="15.75" customHeight="1" spans="2:6">
      <c r="B12" s="34" t="s">
        <v>15</v>
      </c>
      <c r="C12" s="34"/>
      <c r="D12" s="34"/>
      <c r="E12" s="34"/>
      <c r="F12" s="34"/>
    </row>
    <row r="13" ht="19.5" customHeight="1" spans="2:6">
      <c r="B13" s="68" t="s">
        <v>16</v>
      </c>
      <c r="C13" s="68" t="s">
        <v>17</v>
      </c>
      <c r="D13" s="68" t="s">
        <v>18</v>
      </c>
      <c r="E13" s="68" t="s">
        <v>19</v>
      </c>
      <c r="F13" s="68" t="s">
        <v>20</v>
      </c>
    </row>
    <row r="14" ht="27.75" customHeight="1" spans="2:6">
      <c r="B14" s="27" t="s">
        <v>21</v>
      </c>
      <c r="C14" s="36" t="s">
        <v>22</v>
      </c>
      <c r="D14" t="s">
        <v>23</v>
      </c>
      <c r="E14" s="97" t="s">
        <v>24</v>
      </c>
      <c r="F14" s="97" t="str">
        <f>_xlfn.DISPIMG("ID_0838DCF26C58473FAE79CC97E4C64B49",1)</f>
        <v>=DISPIMG("ID_0838DCF26C58473FAE79CC97E4C64B49",1)</v>
      </c>
    </row>
    <row r="15" ht="27.75" customHeight="1" spans="2:6">
      <c r="B15" s="12" t="s">
        <v>25</v>
      </c>
      <c r="C15" s="8" t="s">
        <v>26</v>
      </c>
      <c r="D15" t="s">
        <v>27</v>
      </c>
      <c r="E15" s="97" t="s">
        <v>28</v>
      </c>
      <c r="F15" s="97" t="str">
        <f>_xlfn.DISPIMG("ID_E907978E1386440DA5D15A179BE61F5A",1)</f>
        <v>=DISPIMG("ID_E907978E1386440DA5D15A179BE61F5A",1)</v>
      </c>
    </row>
    <row r="16" ht="27.75" customHeight="1" spans="2:6">
      <c r="B16" s="27" t="s">
        <v>29</v>
      </c>
      <c r="C16" s="36" t="s">
        <v>30</v>
      </c>
      <c r="D16" t="s">
        <v>31</v>
      </c>
      <c r="E16" s="97" t="s">
        <v>32</v>
      </c>
      <c r="F16" s="97" t="str">
        <f>_xlfn.DISPIMG("ID_E78696EF51BF47799512B134E23D84FB",1)</f>
        <v>=DISPIMG("ID_E78696EF51BF47799512B134E23D84FB",1)</v>
      </c>
    </row>
    <row r="17" ht="27.75" customHeight="1" spans="2:6">
      <c r="B17" s="12" t="s">
        <v>33</v>
      </c>
      <c r="C17" s="8" t="s">
        <v>34</v>
      </c>
      <c r="D17" t="s">
        <v>27</v>
      </c>
      <c r="E17" s="97" t="s">
        <v>35</v>
      </c>
      <c r="F17" s="97" t="str">
        <f>_xlfn.DISPIMG("ID_F4DAA453328E49649495E5A263F320AD",1)</f>
        <v>=DISPIMG("ID_F4DAA453328E49649495E5A263F320AD",1)</v>
      </c>
    </row>
    <row r="18" ht="27.75" customHeight="1" spans="2:6">
      <c r="B18" s="27" t="s">
        <v>36</v>
      </c>
      <c r="C18" s="36" t="s">
        <v>37</v>
      </c>
      <c r="D18" t="s">
        <v>38</v>
      </c>
      <c r="E18" s="97" t="s">
        <v>39</v>
      </c>
      <c r="F18" s="97" t="str">
        <f>_xlfn.DISPIMG("ID_2C1C922912864810856333CB3E946382",1)</f>
        <v>=DISPIMG("ID_2C1C922912864810856333CB3E946382",1)</v>
      </c>
    </row>
    <row r="19" ht="24" customHeight="1" spans="2:6">
      <c r="B19" s="98" t="s">
        <v>40</v>
      </c>
      <c r="C19" s="98"/>
      <c r="D19" s="98"/>
      <c r="E19" s="99">
        <v>4</v>
      </c>
      <c r="F19" s="97" t="s">
        <v>41</v>
      </c>
    </row>
    <row r="20" ht="9.75" customHeight="1"/>
    <row r="21" ht="15.75" customHeight="1" spans="2:6">
      <c r="B21" s="34" t="s">
        <v>42</v>
      </c>
      <c r="C21" s="34"/>
      <c r="D21" s="34"/>
      <c r="E21" s="34"/>
      <c r="F21" s="34"/>
    </row>
    <row r="22" ht="19.5" customHeight="1" spans="2:6">
      <c r="B22" s="68" t="s">
        <v>43</v>
      </c>
      <c r="C22" s="68" t="s">
        <v>44</v>
      </c>
      <c r="D22" s="68" t="s">
        <v>45</v>
      </c>
      <c r="E22" s="68" t="s">
        <v>46</v>
      </c>
      <c r="F22" s="68" t="s">
        <v>19</v>
      </c>
    </row>
    <row r="23" ht="24" customHeight="1" spans="2:6">
      <c r="B23" s="27" t="s">
        <v>47</v>
      </c>
      <c r="C23" s="36" t="s">
        <v>48</v>
      </c>
      <c r="D23" s="46" t="s">
        <v>49</v>
      </c>
      <c r="E23" s="36" t="s">
        <v>50</v>
      </c>
      <c r="F23" s="46" t="s">
        <v>51</v>
      </c>
    </row>
    <row r="24" ht="24" customHeight="1" spans="2:6">
      <c r="B24" s="12" t="s">
        <v>52</v>
      </c>
      <c r="C24" s="8" t="s">
        <v>53</v>
      </c>
      <c r="D24" s="46" t="s">
        <v>54</v>
      </c>
      <c r="E24" s="8" t="s">
        <v>55</v>
      </c>
      <c r="F24" s="46" t="s">
        <v>56</v>
      </c>
    </row>
    <row r="25" ht="24" customHeight="1" spans="2:6">
      <c r="B25" s="27" t="s">
        <v>57</v>
      </c>
      <c r="C25" s="36" t="s">
        <v>58</v>
      </c>
      <c r="D25" s="46" t="s">
        <v>54</v>
      </c>
      <c r="E25" s="36" t="s">
        <v>59</v>
      </c>
      <c r="F25" s="46" t="s">
        <v>60</v>
      </c>
    </row>
    <row r="26" ht="24" customHeight="1" spans="2:6">
      <c r="B26" s="12" t="s">
        <v>61</v>
      </c>
      <c r="C26" s="8" t="s">
        <v>62</v>
      </c>
      <c r="D26" s="46" t="s">
        <v>63</v>
      </c>
      <c r="E26" s="8" t="s">
        <v>64</v>
      </c>
      <c r="F26" s="46" t="s">
        <v>65</v>
      </c>
    </row>
    <row r="27" ht="24" customHeight="1" spans="2:6">
      <c r="B27" s="27" t="s">
        <v>66</v>
      </c>
      <c r="C27" s="36" t="s">
        <v>67</v>
      </c>
      <c r="D27" s="46" t="s">
        <v>68</v>
      </c>
      <c r="E27" s="36" t="s">
        <v>69</v>
      </c>
      <c r="F27" s="46" t="s">
        <v>70</v>
      </c>
    </row>
    <row r="28" ht="24" customHeight="1" spans="2:6">
      <c r="B28" s="12" t="s">
        <v>71</v>
      </c>
      <c r="C28" s="8" t="s">
        <v>72</v>
      </c>
      <c r="D28" s="46" t="s">
        <v>73</v>
      </c>
      <c r="E28" s="8" t="s">
        <v>74</v>
      </c>
      <c r="F28" s="46" t="s">
        <v>75</v>
      </c>
    </row>
    <row r="29" ht="24" customHeight="1" spans="2:6">
      <c r="B29" s="98" t="s">
        <v>76</v>
      </c>
      <c r="C29" s="98"/>
      <c r="D29" s="98"/>
      <c r="E29" s="99">
        <v>4</v>
      </c>
      <c r="F29" s="97" t="s">
        <v>41</v>
      </c>
    </row>
    <row r="30" ht="9.75" customHeight="1"/>
    <row r="31" ht="15.75" customHeight="1" spans="2:6">
      <c r="B31" s="34" t="s">
        <v>77</v>
      </c>
      <c r="C31" s="34"/>
      <c r="D31" s="34"/>
      <c r="E31" s="34"/>
      <c r="F31" s="34"/>
    </row>
    <row r="32" ht="19.5" customHeight="1" spans="2:6">
      <c r="B32" s="68" t="s">
        <v>78</v>
      </c>
      <c r="C32" s="68" t="s">
        <v>79</v>
      </c>
      <c r="D32" s="68" t="s">
        <v>80</v>
      </c>
      <c r="E32" s="68" t="s">
        <v>81</v>
      </c>
      <c r="F32" s="68" t="s">
        <v>19</v>
      </c>
    </row>
    <row r="33" ht="24" customHeight="1" spans="2:6">
      <c r="B33" s="27" t="s">
        <v>82</v>
      </c>
      <c r="C33" s="36" t="s">
        <v>83</v>
      </c>
      <c r="D33" s="46" t="s">
        <v>23</v>
      </c>
      <c r="E33" s="46" t="str">
        <f>_xlfn.DISPIMG("ID_BB332484863346A9B3890BD0B4883639",1)</f>
        <v>=DISPIMG("ID_BB332484863346A9B3890BD0B4883639",1)</v>
      </c>
      <c r="F33" s="46" t="s">
        <v>84</v>
      </c>
    </row>
    <row r="34" ht="24" customHeight="1" spans="2:6">
      <c r="B34" s="12" t="s">
        <v>85</v>
      </c>
      <c r="C34" s="8" t="s">
        <v>86</v>
      </c>
      <c r="D34" s="46" t="s">
        <v>23</v>
      </c>
      <c r="E34" s="46" t="str">
        <f>_xlfn.DISPIMG("ID_5808FA69B6DA4B868348953FE8251519",1)</f>
        <v>=DISPIMG("ID_5808FA69B6DA4B868348953FE8251519",1)</v>
      </c>
      <c r="F34" s="46" t="s">
        <v>87</v>
      </c>
    </row>
    <row r="35" ht="24" customHeight="1" spans="2:6">
      <c r="B35" s="27" t="s">
        <v>88</v>
      </c>
      <c r="C35" s="36" t="s">
        <v>89</v>
      </c>
      <c r="D35" s="46" t="s">
        <v>23</v>
      </c>
      <c r="E35" s="46"/>
      <c r="F35" s="46" t="s">
        <v>90</v>
      </c>
    </row>
    <row r="36" ht="24" customHeight="1" spans="2:6">
      <c r="B36" s="12" t="s">
        <v>91</v>
      </c>
      <c r="C36" s="8" t="s">
        <v>92</v>
      </c>
      <c r="D36" s="46" t="s">
        <v>93</v>
      </c>
      <c r="E36" s="46"/>
      <c r="F36" s="46" t="s">
        <v>94</v>
      </c>
    </row>
    <row r="37" ht="24" customHeight="1" spans="2:6">
      <c r="B37" s="27" t="s">
        <v>95</v>
      </c>
      <c r="C37" s="36" t="s">
        <v>96</v>
      </c>
      <c r="D37" s="46" t="s">
        <v>23</v>
      </c>
      <c r="E37" s="46" t="str">
        <f>_xlfn.DISPIMG("ID_8A77A4E9597C4B50B80F6F42B71FEB0B",1)</f>
        <v>=DISPIMG("ID_8A77A4E9597C4B50B80F6F42B71FEB0B",1)</v>
      </c>
      <c r="F37" s="46" t="s">
        <v>97</v>
      </c>
    </row>
    <row r="38" ht="24" customHeight="1" spans="2:6">
      <c r="B38" s="12" t="s">
        <v>98</v>
      </c>
      <c r="C38" s="8" t="s">
        <v>99</v>
      </c>
      <c r="D38" s="46" t="s">
        <v>23</v>
      </c>
      <c r="E38" s="46"/>
      <c r="F38" s="46" t="s">
        <v>100</v>
      </c>
    </row>
    <row r="39" ht="24" customHeight="1" spans="2:6">
      <c r="B39" s="27" t="s">
        <v>101</v>
      </c>
      <c r="C39" s="36" t="s">
        <v>102</v>
      </c>
      <c r="D39" s="46" t="s">
        <v>23</v>
      </c>
      <c r="E39" s="46"/>
      <c r="F39" s="46" t="s">
        <v>103</v>
      </c>
    </row>
    <row r="40" ht="24" customHeight="1" spans="2:6">
      <c r="B40" s="98" t="s">
        <v>104</v>
      </c>
      <c r="C40" s="98"/>
      <c r="D40" s="98"/>
      <c r="E40" s="99">
        <v>4</v>
      </c>
      <c r="F40" s="97" t="s">
        <v>41</v>
      </c>
    </row>
    <row r="41" ht="9.75" customHeight="1"/>
    <row r="42" ht="15.75" customHeight="1" spans="2:6">
      <c r="B42" s="34" t="s">
        <v>105</v>
      </c>
      <c r="C42" s="34"/>
      <c r="D42" s="34"/>
      <c r="E42" s="34"/>
      <c r="F42" s="34"/>
    </row>
    <row r="43" ht="19.5" customHeight="1" spans="2:6">
      <c r="B43" s="68" t="s">
        <v>106</v>
      </c>
      <c r="C43" s="68" t="s">
        <v>107</v>
      </c>
      <c r="D43" s="68" t="s">
        <v>108</v>
      </c>
      <c r="E43" s="68" t="s">
        <v>109</v>
      </c>
      <c r="F43" s="68" t="s">
        <v>110</v>
      </c>
    </row>
    <row r="44" ht="24" customHeight="1" spans="2:6">
      <c r="B44" s="27" t="s">
        <v>111</v>
      </c>
      <c r="C44" s="36" t="s">
        <v>112</v>
      </c>
      <c r="D44" s="46" t="s">
        <v>113</v>
      </c>
      <c r="E44" s="46">
        <v>0</v>
      </c>
      <c r="F44" s="46" t="s">
        <v>114</v>
      </c>
    </row>
    <row r="45" ht="24" customHeight="1" spans="2:6">
      <c r="B45" s="12" t="s">
        <v>115</v>
      </c>
      <c r="C45" s="8" t="s">
        <v>116</v>
      </c>
      <c r="D45" s="46" t="s">
        <v>117</v>
      </c>
      <c r="E45" s="46">
        <v>0</v>
      </c>
      <c r="F45" s="46" t="s">
        <v>114</v>
      </c>
    </row>
    <row r="46" ht="24" customHeight="1" spans="2:6">
      <c r="B46" s="27" t="s">
        <v>118</v>
      </c>
      <c r="C46" s="36" t="s">
        <v>119</v>
      </c>
      <c r="D46" s="46" t="s">
        <v>120</v>
      </c>
      <c r="E46" s="46">
        <v>0</v>
      </c>
      <c r="F46" s="46" t="s">
        <v>114</v>
      </c>
    </row>
    <row r="47" ht="24" customHeight="1" spans="2:6">
      <c r="B47" s="12" t="s">
        <v>121</v>
      </c>
      <c r="C47" s="8" t="s">
        <v>122</v>
      </c>
      <c r="D47" s="46" t="s">
        <v>123</v>
      </c>
      <c r="E47" s="46">
        <v>0</v>
      </c>
      <c r="F47" s="46" t="s">
        <v>114</v>
      </c>
    </row>
    <row r="48" ht="24" customHeight="1" spans="2:6">
      <c r="B48" s="27" t="s">
        <v>124</v>
      </c>
      <c r="C48" s="36" t="s">
        <v>125</v>
      </c>
      <c r="D48" s="46" t="s">
        <v>126</v>
      </c>
      <c r="E48" s="46">
        <v>0</v>
      </c>
      <c r="F48" s="46" t="s">
        <v>114</v>
      </c>
    </row>
    <row r="49" ht="15.75" customHeight="1" spans="2:6">
      <c r="B49" s="34" t="s">
        <v>127</v>
      </c>
      <c r="C49" s="34"/>
      <c r="D49" s="34"/>
      <c r="E49" s="34"/>
      <c r="F49" s="34"/>
    </row>
    <row r="50" ht="18" customHeight="1" spans="2:6">
      <c r="B50" s="35" t="s">
        <v>128</v>
      </c>
      <c r="C50" s="35" t="s">
        <v>129</v>
      </c>
      <c r="D50" s="35" t="s">
        <v>130</v>
      </c>
      <c r="E50" s="35" t="s">
        <v>131</v>
      </c>
      <c r="F50" s="35" t="s">
        <v>132</v>
      </c>
    </row>
    <row r="51" ht="21.75" customHeight="1" spans="2:6">
      <c r="B51" s="27" t="s">
        <v>133</v>
      </c>
      <c r="C51" s="36" t="s">
        <v>134</v>
      </c>
      <c r="D51" s="46" t="s">
        <v>135</v>
      </c>
      <c r="E51" s="46" t="s">
        <v>136</v>
      </c>
      <c r="F51" s="46" t="s">
        <v>137</v>
      </c>
    </row>
    <row r="52" ht="21.75" customHeight="1" spans="2:6">
      <c r="B52" s="12" t="s">
        <v>138</v>
      </c>
      <c r="C52" s="8" t="s">
        <v>139</v>
      </c>
      <c r="D52" s="46" t="s">
        <v>140</v>
      </c>
      <c r="E52" s="46" t="s">
        <v>136</v>
      </c>
      <c r="F52" s="46">
        <v>3.5</v>
      </c>
    </row>
    <row r="53" ht="21.75" customHeight="1" spans="2:6">
      <c r="B53" s="27" t="s">
        <v>141</v>
      </c>
      <c r="C53" s="36" t="s">
        <v>142</v>
      </c>
      <c r="D53" s="46" t="s">
        <v>143</v>
      </c>
      <c r="E53" s="46" t="s">
        <v>144</v>
      </c>
      <c r="F53" s="46">
        <v>3</v>
      </c>
    </row>
    <row r="54" ht="21.75" customHeight="1" spans="2:6">
      <c r="B54" s="12" t="s">
        <v>145</v>
      </c>
      <c r="C54" s="8" t="s">
        <v>146</v>
      </c>
      <c r="D54" s="46" t="s">
        <v>147</v>
      </c>
      <c r="E54" s="46" t="s">
        <v>136</v>
      </c>
      <c r="F54" s="46">
        <v>4</v>
      </c>
    </row>
    <row r="55" ht="24" customHeight="1" spans="2:6">
      <c r="B55" s="98" t="s">
        <v>148</v>
      </c>
      <c r="C55" s="98"/>
      <c r="D55" s="98"/>
      <c r="E55" s="99">
        <v>3</v>
      </c>
      <c r="F55" s="97" t="s">
        <v>41</v>
      </c>
    </row>
    <row r="56" ht="9.75" customHeight="1" spans="2:6">
      <c r="B56" s="103"/>
      <c r="C56" s="103"/>
      <c r="D56" s="103"/>
      <c r="E56" s="103"/>
      <c r="F56" s="103"/>
    </row>
    <row r="57" ht="15.75" customHeight="1" spans="2:6">
      <c r="B57" s="104" t="s">
        <v>149</v>
      </c>
      <c r="C57" s="104"/>
      <c r="D57" s="104"/>
      <c r="E57" s="104"/>
      <c r="F57" s="104"/>
    </row>
    <row r="58" ht="19.5" customHeight="1" spans="2:6">
      <c r="B58" s="105" t="s">
        <v>150</v>
      </c>
      <c r="C58" s="105" t="s">
        <v>79</v>
      </c>
      <c r="D58" s="105" t="s">
        <v>80</v>
      </c>
      <c r="E58" s="105" t="s">
        <v>81</v>
      </c>
      <c r="F58" s="105" t="s">
        <v>19</v>
      </c>
    </row>
    <row r="59" ht="27.75" customHeight="1" spans="2:6">
      <c r="B59" s="106" t="s">
        <v>151</v>
      </c>
      <c r="C59" s="107" t="s">
        <v>152</v>
      </c>
      <c r="D59" s="107" t="s">
        <v>27</v>
      </c>
      <c r="E59" s="107" t="str">
        <f>_xlfn.DISPIMG("ID_208DC6980A1C4491AE5DBAB54C10224A",1)</f>
        <v>=DISPIMG("ID_208DC6980A1C4491AE5DBAB54C10224A",1)</v>
      </c>
      <c r="F59" s="107" t="s">
        <v>153</v>
      </c>
    </row>
    <row r="60" ht="27.75" customHeight="1" spans="2:6">
      <c r="B60" s="108" t="s">
        <v>154</v>
      </c>
      <c r="C60" s="109" t="s">
        <v>155</v>
      </c>
      <c r="D60" s="109" t="s">
        <v>38</v>
      </c>
      <c r="E60" s="109"/>
      <c r="F60" s="109" t="s">
        <v>156</v>
      </c>
    </row>
    <row r="61" ht="27.75" customHeight="1" spans="2:6">
      <c r="B61" s="106" t="s">
        <v>157</v>
      </c>
      <c r="C61" s="107" t="s">
        <v>158</v>
      </c>
      <c r="D61" s="107" t="s">
        <v>27</v>
      </c>
      <c r="E61" s="107"/>
      <c r="F61" s="107" t="s">
        <v>159</v>
      </c>
    </row>
    <row r="62" ht="27.75" customHeight="1" spans="2:6">
      <c r="B62" s="108" t="s">
        <v>160</v>
      </c>
      <c r="C62" s="109" t="s">
        <v>161</v>
      </c>
      <c r="D62" s="109" t="s">
        <v>27</v>
      </c>
      <c r="E62" s="109" t="str">
        <f>_xlfn.DISPIMG("ID_DE3898DDC3B04DECA9A8DCF0D0737AF4",1)</f>
        <v>=DISPIMG("ID_DE3898DDC3B04DECA9A8DCF0D0737AF4",1)</v>
      </c>
      <c r="F62" s="109" t="s">
        <v>162</v>
      </c>
    </row>
    <row r="63" ht="27.75" customHeight="1" spans="2:6">
      <c r="B63" s="106" t="s">
        <v>163</v>
      </c>
      <c r="C63" s="107" t="s">
        <v>164</v>
      </c>
      <c r="D63" s="107" t="s">
        <v>38</v>
      </c>
      <c r="E63" s="107"/>
      <c r="F63" s="107" t="s">
        <v>165</v>
      </c>
    </row>
    <row r="64" ht="24" customHeight="1" spans="2:6">
      <c r="B64" s="110" t="s">
        <v>166</v>
      </c>
      <c r="C64" s="110"/>
      <c r="D64" s="110"/>
      <c r="E64" s="111">
        <v>4</v>
      </c>
      <c r="F64" s="112" t="s">
        <v>41</v>
      </c>
    </row>
    <row r="65" ht="9.75" customHeight="1" spans="2:6">
      <c r="B65" s="103"/>
      <c r="C65" s="103"/>
      <c r="D65" s="103"/>
      <c r="E65" s="103"/>
      <c r="F65" s="103"/>
    </row>
    <row r="66" ht="15.75" customHeight="1" spans="2:6">
      <c r="B66" s="104" t="s">
        <v>167</v>
      </c>
      <c r="C66" s="104"/>
      <c r="D66" s="104"/>
      <c r="E66" s="104"/>
      <c r="F66" s="104"/>
    </row>
    <row r="67" ht="19.5" customHeight="1" spans="2:6">
      <c r="B67" s="105" t="s">
        <v>150</v>
      </c>
      <c r="C67" s="105" t="s">
        <v>79</v>
      </c>
      <c r="D67" s="105" t="s">
        <v>80</v>
      </c>
      <c r="E67" s="105" t="s">
        <v>81</v>
      </c>
      <c r="F67" s="105" t="s">
        <v>19</v>
      </c>
    </row>
    <row r="68" ht="27.75" customHeight="1" spans="2:6">
      <c r="B68" s="106" t="s">
        <v>168</v>
      </c>
      <c r="C68" s="107" t="s">
        <v>169</v>
      </c>
      <c r="D68" s="107" t="s">
        <v>23</v>
      </c>
      <c r="E68" s="107"/>
      <c r="F68" s="107" t="s">
        <v>170</v>
      </c>
    </row>
    <row r="69" ht="27.75" customHeight="1" spans="2:6">
      <c r="B69" s="108" t="s">
        <v>171</v>
      </c>
      <c r="C69" s="109" t="s">
        <v>172</v>
      </c>
      <c r="D69" s="109" t="s">
        <v>23</v>
      </c>
      <c r="E69" s="109" t="str">
        <f>_xlfn.DISPIMG("ID_9E5F6942ADDC47D3A24F4C7B1195B77F",1)</f>
        <v>=DISPIMG("ID_9E5F6942ADDC47D3A24F4C7B1195B77F",1)</v>
      </c>
      <c r="F69" s="109" t="s">
        <v>173</v>
      </c>
    </row>
    <row r="70" ht="27.75" customHeight="1" spans="2:6">
      <c r="B70" s="106" t="s">
        <v>174</v>
      </c>
      <c r="C70" s="107" t="s">
        <v>175</v>
      </c>
      <c r="D70" s="107" t="s">
        <v>23</v>
      </c>
      <c r="E70" s="107"/>
      <c r="F70" s="107" t="s">
        <v>176</v>
      </c>
    </row>
    <row r="71" ht="27.75" customHeight="1" spans="2:6">
      <c r="B71" s="108" t="s">
        <v>177</v>
      </c>
      <c r="C71" s="109" t="s">
        <v>178</v>
      </c>
      <c r="D71" s="109" t="s">
        <v>38</v>
      </c>
      <c r="E71" s="109" t="str">
        <f>_xlfn.DISPIMG("ID_587CAA71769D4F5B82B9DA692E614A2B",1)</f>
        <v>=DISPIMG("ID_587CAA71769D4F5B82B9DA692E614A2B",1)</v>
      </c>
      <c r="F71" s="109" t="s">
        <v>179</v>
      </c>
    </row>
    <row r="72" ht="27.75" customHeight="1" spans="2:6">
      <c r="B72" s="106" t="s">
        <v>180</v>
      </c>
      <c r="C72" s="107" t="s">
        <v>181</v>
      </c>
      <c r="D72" s="107" t="s">
        <v>23</v>
      </c>
      <c r="E72" s="107"/>
      <c r="F72" s="107" t="s">
        <v>182</v>
      </c>
    </row>
    <row r="73" ht="27.75" customHeight="1" spans="2:6">
      <c r="B73" s="108" t="s">
        <v>183</v>
      </c>
      <c r="C73" s="109" t="s">
        <v>184</v>
      </c>
      <c r="D73" s="109" t="s">
        <v>31</v>
      </c>
      <c r="E73" s="109"/>
      <c r="F73" s="109" t="s">
        <v>185</v>
      </c>
    </row>
    <row r="74" ht="24" customHeight="1" spans="2:6">
      <c r="B74" s="110" t="s">
        <v>186</v>
      </c>
      <c r="C74" s="110"/>
      <c r="D74" s="110"/>
      <c r="E74" s="111">
        <v>4</v>
      </c>
      <c r="F74" s="112" t="s">
        <v>41</v>
      </c>
    </row>
    <row r="75" ht="9.75" customHeight="1" spans="2:6">
      <c r="B75" s="103"/>
      <c r="C75" s="103"/>
      <c r="D75" s="103"/>
      <c r="E75" s="103"/>
      <c r="F75" s="103"/>
    </row>
    <row r="76" ht="15.75" customHeight="1" spans="2:6">
      <c r="B76" s="104" t="s">
        <v>187</v>
      </c>
      <c r="C76" s="104"/>
      <c r="D76" s="104"/>
      <c r="E76" s="104"/>
      <c r="F76" s="104"/>
    </row>
    <row r="77" ht="19.5" customHeight="1" spans="2:6">
      <c r="B77" s="105" t="s">
        <v>150</v>
      </c>
      <c r="C77" s="105" t="s">
        <v>79</v>
      </c>
      <c r="D77" s="105" t="s">
        <v>80</v>
      </c>
      <c r="E77" s="105" t="s">
        <v>81</v>
      </c>
      <c r="F77" s="105" t="s">
        <v>19</v>
      </c>
    </row>
    <row r="78" ht="27.75" customHeight="1" spans="2:6">
      <c r="B78" s="106" t="s">
        <v>188</v>
      </c>
      <c r="C78" s="107" t="s">
        <v>189</v>
      </c>
      <c r="D78" s="107" t="s">
        <v>23</v>
      </c>
      <c r="E78" s="107" t="str">
        <f>_xlfn.DISPIMG("ID_32BE50C6B3C54F3EB7DF72D7F1DD4E6D",1)</f>
        <v>=DISPIMG("ID_32BE50C6B3C54F3EB7DF72D7F1DD4E6D",1)</v>
      </c>
      <c r="F78" s="107" t="s">
        <v>190</v>
      </c>
    </row>
    <row r="79" ht="27.75" customHeight="1" spans="2:6">
      <c r="B79" s="108" t="s">
        <v>191</v>
      </c>
      <c r="C79" s="109" t="s">
        <v>192</v>
      </c>
      <c r="D79" s="109" t="s">
        <v>38</v>
      </c>
      <c r="E79" s="109" t="str">
        <f>_xlfn.DISPIMG("ID_8CA2E4B8F8164970A8C7BE7E39DD3093",1)</f>
        <v>=DISPIMG("ID_8CA2E4B8F8164970A8C7BE7E39DD3093",1)</v>
      </c>
      <c r="F79" s="109" t="s">
        <v>193</v>
      </c>
    </row>
    <row r="80" ht="27.75" customHeight="1" spans="2:6">
      <c r="B80" s="106" t="s">
        <v>194</v>
      </c>
      <c r="C80" s="107" t="s">
        <v>195</v>
      </c>
      <c r="D80" s="107" t="s">
        <v>38</v>
      </c>
      <c r="E80" s="107" t="str">
        <f>_xlfn.DISPIMG("ID_E026DC94FC264693833135492BD83F8B",1)</f>
        <v>=DISPIMG("ID_E026DC94FC264693833135492BD83F8B",1)</v>
      </c>
      <c r="F80" s="107" t="s">
        <v>196</v>
      </c>
    </row>
    <row r="81" ht="27.75" customHeight="1" spans="2:6">
      <c r="B81" s="108" t="s">
        <v>197</v>
      </c>
      <c r="C81" s="109" t="s">
        <v>198</v>
      </c>
      <c r="D81" s="109" t="s">
        <v>23</v>
      </c>
      <c r="E81" s="109"/>
      <c r="F81" s="109" t="s">
        <v>199</v>
      </c>
    </row>
    <row r="82" ht="27.75" customHeight="1" spans="2:6">
      <c r="B82" s="106" t="s">
        <v>200</v>
      </c>
      <c r="C82" s="107" t="s">
        <v>201</v>
      </c>
      <c r="D82" s="107" t="s">
        <v>23</v>
      </c>
      <c r="E82" s="107"/>
      <c r="F82" s="107" t="s">
        <v>202</v>
      </c>
    </row>
    <row r="83" ht="24" customHeight="1" spans="2:6">
      <c r="B83" s="110" t="s">
        <v>203</v>
      </c>
      <c r="C83" s="110"/>
      <c r="D83" s="110"/>
      <c r="E83" s="111">
        <v>4</v>
      </c>
      <c r="F83" s="112" t="s">
        <v>41</v>
      </c>
    </row>
    <row r="84" ht="9.75" customHeight="1" spans="2:6">
      <c r="B84" s="103"/>
      <c r="C84" s="103"/>
      <c r="D84" s="103"/>
      <c r="E84" s="103"/>
      <c r="F84" s="103"/>
    </row>
    <row r="85" ht="15.75" customHeight="1" spans="2:6">
      <c r="B85" s="104" t="s">
        <v>204</v>
      </c>
      <c r="C85" s="104"/>
      <c r="D85" s="104"/>
      <c r="E85" s="104"/>
      <c r="F85" s="104"/>
    </row>
    <row r="86" ht="19.5" customHeight="1" spans="2:6">
      <c r="B86" s="105" t="s">
        <v>150</v>
      </c>
      <c r="C86" s="105" t="s">
        <v>79</v>
      </c>
      <c r="D86" s="105" t="s">
        <v>80</v>
      </c>
      <c r="E86" s="105" t="s">
        <v>81</v>
      </c>
      <c r="F86" s="105" t="s">
        <v>19</v>
      </c>
    </row>
    <row r="87" ht="27.75" customHeight="1" spans="2:6">
      <c r="B87" s="106" t="s">
        <v>205</v>
      </c>
      <c r="C87" s="107" t="s">
        <v>206</v>
      </c>
      <c r="D87" s="107" t="s">
        <v>23</v>
      </c>
      <c r="E87" s="107" t="str">
        <f>_xlfn.DISPIMG("ID_81395280FABB43DDA9E387E9691C3F57",1)</f>
        <v>=DISPIMG("ID_81395280FABB43DDA9E387E9691C3F57",1)</v>
      </c>
      <c r="F87" s="107" t="s">
        <v>207</v>
      </c>
    </row>
    <row r="88" ht="27.75" customHeight="1" spans="2:6">
      <c r="B88" s="108" t="s">
        <v>208</v>
      </c>
      <c r="C88" s="109" t="s">
        <v>209</v>
      </c>
      <c r="D88" s="109" t="s">
        <v>23</v>
      </c>
      <c r="E88" s="109" t="str">
        <f>_xlfn.DISPIMG("ID_9155EF207F054236855EE114479B60DA",1)</f>
        <v>=DISPIMG("ID_9155EF207F054236855EE114479B60DA",1)</v>
      </c>
      <c r="F88" s="109" t="s">
        <v>210</v>
      </c>
    </row>
    <row r="89" ht="27.75" customHeight="1" spans="2:6">
      <c r="B89" s="106" t="s">
        <v>211</v>
      </c>
      <c r="C89" s="107" t="s">
        <v>212</v>
      </c>
      <c r="D89" s="107" t="s">
        <v>23</v>
      </c>
      <c r="E89" s="107"/>
      <c r="F89" s="107" t="s">
        <v>213</v>
      </c>
    </row>
    <row r="90" ht="27.75" customHeight="1" spans="2:6">
      <c r="B90" s="108" t="s">
        <v>214</v>
      </c>
      <c r="C90" s="109" t="s">
        <v>215</v>
      </c>
      <c r="D90" s="109" t="s">
        <v>23</v>
      </c>
      <c r="E90" s="109" t="str">
        <f>_xlfn.DISPIMG("ID_C66BDD13F49D4DC88916B1701693B3DB",1)</f>
        <v>=DISPIMG("ID_C66BDD13F49D4DC88916B1701693B3DB",1)</v>
      </c>
      <c r="F90" s="109" t="s">
        <v>216</v>
      </c>
    </row>
    <row r="91" ht="24" customHeight="1" spans="2:6">
      <c r="B91" s="110" t="s">
        <v>217</v>
      </c>
      <c r="C91" s="110"/>
      <c r="D91" s="110"/>
      <c r="E91" s="111">
        <v>4</v>
      </c>
      <c r="F91" s="112" t="s">
        <v>41</v>
      </c>
    </row>
  </sheetData>
  <mergeCells count="26">
    <mergeCell ref="B1:F1"/>
    <mergeCell ref="B2:F2"/>
    <mergeCell ref="B4:F4"/>
    <mergeCell ref="C5:F5"/>
    <mergeCell ref="C6:F6"/>
    <mergeCell ref="C7:F7"/>
    <mergeCell ref="C8:F8"/>
    <mergeCell ref="C9:F9"/>
    <mergeCell ref="C10:F10"/>
    <mergeCell ref="B12:F12"/>
    <mergeCell ref="B19:D19"/>
    <mergeCell ref="B21:F21"/>
    <mergeCell ref="B29:D29"/>
    <mergeCell ref="B31:F31"/>
    <mergeCell ref="B40:D40"/>
    <mergeCell ref="B42:F42"/>
    <mergeCell ref="B49:F49"/>
    <mergeCell ref="B55:D55"/>
    <mergeCell ref="B57:F57"/>
    <mergeCell ref="B64:D64"/>
    <mergeCell ref="B66:F66"/>
    <mergeCell ref="B74:D74"/>
    <mergeCell ref="B76:F76"/>
    <mergeCell ref="B83:D83"/>
    <mergeCell ref="B85:F85"/>
    <mergeCell ref="B91:D9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51"/>
  <sheetViews>
    <sheetView showGridLines="0" topLeftCell="A53" workbookViewId="0">
      <selection activeCell="E43" sqref="E43"/>
    </sheetView>
  </sheetViews>
  <sheetFormatPr defaultColWidth="8.63636363636364" defaultRowHeight="14.5" outlineLevelCol="4"/>
  <cols>
    <col min="1" max="1" width="3" customWidth="1"/>
    <col min="2" max="2" width="26" customWidth="1"/>
    <col min="3" max="3" width="28" customWidth="1"/>
    <col min="4" max="4" width="26" customWidth="1"/>
    <col min="5" max="5" width="28" customWidth="1"/>
    <col min="6" max="6" width="5" customWidth="1"/>
  </cols>
  <sheetData>
    <row r="1" ht="36" customHeight="1" spans="2:5">
      <c r="B1" s="113" t="s">
        <v>218</v>
      </c>
      <c r="C1" s="113"/>
      <c r="D1" s="113"/>
      <c r="E1" s="113"/>
    </row>
    <row r="2" ht="19.5" customHeight="1" spans="2:5">
      <c r="B2" s="68" t="s">
        <v>219</v>
      </c>
      <c r="C2" s="68"/>
      <c r="D2" s="68"/>
      <c r="E2" s="68"/>
    </row>
    <row r="3" ht="7.5" customHeight="1"/>
    <row r="4" ht="15.75" customHeight="1" spans="2:5">
      <c r="B4" s="34" t="s">
        <v>220</v>
      </c>
      <c r="C4" s="34"/>
      <c r="D4" s="34"/>
      <c r="E4" s="34"/>
    </row>
    <row r="5" ht="18" customHeight="1" spans="2:5">
      <c r="B5" s="69" t="s">
        <v>221</v>
      </c>
      <c r="C5" s="70" t="s">
        <v>222</v>
      </c>
      <c r="D5" s="114"/>
      <c r="E5" s="114"/>
    </row>
    <row r="6" ht="18" customHeight="1" spans="2:5">
      <c r="B6" s="69" t="s">
        <v>223</v>
      </c>
      <c r="C6" s="70" t="s">
        <v>224</v>
      </c>
      <c r="D6" s="114"/>
      <c r="E6" s="114"/>
    </row>
    <row r="7" ht="18" customHeight="1" spans="2:5">
      <c r="B7" s="69" t="s">
        <v>225</v>
      </c>
      <c r="C7" s="70" t="s">
        <v>226</v>
      </c>
      <c r="D7" s="114"/>
      <c r="E7" s="114"/>
    </row>
    <row r="8" ht="18" customHeight="1" spans="2:5">
      <c r="B8" s="69" t="s">
        <v>227</v>
      </c>
      <c r="C8" s="70" t="s">
        <v>12</v>
      </c>
      <c r="D8" s="114"/>
      <c r="E8" s="114"/>
    </row>
    <row r="9" ht="18" customHeight="1" spans="2:5">
      <c r="B9" s="69" t="s">
        <v>7</v>
      </c>
      <c r="C9" s="70" t="s">
        <v>228</v>
      </c>
      <c r="D9" s="114"/>
      <c r="E9" s="114"/>
    </row>
    <row r="10" ht="18" customHeight="1" spans="2:5">
      <c r="B10" s="69" t="s">
        <v>9</v>
      </c>
      <c r="C10" s="70" t="s">
        <v>10</v>
      </c>
      <c r="D10" s="114"/>
      <c r="E10" s="114"/>
    </row>
    <row r="11" ht="18" customHeight="1" spans="2:5">
      <c r="B11" s="69" t="s">
        <v>229</v>
      </c>
      <c r="C11" s="70" t="s">
        <v>230</v>
      </c>
      <c r="D11" s="114"/>
      <c r="E11" s="114"/>
    </row>
    <row r="12" ht="7.5" customHeight="1"/>
    <row r="13" ht="15.75" customHeight="1" spans="2:5">
      <c r="B13" s="34" t="s">
        <v>231</v>
      </c>
      <c r="C13" s="34"/>
      <c r="D13" s="34"/>
      <c r="E13" s="34"/>
    </row>
    <row r="14" ht="15.75" customHeight="1" spans="2:5">
      <c r="B14" s="115" t="s">
        <v>232</v>
      </c>
      <c r="C14" s="115"/>
      <c r="D14" s="115"/>
      <c r="E14" s="115"/>
    </row>
    <row r="15" ht="18" customHeight="1" spans="2:5">
      <c r="B15" s="68" t="s">
        <v>233</v>
      </c>
      <c r="C15" s="68" t="s">
        <v>234</v>
      </c>
      <c r="D15" s="68" t="s">
        <v>235</v>
      </c>
      <c r="E15" s="68" t="s">
        <v>236</v>
      </c>
    </row>
    <row r="16" ht="16.5" customHeight="1" spans="2:5">
      <c r="B16" s="116" t="s">
        <v>226</v>
      </c>
      <c r="C16" s="117" t="s">
        <v>237</v>
      </c>
      <c r="D16" s="117" t="s">
        <v>238</v>
      </c>
      <c r="E16" s="117" t="s">
        <v>239</v>
      </c>
    </row>
    <row r="17" ht="16.5" customHeight="1" spans="2:5">
      <c r="B17" s="118" t="s">
        <v>240</v>
      </c>
      <c r="C17" s="119" t="s">
        <v>241</v>
      </c>
      <c r="D17" s="119" t="s">
        <v>242</v>
      </c>
      <c r="E17" s="119" t="s">
        <v>243</v>
      </c>
    </row>
    <row r="18" ht="16.5" customHeight="1" spans="2:5">
      <c r="B18" s="120" t="s">
        <v>244</v>
      </c>
      <c r="C18" s="121" t="s">
        <v>245</v>
      </c>
      <c r="D18" s="121" t="s">
        <v>246</v>
      </c>
      <c r="E18" s="121" t="s">
        <v>247</v>
      </c>
    </row>
    <row r="19" ht="16.5" customHeight="1" spans="2:5">
      <c r="B19" s="122" t="s">
        <v>248</v>
      </c>
      <c r="C19" s="123" t="s">
        <v>249</v>
      </c>
      <c r="D19" s="123" t="s">
        <v>250</v>
      </c>
      <c r="E19" s="123" t="s">
        <v>251</v>
      </c>
    </row>
    <row r="20" ht="16.5" customHeight="1" spans="2:5">
      <c r="B20" s="124" t="s">
        <v>252</v>
      </c>
      <c r="C20" s="125" t="s">
        <v>253</v>
      </c>
      <c r="D20" s="125" t="s">
        <v>254</v>
      </c>
      <c r="E20" s="125" t="s">
        <v>255</v>
      </c>
    </row>
    <row r="21" ht="16.5" customHeight="1" spans="2:5">
      <c r="B21" s="126" t="s">
        <v>256</v>
      </c>
      <c r="C21" s="127" t="s">
        <v>257</v>
      </c>
      <c r="D21" s="127" t="s">
        <v>258</v>
      </c>
      <c r="E21" s="127" t="s">
        <v>259</v>
      </c>
    </row>
    <row r="22" ht="7.5" customHeight="1"/>
    <row r="23" ht="15.75" customHeight="1" spans="2:5">
      <c r="B23" s="34" t="s">
        <v>260</v>
      </c>
      <c r="C23" s="34"/>
      <c r="D23" s="34"/>
      <c r="E23" s="34"/>
    </row>
    <row r="24" ht="15.75" customHeight="1" spans="2:5">
      <c r="B24" s="69" t="s">
        <v>261</v>
      </c>
      <c r="C24" s="69" t="s">
        <v>3</v>
      </c>
      <c r="D24" s="69" t="s">
        <v>262</v>
      </c>
      <c r="E24" s="69"/>
    </row>
    <row r="25" ht="19.5" customHeight="1" spans="2:5">
      <c r="B25" s="70" t="s">
        <v>252</v>
      </c>
      <c r="C25" s="70" t="s">
        <v>4</v>
      </c>
      <c r="D25" s="70" t="s">
        <v>263</v>
      </c>
      <c r="E25" s="70"/>
    </row>
    <row r="26" ht="7.5" customHeight="1"/>
    <row r="27" ht="15.75" customHeight="1" spans="2:5">
      <c r="B27" s="34" t="s">
        <v>264</v>
      </c>
      <c r="C27" s="34"/>
      <c r="D27" s="34"/>
      <c r="E27" s="34"/>
    </row>
    <row r="28" ht="15.75" customHeight="1" spans="2:5">
      <c r="B28" s="35" t="s">
        <v>265</v>
      </c>
      <c r="C28" s="35" t="s">
        <v>234</v>
      </c>
      <c r="D28" s="35" t="s">
        <v>265</v>
      </c>
      <c r="E28" s="35" t="s">
        <v>235</v>
      </c>
    </row>
    <row r="29" ht="18" customHeight="1" spans="2:5">
      <c r="B29" s="69" t="s">
        <v>266</v>
      </c>
      <c r="C29" s="70" t="s">
        <v>4</v>
      </c>
      <c r="D29" s="69" t="s">
        <v>266</v>
      </c>
      <c r="E29" s="70" t="s">
        <v>263</v>
      </c>
    </row>
    <row r="30" ht="18" customHeight="1" spans="2:5">
      <c r="B30" s="69" t="s">
        <v>5</v>
      </c>
      <c r="C30" s="70" t="s">
        <v>6</v>
      </c>
      <c r="D30" s="69" t="s">
        <v>5</v>
      </c>
      <c r="E30" s="70" t="s">
        <v>267</v>
      </c>
    </row>
    <row r="31" ht="18" customHeight="1" spans="2:5">
      <c r="B31" s="69" t="s">
        <v>268</v>
      </c>
      <c r="C31" s="70" t="s">
        <v>269</v>
      </c>
      <c r="D31" s="69" t="s">
        <v>268</v>
      </c>
      <c r="E31" s="70" t="s">
        <v>269</v>
      </c>
    </row>
    <row r="32" ht="18" customHeight="1" spans="2:5">
      <c r="B32" s="69" t="s">
        <v>270</v>
      </c>
      <c r="C32" s="70" t="s">
        <v>271</v>
      </c>
      <c r="D32" s="69" t="s">
        <v>270</v>
      </c>
      <c r="E32" s="70" t="s">
        <v>272</v>
      </c>
    </row>
    <row r="33" ht="18" customHeight="1" spans="2:5">
      <c r="B33" s="69" t="s">
        <v>273</v>
      </c>
      <c r="C33" s="70">
        <v>4.7</v>
      </c>
      <c r="D33" s="69" t="s">
        <v>273</v>
      </c>
      <c r="E33" s="70">
        <v>4.6</v>
      </c>
    </row>
    <row r="34" ht="18" customHeight="1" spans="2:5">
      <c r="B34" s="69" t="s">
        <v>274</v>
      </c>
      <c r="C34" s="70" t="s">
        <v>275</v>
      </c>
      <c r="D34" s="69" t="s">
        <v>274</v>
      </c>
      <c r="E34" s="70" t="s">
        <v>276</v>
      </c>
    </row>
    <row r="35" ht="7.5" customHeight="1"/>
    <row r="36" ht="15.75" customHeight="1" spans="2:5">
      <c r="B36" s="34" t="s">
        <v>277</v>
      </c>
      <c r="C36" s="34"/>
      <c r="D36" s="34"/>
      <c r="E36" s="34"/>
    </row>
    <row r="37" ht="15.75" customHeight="1" spans="2:5">
      <c r="B37" s="2" t="s">
        <v>278</v>
      </c>
      <c r="C37" s="2" t="s">
        <v>106</v>
      </c>
      <c r="D37" s="2" t="s">
        <v>279</v>
      </c>
      <c r="E37" s="2" t="s">
        <v>280</v>
      </c>
    </row>
    <row r="38" ht="18" customHeight="1" spans="2:5">
      <c r="B38" s="8" t="s">
        <v>281</v>
      </c>
      <c r="C38" s="8" t="s">
        <v>282</v>
      </c>
      <c r="D38" s="8" t="s">
        <v>283</v>
      </c>
      <c r="E38" s="40" t="s">
        <v>114</v>
      </c>
    </row>
    <row r="39" ht="18" customHeight="1" spans="2:5">
      <c r="B39" s="8" t="s">
        <v>284</v>
      </c>
      <c r="C39" s="8" t="s">
        <v>285</v>
      </c>
      <c r="D39" s="8" t="s">
        <v>283</v>
      </c>
      <c r="E39" s="40" t="s">
        <v>114</v>
      </c>
    </row>
    <row r="40" ht="18" customHeight="1" spans="2:5">
      <c r="B40" s="8" t="s">
        <v>286</v>
      </c>
      <c r="C40" s="8" t="s">
        <v>287</v>
      </c>
      <c r="D40" s="8" t="s">
        <v>283</v>
      </c>
      <c r="E40" s="40" t="s">
        <v>114</v>
      </c>
    </row>
    <row r="41" ht="18" customHeight="1" spans="2:5">
      <c r="B41" s="8" t="s">
        <v>288</v>
      </c>
      <c r="C41" s="8" t="s">
        <v>289</v>
      </c>
      <c r="D41" s="8" t="s">
        <v>290</v>
      </c>
      <c r="E41" s="40" t="s">
        <v>114</v>
      </c>
    </row>
    <row r="42" ht="18" customHeight="1" spans="2:5">
      <c r="B42" s="8" t="s">
        <v>291</v>
      </c>
      <c r="C42" s="8" t="s">
        <v>292</v>
      </c>
      <c r="D42" s="8" t="s">
        <v>290</v>
      </c>
      <c r="E42" s="40" t="s">
        <v>114</v>
      </c>
    </row>
    <row r="43" ht="18" customHeight="1" spans="2:5">
      <c r="B43" s="8" t="s">
        <v>293</v>
      </c>
      <c r="C43" s="8" t="s">
        <v>294</v>
      </c>
      <c r="D43" s="8" t="s">
        <v>290</v>
      </c>
      <c r="E43" s="40" t="s">
        <v>114</v>
      </c>
    </row>
    <row r="44" ht="7.5" customHeight="1"/>
    <row r="45" ht="15.75" customHeight="1" spans="2:5">
      <c r="B45" s="34" t="s">
        <v>295</v>
      </c>
      <c r="C45" s="34"/>
      <c r="D45" s="34"/>
      <c r="E45" s="34"/>
    </row>
    <row r="46" ht="15.75" customHeight="1" spans="2:5">
      <c r="B46" s="2" t="s">
        <v>296</v>
      </c>
      <c r="C46" s="2" t="s">
        <v>297</v>
      </c>
      <c r="D46" s="2" t="s">
        <v>298</v>
      </c>
      <c r="E46" s="2" t="s">
        <v>299</v>
      </c>
    </row>
    <row r="47" ht="21.75" customHeight="1" spans="2:5">
      <c r="B47" s="32">
        <v>5</v>
      </c>
      <c r="C47" s="32" t="s">
        <v>300</v>
      </c>
      <c r="D47" s="40" t="s">
        <v>301</v>
      </c>
      <c r="E47" s="40" t="s">
        <v>302</v>
      </c>
    </row>
    <row r="48" ht="21.75" customHeight="1" spans="2:5">
      <c r="B48" s="6">
        <v>4</v>
      </c>
      <c r="C48" s="6" t="s">
        <v>303</v>
      </c>
      <c r="D48" s="43" t="s">
        <v>304</v>
      </c>
      <c r="E48" s="43" t="s">
        <v>305</v>
      </c>
    </row>
    <row r="49" ht="21.75" customHeight="1" spans="2:5">
      <c r="B49" s="22">
        <v>3</v>
      </c>
      <c r="C49" s="22" t="s">
        <v>306</v>
      </c>
      <c r="D49" s="46" t="s">
        <v>307</v>
      </c>
      <c r="E49" s="46" t="s">
        <v>308</v>
      </c>
    </row>
    <row r="50" ht="21.75" customHeight="1" spans="2:5">
      <c r="B50" s="56">
        <v>2</v>
      </c>
      <c r="C50" s="56" t="s">
        <v>309</v>
      </c>
      <c r="D50" s="49" t="s">
        <v>310</v>
      </c>
      <c r="E50" s="49" t="s">
        <v>311</v>
      </c>
    </row>
    <row r="51" ht="21.75" customHeight="1" spans="2:5">
      <c r="B51" s="57">
        <v>1</v>
      </c>
      <c r="C51" s="57" t="s">
        <v>312</v>
      </c>
      <c r="D51" s="52" t="s">
        <v>313</v>
      </c>
      <c r="E51" s="52" t="s">
        <v>314</v>
      </c>
    </row>
  </sheetData>
  <mergeCells count="9">
    <mergeCell ref="B1:E1"/>
    <mergeCell ref="B2:E2"/>
    <mergeCell ref="B4:E4"/>
    <mergeCell ref="B13:E13"/>
    <mergeCell ref="B14:E14"/>
    <mergeCell ref="B23:E23"/>
    <mergeCell ref="B27:E27"/>
    <mergeCell ref="B36:E36"/>
    <mergeCell ref="B45:E4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91"/>
  <sheetViews>
    <sheetView showGridLines="0" topLeftCell="A76" workbookViewId="0">
      <selection activeCell="E83" sqref="E83"/>
    </sheetView>
  </sheetViews>
  <sheetFormatPr defaultColWidth="8.63636363636364" defaultRowHeight="14.5" outlineLevelCol="5"/>
  <cols>
    <col min="1" max="1" width="3" customWidth="1"/>
    <col min="2" max="3" width="22" customWidth="1"/>
    <col min="4" max="5" width="10" customWidth="1"/>
    <col min="6" max="6" width="22" customWidth="1"/>
    <col min="7" max="7" width="5" customWidth="1"/>
  </cols>
  <sheetData>
    <row r="1" ht="31.5" customHeight="1" spans="2:6">
      <c r="B1" s="1" t="s">
        <v>315</v>
      </c>
      <c r="C1" s="1"/>
      <c r="D1" s="1"/>
      <c r="E1" s="1"/>
      <c r="F1" s="1"/>
    </row>
    <row r="2" ht="18" customHeight="1" spans="2:6">
      <c r="B2" s="53" t="s">
        <v>1</v>
      </c>
      <c r="C2" s="53"/>
      <c r="D2" s="53"/>
      <c r="E2" s="53"/>
      <c r="F2" s="53"/>
    </row>
    <row r="3" ht="7.5" customHeight="1"/>
    <row r="4" ht="15.75" customHeight="1" spans="2:6">
      <c r="B4" s="34" t="s">
        <v>316</v>
      </c>
      <c r="C4" s="34"/>
      <c r="D4" s="34"/>
      <c r="E4" s="34"/>
      <c r="F4" s="34"/>
    </row>
    <row r="5" ht="18" customHeight="1" spans="2:6">
      <c r="B5" s="69" t="s">
        <v>262</v>
      </c>
      <c r="C5" s="70" t="s">
        <v>263</v>
      </c>
      <c r="D5" s="70"/>
      <c r="E5" s="70"/>
      <c r="F5" s="70"/>
    </row>
    <row r="6" ht="18" customHeight="1" spans="2:6">
      <c r="B6" s="69" t="s">
        <v>5</v>
      </c>
      <c r="C6" s="70" t="s">
        <v>267</v>
      </c>
      <c r="D6" s="70"/>
      <c r="E6" s="70"/>
      <c r="F6" s="70"/>
    </row>
    <row r="7" ht="18" customHeight="1" spans="2:6">
      <c r="B7" s="69" t="s">
        <v>7</v>
      </c>
      <c r="C7" s="70" t="s">
        <v>228</v>
      </c>
      <c r="D7" s="70"/>
      <c r="E7" s="70"/>
      <c r="F7" s="70"/>
    </row>
    <row r="8" ht="18" customHeight="1" spans="2:6">
      <c r="B8" s="69" t="s">
        <v>9</v>
      </c>
      <c r="C8" s="70" t="s">
        <v>10</v>
      </c>
      <c r="D8" s="70"/>
      <c r="E8" s="70"/>
      <c r="F8" s="70"/>
    </row>
    <row r="9" ht="18" customHeight="1" spans="2:6">
      <c r="B9" s="69" t="s">
        <v>11</v>
      </c>
      <c r="C9" s="70" t="s">
        <v>12</v>
      </c>
      <c r="D9" s="70"/>
      <c r="E9" s="70"/>
      <c r="F9" s="70"/>
    </row>
    <row r="10" ht="18" customHeight="1" spans="2:6">
      <c r="B10" s="69" t="s">
        <v>13</v>
      </c>
      <c r="C10" s="96">
        <v>0.556944444444444</v>
      </c>
      <c r="D10" s="70"/>
      <c r="E10" s="70"/>
      <c r="F10" s="70"/>
    </row>
    <row r="11" ht="9.75" customHeight="1"/>
    <row r="12" ht="15.75" customHeight="1" spans="2:6">
      <c r="B12" s="34" t="s">
        <v>317</v>
      </c>
      <c r="C12" s="34"/>
      <c r="D12" s="34"/>
      <c r="E12" s="34"/>
      <c r="F12" s="34"/>
    </row>
    <row r="13" ht="19.5" customHeight="1" spans="2:6">
      <c r="B13" s="68" t="s">
        <v>16</v>
      </c>
      <c r="C13" s="68" t="s">
        <v>17</v>
      </c>
      <c r="D13" s="68" t="s">
        <v>18</v>
      </c>
      <c r="E13" s="68" t="s">
        <v>19</v>
      </c>
      <c r="F13" s="68" t="s">
        <v>20</v>
      </c>
    </row>
    <row r="14" ht="27.75" customHeight="1" spans="2:6">
      <c r="B14" s="27" t="s">
        <v>21</v>
      </c>
      <c r="C14" t="s">
        <v>318</v>
      </c>
      <c r="D14" s="97" t="s">
        <v>93</v>
      </c>
      <c r="E14" s="97" t="s">
        <v>319</v>
      </c>
      <c r="F14" s="97" t="str">
        <f>_xlfn.DISPIMG("ID_F74E38AC02A64138B969D959F579FF29",1)</f>
        <v>=DISPIMG("ID_F74E38AC02A64138B969D959F579FF29",1)</v>
      </c>
    </row>
    <row r="15" ht="27.75" customHeight="1" spans="2:6">
      <c r="B15" s="12" t="s">
        <v>25</v>
      </c>
      <c r="C15" t="s">
        <v>320</v>
      </c>
      <c r="D15" s="97" t="s">
        <v>23</v>
      </c>
      <c r="E15" s="97" t="s">
        <v>321</v>
      </c>
      <c r="F15" s="97" t="str">
        <f>_xlfn.DISPIMG("ID_DE5FBFC30DA64EECB97E067CBCAC7A12",1)</f>
        <v>=DISPIMG("ID_DE5FBFC30DA64EECB97E067CBCAC7A12",1)</v>
      </c>
    </row>
    <row r="16" ht="27.75" customHeight="1" spans="2:6">
      <c r="B16" s="27" t="s">
        <v>29</v>
      </c>
      <c r="C16" t="s">
        <v>30</v>
      </c>
      <c r="D16" s="97" t="s">
        <v>322</v>
      </c>
      <c r="E16" s="97" t="s">
        <v>323</v>
      </c>
      <c r="F16" s="97" t="str">
        <f>_xlfn.DISPIMG("ID_6E48CFC86D324101AFF8125B18950D35",1)</f>
        <v>=DISPIMG("ID_6E48CFC86D324101AFF8125B18950D35",1)</v>
      </c>
    </row>
    <row r="17" ht="27.75" customHeight="1" spans="2:6">
      <c r="B17" s="12" t="s">
        <v>33</v>
      </c>
      <c r="C17" t="s">
        <v>324</v>
      </c>
      <c r="D17" s="97" t="s">
        <v>23</v>
      </c>
      <c r="E17" s="97" t="s">
        <v>325</v>
      </c>
      <c r="F17" s="97" t="str">
        <f>_xlfn.DISPIMG("ID_F99D809F737C4D22A2AC81E55A1ED2FC",1)</f>
        <v>=DISPIMG("ID_F99D809F737C4D22A2AC81E55A1ED2FC",1)</v>
      </c>
    </row>
    <row r="18" ht="27.75" customHeight="1" spans="2:6">
      <c r="B18" s="27" t="s">
        <v>36</v>
      </c>
      <c r="C18" t="s">
        <v>326</v>
      </c>
      <c r="D18" s="97" t="s">
        <v>93</v>
      </c>
      <c r="E18" s="97" t="s">
        <v>327</v>
      </c>
      <c r="F18" s="97" t="str">
        <f>_xlfn.DISPIMG("ID_E596CF20A0504B90B2FDC601EEAE6C9B",1)</f>
        <v>=DISPIMG("ID_E596CF20A0504B90B2FDC601EEAE6C9B",1)</v>
      </c>
    </row>
    <row r="19" ht="24" customHeight="1" spans="2:6">
      <c r="B19" s="98" t="s">
        <v>40</v>
      </c>
      <c r="C19" s="98"/>
      <c r="D19" s="98"/>
      <c r="E19" s="99">
        <v>3</v>
      </c>
      <c r="F19" s="97" t="s">
        <v>41</v>
      </c>
    </row>
    <row r="20" ht="9.75" customHeight="1"/>
    <row r="21" ht="15.75" customHeight="1" spans="2:6">
      <c r="B21" s="34" t="s">
        <v>328</v>
      </c>
      <c r="C21" s="34"/>
      <c r="D21" s="34"/>
      <c r="E21" s="34"/>
      <c r="F21" s="34"/>
    </row>
    <row r="22" ht="19.5" customHeight="1" spans="2:6">
      <c r="B22" s="68" t="s">
        <v>43</v>
      </c>
      <c r="C22" s="68" t="s">
        <v>44</v>
      </c>
      <c r="D22" s="68" t="s">
        <v>45</v>
      </c>
      <c r="E22" s="68" t="s">
        <v>46</v>
      </c>
      <c r="F22" s="68" t="s">
        <v>19</v>
      </c>
    </row>
    <row r="23" ht="24" customHeight="1" spans="2:6">
      <c r="B23" s="27" t="s">
        <v>47</v>
      </c>
      <c r="C23" s="36" t="s">
        <v>329</v>
      </c>
      <c r="D23" s="46" t="s">
        <v>330</v>
      </c>
      <c r="E23" s="36" t="s">
        <v>50</v>
      </c>
      <c r="F23" s="46" t="s">
        <v>331</v>
      </c>
    </row>
    <row r="24" ht="24" customHeight="1" spans="2:6">
      <c r="B24" s="12" t="s">
        <v>52</v>
      </c>
      <c r="C24" s="8" t="s">
        <v>53</v>
      </c>
      <c r="D24" s="46" t="s">
        <v>54</v>
      </c>
      <c r="E24" s="8" t="s">
        <v>55</v>
      </c>
      <c r="F24" s="46" t="s">
        <v>332</v>
      </c>
    </row>
    <row r="25" ht="24" customHeight="1" spans="2:6">
      <c r="B25" s="27" t="s">
        <v>57</v>
      </c>
      <c r="C25" s="36" t="s">
        <v>333</v>
      </c>
      <c r="D25" s="46" t="s">
        <v>334</v>
      </c>
      <c r="E25" s="36" t="s">
        <v>59</v>
      </c>
      <c r="F25" s="46" t="s">
        <v>335</v>
      </c>
    </row>
    <row r="26" ht="24" customHeight="1" spans="2:6">
      <c r="B26" s="12" t="s">
        <v>61</v>
      </c>
      <c r="C26" s="8" t="s">
        <v>62</v>
      </c>
      <c r="D26" s="46" t="s">
        <v>63</v>
      </c>
      <c r="E26" s="8" t="s">
        <v>64</v>
      </c>
      <c r="F26" s="46" t="s">
        <v>336</v>
      </c>
    </row>
    <row r="27" ht="24" customHeight="1" spans="2:6">
      <c r="B27" s="27" t="s">
        <v>66</v>
      </c>
      <c r="C27" s="36" t="s">
        <v>67</v>
      </c>
      <c r="D27" s="46" t="s">
        <v>49</v>
      </c>
      <c r="E27" s="36" t="s">
        <v>69</v>
      </c>
      <c r="F27" s="46" t="s">
        <v>70</v>
      </c>
    </row>
    <row r="28" ht="24" customHeight="1" spans="2:6">
      <c r="B28" s="12" t="s">
        <v>71</v>
      </c>
      <c r="C28" s="8" t="s">
        <v>72</v>
      </c>
      <c r="D28" s="46" t="s">
        <v>337</v>
      </c>
      <c r="E28" s="8" t="s">
        <v>74</v>
      </c>
      <c r="F28" s="46" t="s">
        <v>338</v>
      </c>
    </row>
    <row r="29" ht="24" customHeight="1" spans="2:6">
      <c r="B29" s="98" t="s">
        <v>76</v>
      </c>
      <c r="C29" s="98"/>
      <c r="D29" s="98"/>
      <c r="E29" s="99">
        <v>4</v>
      </c>
      <c r="F29" s="97" t="s">
        <v>41</v>
      </c>
    </row>
    <row r="30" ht="9.75" customHeight="1"/>
    <row r="31" ht="15.75" customHeight="1" spans="2:6">
      <c r="B31" s="34" t="s">
        <v>339</v>
      </c>
      <c r="C31" s="34"/>
      <c r="D31" s="34"/>
      <c r="E31" s="34"/>
      <c r="F31" s="34"/>
    </row>
    <row r="32" ht="19.5" customHeight="1" spans="2:6">
      <c r="B32" s="68" t="s">
        <v>78</v>
      </c>
      <c r="C32" s="68" t="s">
        <v>79</v>
      </c>
      <c r="D32" s="68" t="s">
        <v>80</v>
      </c>
      <c r="E32" s="68" t="s">
        <v>81</v>
      </c>
      <c r="F32" s="68" t="s">
        <v>19</v>
      </c>
    </row>
    <row r="33" ht="24" customHeight="1" spans="2:6">
      <c r="B33" s="27" t="s">
        <v>82</v>
      </c>
      <c r="C33" s="36" t="s">
        <v>83</v>
      </c>
      <c r="D33" s="46" t="s">
        <v>23</v>
      </c>
      <c r="E33" s="46" t="str">
        <f>_xlfn.DISPIMG("ID_5332393DA7E346EF84C6D46450F7C43A",1)</f>
        <v>=DISPIMG("ID_5332393DA7E346EF84C6D46450F7C43A",1)</v>
      </c>
      <c r="F33" s="46" t="s">
        <v>340</v>
      </c>
    </row>
    <row r="34" ht="24" customHeight="1" spans="2:6">
      <c r="B34" s="12" t="s">
        <v>85</v>
      </c>
      <c r="C34" s="8" t="s">
        <v>86</v>
      </c>
      <c r="D34" s="46" t="s">
        <v>23</v>
      </c>
      <c r="E34" s="46" t="str">
        <f>_xlfn.DISPIMG("ID_AA9758E08FA3498299261BB13476ED6C",1)</f>
        <v>=DISPIMG("ID_AA9758E08FA3498299261BB13476ED6C",1)</v>
      </c>
      <c r="F34" s="46" t="s">
        <v>341</v>
      </c>
    </row>
    <row r="35" ht="24" customHeight="1" spans="2:6">
      <c r="B35" s="27" t="s">
        <v>88</v>
      </c>
      <c r="C35" s="36" t="s">
        <v>89</v>
      </c>
      <c r="D35" s="46" t="s">
        <v>23</v>
      </c>
      <c r="E35" s="46"/>
      <c r="F35" s="46" t="s">
        <v>90</v>
      </c>
    </row>
    <row r="36" ht="24" customHeight="1" spans="2:6">
      <c r="B36" s="12" t="s">
        <v>91</v>
      </c>
      <c r="C36" s="8" t="s">
        <v>92</v>
      </c>
      <c r="D36" s="46" t="s">
        <v>93</v>
      </c>
      <c r="E36" s="46"/>
      <c r="F36" s="46" t="s">
        <v>342</v>
      </c>
    </row>
    <row r="37" ht="24" customHeight="1" spans="2:6">
      <c r="B37" s="27" t="s">
        <v>95</v>
      </c>
      <c r="C37" s="36" t="s">
        <v>96</v>
      </c>
      <c r="D37" s="46" t="s">
        <v>23</v>
      </c>
      <c r="E37" s="46" t="str">
        <f>_xlfn.DISPIMG("ID_93C29DFCE3BB45C0BD9CF42B7423767A",1)</f>
        <v>=DISPIMG("ID_93C29DFCE3BB45C0BD9CF42B7423767A",1)</v>
      </c>
      <c r="F37" s="46" t="s">
        <v>343</v>
      </c>
    </row>
    <row r="38" ht="24" customHeight="1" spans="2:6">
      <c r="B38" s="12" t="s">
        <v>98</v>
      </c>
      <c r="C38" s="8" t="s">
        <v>99</v>
      </c>
      <c r="D38" s="46" t="s">
        <v>23</v>
      </c>
      <c r="E38" s="46"/>
      <c r="F38" s="46" t="s">
        <v>344</v>
      </c>
    </row>
    <row r="39" ht="24" customHeight="1" spans="2:6">
      <c r="B39" s="27" t="s">
        <v>101</v>
      </c>
      <c r="C39" s="36" t="s">
        <v>102</v>
      </c>
      <c r="D39" s="46" t="s">
        <v>23</v>
      </c>
      <c r="E39" s="46"/>
      <c r="F39" s="46" t="s">
        <v>345</v>
      </c>
    </row>
    <row r="40" ht="24" customHeight="1" spans="2:6">
      <c r="B40" s="98" t="s">
        <v>104</v>
      </c>
      <c r="C40" s="98"/>
      <c r="D40" s="98"/>
      <c r="E40" s="99">
        <v>5</v>
      </c>
      <c r="F40" s="97" t="s">
        <v>41</v>
      </c>
    </row>
    <row r="41" ht="9.75" customHeight="1"/>
    <row r="42" ht="15.75" customHeight="1" spans="2:6">
      <c r="B42" s="34" t="s">
        <v>346</v>
      </c>
      <c r="C42" s="34"/>
      <c r="D42" s="34"/>
      <c r="E42" s="34"/>
      <c r="F42" s="34"/>
    </row>
    <row r="43" ht="19.5" customHeight="1" spans="2:6">
      <c r="B43" s="68" t="s">
        <v>106</v>
      </c>
      <c r="C43" s="68" t="s">
        <v>107</v>
      </c>
      <c r="D43" s="68" t="s">
        <v>108</v>
      </c>
      <c r="E43" s="68" t="s">
        <v>109</v>
      </c>
      <c r="F43" s="68" t="s">
        <v>110</v>
      </c>
    </row>
    <row r="44" ht="24" customHeight="1" spans="2:6">
      <c r="B44" s="27" t="s">
        <v>111</v>
      </c>
      <c r="C44" s="36" t="s">
        <v>347</v>
      </c>
      <c r="D44" s="46" t="s">
        <v>113</v>
      </c>
      <c r="E44" s="46">
        <v>0</v>
      </c>
      <c r="F44" s="46" t="s">
        <v>114</v>
      </c>
    </row>
    <row r="45" ht="24" customHeight="1" spans="2:6">
      <c r="B45" s="12" t="s">
        <v>115</v>
      </c>
      <c r="C45" s="100" t="s">
        <v>348</v>
      </c>
      <c r="D45" s="46">
        <v>8</v>
      </c>
      <c r="E45" s="46">
        <v>0</v>
      </c>
      <c r="F45" s="46" t="s">
        <v>114</v>
      </c>
    </row>
    <row r="46" ht="24" customHeight="1" spans="2:6">
      <c r="B46" s="27" t="s">
        <v>118</v>
      </c>
      <c r="C46" s="101" t="s">
        <v>349</v>
      </c>
      <c r="D46" s="46">
        <v>16</v>
      </c>
      <c r="E46" s="46">
        <v>0</v>
      </c>
      <c r="F46" s="46" t="s">
        <v>114</v>
      </c>
    </row>
    <row r="47" ht="24" customHeight="1" spans="2:6">
      <c r="B47" s="12" t="s">
        <v>121</v>
      </c>
      <c r="C47" s="8" t="s">
        <v>350</v>
      </c>
      <c r="D47" s="46">
        <v>9</v>
      </c>
      <c r="E47" s="46">
        <v>0</v>
      </c>
      <c r="F47" s="46" t="s">
        <v>114</v>
      </c>
    </row>
    <row r="48" ht="24" customHeight="1" spans="2:6">
      <c r="B48" s="27" t="s">
        <v>124</v>
      </c>
      <c r="C48" s="36" t="s">
        <v>351</v>
      </c>
      <c r="D48" s="46">
        <v>10</v>
      </c>
      <c r="E48" s="46">
        <v>0</v>
      </c>
      <c r="F48" s="46" t="s">
        <v>114</v>
      </c>
    </row>
    <row r="49" ht="15.75" customHeight="1" spans="2:6">
      <c r="B49" s="34" t="s">
        <v>127</v>
      </c>
      <c r="C49" s="34"/>
      <c r="D49" s="34"/>
      <c r="E49" s="34"/>
      <c r="F49" s="34"/>
    </row>
    <row r="50" ht="18" customHeight="1" spans="2:6">
      <c r="B50" s="35" t="s">
        <v>128</v>
      </c>
      <c r="C50" s="35" t="s">
        <v>129</v>
      </c>
      <c r="D50" s="35" t="s">
        <v>130</v>
      </c>
      <c r="E50" s="35" t="s">
        <v>131</v>
      </c>
      <c r="F50" s="35" t="s">
        <v>132</v>
      </c>
    </row>
    <row r="51" ht="21.75" customHeight="1" spans="2:6">
      <c r="B51" s="27" t="s">
        <v>133</v>
      </c>
      <c r="C51" s="36" t="s">
        <v>134</v>
      </c>
      <c r="D51" s="46" t="s">
        <v>352</v>
      </c>
      <c r="E51" s="46" t="s">
        <v>136</v>
      </c>
      <c r="F51" s="102">
        <v>46117</v>
      </c>
    </row>
    <row r="52" ht="21.75" customHeight="1" spans="2:6">
      <c r="B52" s="12" t="s">
        <v>138</v>
      </c>
      <c r="C52" t="s">
        <v>139</v>
      </c>
      <c r="D52" s="46" t="s">
        <v>353</v>
      </c>
      <c r="E52" s="46" t="s">
        <v>354</v>
      </c>
      <c r="F52" s="46">
        <v>4.5</v>
      </c>
    </row>
    <row r="53" ht="21.75" customHeight="1" spans="2:6">
      <c r="B53" s="27" t="s">
        <v>141</v>
      </c>
      <c r="C53" t="s">
        <v>142</v>
      </c>
      <c r="D53" s="46" t="s">
        <v>355</v>
      </c>
      <c r="E53" s="46" t="s">
        <v>136</v>
      </c>
      <c r="F53" s="46">
        <v>4</v>
      </c>
    </row>
    <row r="54" ht="21.75" customHeight="1" spans="2:6">
      <c r="B54" s="12" t="s">
        <v>145</v>
      </c>
      <c r="C54" s="8" t="s">
        <v>356</v>
      </c>
      <c r="D54" s="46" t="s">
        <v>357</v>
      </c>
      <c r="E54" s="46" t="s">
        <v>136</v>
      </c>
      <c r="F54" s="46">
        <v>4</v>
      </c>
    </row>
    <row r="55" ht="24" customHeight="1" spans="2:6">
      <c r="B55" s="98" t="s">
        <v>148</v>
      </c>
      <c r="C55" s="98"/>
      <c r="D55" s="98"/>
      <c r="E55" s="99">
        <v>4</v>
      </c>
      <c r="F55" s="97" t="s">
        <v>41</v>
      </c>
    </row>
    <row r="56" ht="9.75" customHeight="1" spans="2:6">
      <c r="B56" s="103"/>
      <c r="C56" s="103"/>
      <c r="D56" s="103"/>
      <c r="E56" s="103"/>
      <c r="F56" s="103"/>
    </row>
    <row r="57" ht="15.75" customHeight="1" spans="2:6">
      <c r="B57" s="104" t="s">
        <v>358</v>
      </c>
      <c r="C57" s="104"/>
      <c r="D57" s="104"/>
      <c r="E57" s="104"/>
      <c r="F57" s="104"/>
    </row>
    <row r="58" ht="19.5" customHeight="1" spans="2:6">
      <c r="B58" s="105" t="s">
        <v>150</v>
      </c>
      <c r="C58" s="105" t="s">
        <v>79</v>
      </c>
      <c r="D58" s="105" t="s">
        <v>80</v>
      </c>
      <c r="E58" s="105" t="s">
        <v>81</v>
      </c>
      <c r="F58" s="105" t="s">
        <v>19</v>
      </c>
    </row>
    <row r="59" ht="27.75" customHeight="1" spans="2:6">
      <c r="B59" s="106" t="s">
        <v>151</v>
      </c>
      <c r="C59" s="107" t="s">
        <v>152</v>
      </c>
      <c r="D59" s="107" t="s">
        <v>27</v>
      </c>
      <c r="E59" s="107" t="str">
        <f>_xlfn.DISPIMG("ID_F283F4032CBE4614B475A9C5D6902A6E",1)</f>
        <v>=DISPIMG("ID_F283F4032CBE4614B475A9C5D6902A6E",1)</v>
      </c>
      <c r="F59" s="107" t="s">
        <v>359</v>
      </c>
    </row>
    <row r="60" ht="27.75" customHeight="1" spans="2:6">
      <c r="B60" s="108" t="s">
        <v>154</v>
      </c>
      <c r="C60" s="109" t="s">
        <v>155</v>
      </c>
      <c r="D60" s="109" t="s">
        <v>93</v>
      </c>
      <c r="E60" s="109"/>
      <c r="F60" s="109" t="s">
        <v>360</v>
      </c>
    </row>
    <row r="61" ht="27.75" customHeight="1" spans="2:6">
      <c r="B61" s="106" t="s">
        <v>157</v>
      </c>
      <c r="C61" s="107" t="s">
        <v>158</v>
      </c>
      <c r="D61" s="107" t="s">
        <v>23</v>
      </c>
      <c r="E61" s="107"/>
      <c r="F61" s="107" t="s">
        <v>361</v>
      </c>
    </row>
    <row r="62" ht="27.75" customHeight="1" spans="2:6">
      <c r="B62" s="108" t="s">
        <v>160</v>
      </c>
      <c r="C62" s="109" t="s">
        <v>161</v>
      </c>
      <c r="D62" s="109" t="s">
        <v>27</v>
      </c>
      <c r="E62" s="109" t="str">
        <f>_xlfn.DISPIMG("ID_E93D0BAAFDF444FF86323A227922CC7B",1)</f>
        <v>=DISPIMG("ID_E93D0BAAFDF444FF86323A227922CC7B",1)</v>
      </c>
      <c r="F62" s="109" t="s">
        <v>362</v>
      </c>
    </row>
    <row r="63" ht="27.75" customHeight="1" spans="2:6">
      <c r="B63" s="106" t="s">
        <v>163</v>
      </c>
      <c r="C63" s="107" t="s">
        <v>164</v>
      </c>
      <c r="D63" s="107" t="s">
        <v>27</v>
      </c>
      <c r="E63" s="107"/>
      <c r="F63" s="107" t="s">
        <v>363</v>
      </c>
    </row>
    <row r="64" ht="24" customHeight="1" spans="2:6">
      <c r="B64" s="110" t="s">
        <v>166</v>
      </c>
      <c r="C64" s="110"/>
      <c r="D64" s="110"/>
      <c r="E64" s="111">
        <v>4</v>
      </c>
      <c r="F64" s="112" t="s">
        <v>41</v>
      </c>
    </row>
    <row r="65" ht="9.75" customHeight="1" spans="2:6">
      <c r="B65" s="103"/>
      <c r="C65" s="103"/>
      <c r="D65" s="103"/>
      <c r="E65" s="103"/>
      <c r="F65" s="103"/>
    </row>
    <row r="66" ht="15.75" customHeight="1" spans="2:6">
      <c r="B66" s="104" t="s">
        <v>364</v>
      </c>
      <c r="C66" s="104"/>
      <c r="D66" s="104"/>
      <c r="E66" s="104"/>
      <c r="F66" s="104"/>
    </row>
    <row r="67" ht="19.5" customHeight="1" spans="2:6">
      <c r="B67" s="105" t="s">
        <v>150</v>
      </c>
      <c r="C67" s="105" t="s">
        <v>79</v>
      </c>
      <c r="D67" s="105" t="s">
        <v>80</v>
      </c>
      <c r="E67" s="105" t="s">
        <v>81</v>
      </c>
      <c r="F67" s="105" t="s">
        <v>19</v>
      </c>
    </row>
    <row r="68" ht="27.75" customHeight="1" spans="2:6">
      <c r="B68" s="106" t="s">
        <v>168</v>
      </c>
      <c r="C68" s="107" t="s">
        <v>169</v>
      </c>
      <c r="D68" s="107" t="s">
        <v>23</v>
      </c>
      <c r="E68" s="107"/>
      <c r="F68" s="107" t="s">
        <v>365</v>
      </c>
    </row>
    <row r="69" ht="27.75" customHeight="1" spans="2:6">
      <c r="B69" s="108" t="s">
        <v>171</v>
      </c>
      <c r="C69" s="109" t="s">
        <v>172</v>
      </c>
      <c r="D69" s="109" t="s">
        <v>23</v>
      </c>
      <c r="E69" s="109" t="str">
        <f>_xlfn.DISPIMG("ID_54A7870845E94721824A2549CD0816E2",1)</f>
        <v>=DISPIMG("ID_54A7870845E94721824A2549CD0816E2",1)</v>
      </c>
      <c r="F69" s="109" t="s">
        <v>366</v>
      </c>
    </row>
    <row r="70" ht="27.75" customHeight="1" spans="2:6">
      <c r="B70" s="106" t="s">
        <v>174</v>
      </c>
      <c r="C70" s="107" t="s">
        <v>175</v>
      </c>
      <c r="D70" s="107" t="s">
        <v>93</v>
      </c>
      <c r="E70" s="107"/>
      <c r="F70" s="107" t="s">
        <v>367</v>
      </c>
    </row>
    <row r="71" ht="27.75" customHeight="1" spans="2:6">
      <c r="B71" s="108" t="s">
        <v>177</v>
      </c>
      <c r="C71" s="109" t="s">
        <v>178</v>
      </c>
      <c r="D71" s="109" t="s">
        <v>93</v>
      </c>
      <c r="E71" s="109" t="str">
        <f>_xlfn.DISPIMG("ID_77DCB079A8614B34A83BEEEDF9232D19",1)</f>
        <v>=DISPIMG("ID_77DCB079A8614B34A83BEEEDF9232D19",1)</v>
      </c>
      <c r="F71" s="109" t="s">
        <v>368</v>
      </c>
    </row>
    <row r="72" ht="27.75" customHeight="1" spans="2:6">
      <c r="B72" s="106" t="s">
        <v>180</v>
      </c>
      <c r="C72" s="107" t="s">
        <v>181</v>
      </c>
      <c r="D72" s="107" t="s">
        <v>23</v>
      </c>
      <c r="E72" s="107"/>
      <c r="F72" s="107" t="s">
        <v>369</v>
      </c>
    </row>
    <row r="73" ht="27.75" customHeight="1" spans="2:6">
      <c r="B73" s="108" t="s">
        <v>183</v>
      </c>
      <c r="C73" s="109" t="s">
        <v>184</v>
      </c>
      <c r="D73" s="109" t="s">
        <v>322</v>
      </c>
      <c r="E73" s="109"/>
      <c r="F73" s="109" t="s">
        <v>370</v>
      </c>
    </row>
    <row r="74" ht="24" customHeight="1" spans="2:6">
      <c r="B74" s="110" t="s">
        <v>186</v>
      </c>
      <c r="C74" s="110"/>
      <c r="D74" s="110"/>
      <c r="E74" s="111">
        <v>3</v>
      </c>
      <c r="F74" s="112" t="s">
        <v>41</v>
      </c>
    </row>
    <row r="75" ht="9.75" customHeight="1" spans="2:6">
      <c r="B75" s="103"/>
      <c r="C75" s="103"/>
      <c r="D75" s="103"/>
      <c r="E75" s="103"/>
      <c r="F75" s="103"/>
    </row>
    <row r="76" ht="15.75" customHeight="1" spans="2:6">
      <c r="B76" s="104" t="s">
        <v>371</v>
      </c>
      <c r="C76" s="104"/>
      <c r="D76" s="104"/>
      <c r="E76" s="104"/>
      <c r="F76" s="104"/>
    </row>
    <row r="77" ht="19.5" customHeight="1" spans="2:6">
      <c r="B77" s="105" t="s">
        <v>150</v>
      </c>
      <c r="C77" s="105" t="s">
        <v>79</v>
      </c>
      <c r="D77" s="105" t="s">
        <v>80</v>
      </c>
      <c r="E77" s="105" t="s">
        <v>81</v>
      </c>
      <c r="F77" s="105" t="s">
        <v>19</v>
      </c>
    </row>
    <row r="78" ht="27.75" customHeight="1" spans="2:6">
      <c r="B78" s="106" t="s">
        <v>188</v>
      </c>
      <c r="C78" s="107" t="s">
        <v>189</v>
      </c>
      <c r="D78" s="107" t="s">
        <v>23</v>
      </c>
      <c r="E78" s="107" t="str">
        <f>_xlfn.DISPIMG("ID_5B7593089D8D4626A6A5A3A185D117F7",1)</f>
        <v>=DISPIMG("ID_5B7593089D8D4626A6A5A3A185D117F7",1)</v>
      </c>
      <c r="F78" s="107" t="s">
        <v>372</v>
      </c>
    </row>
    <row r="79" ht="27.75" customHeight="1" spans="2:6">
      <c r="B79" s="108" t="s">
        <v>191</v>
      </c>
      <c r="C79" s="109" t="s">
        <v>192</v>
      </c>
      <c r="D79" s="109" t="s">
        <v>93</v>
      </c>
      <c r="E79" s="109" t="str">
        <f>_xlfn.DISPIMG("ID_14323967E11242D29DDC3FC6C3B39CE8",1)</f>
        <v>=DISPIMG("ID_14323967E11242D29DDC3FC6C3B39CE8",1)</v>
      </c>
      <c r="F79" s="109" t="s">
        <v>373</v>
      </c>
    </row>
    <row r="80" ht="27.75" customHeight="1" spans="2:6">
      <c r="B80" s="106" t="s">
        <v>194</v>
      </c>
      <c r="C80" s="107" t="s">
        <v>195</v>
      </c>
      <c r="D80" s="107" t="s">
        <v>23</v>
      </c>
      <c r="E80" s="107" t="str">
        <f>_xlfn.DISPIMG("ID_EFB628C8077841F2BE5941894AC351ED",1)</f>
        <v>=DISPIMG("ID_EFB628C8077841F2BE5941894AC351ED",1)</v>
      </c>
      <c r="F80" s="107" t="s">
        <v>374</v>
      </c>
    </row>
    <row r="81" ht="27.75" customHeight="1" spans="2:6">
      <c r="B81" s="108" t="s">
        <v>197</v>
      </c>
      <c r="C81" s="109" t="s">
        <v>198</v>
      </c>
      <c r="D81" s="109" t="s">
        <v>23</v>
      </c>
      <c r="E81" s="109"/>
      <c r="F81" s="109" t="s">
        <v>375</v>
      </c>
    </row>
    <row r="82" ht="27.75" customHeight="1" spans="2:6">
      <c r="B82" s="106" t="s">
        <v>200</v>
      </c>
      <c r="C82" s="107" t="s">
        <v>201</v>
      </c>
      <c r="D82" s="107" t="s">
        <v>23</v>
      </c>
      <c r="E82" s="107"/>
      <c r="F82" s="107" t="s">
        <v>376</v>
      </c>
    </row>
    <row r="83" ht="24" customHeight="1" spans="2:6">
      <c r="B83" s="110" t="s">
        <v>203</v>
      </c>
      <c r="C83" s="110"/>
      <c r="D83" s="110"/>
      <c r="E83" s="111">
        <v>4</v>
      </c>
      <c r="F83" s="112" t="s">
        <v>41</v>
      </c>
    </row>
    <row r="84" ht="9.75" customHeight="1" spans="2:6">
      <c r="B84" s="103"/>
      <c r="C84" s="103"/>
      <c r="D84" s="103"/>
      <c r="E84" s="103"/>
      <c r="F84" s="103"/>
    </row>
    <row r="85" ht="15.75" customHeight="1" spans="2:6">
      <c r="B85" s="104" t="s">
        <v>377</v>
      </c>
      <c r="C85" s="104"/>
      <c r="D85" s="104"/>
      <c r="E85" s="104"/>
      <c r="F85" s="104"/>
    </row>
    <row r="86" ht="19.5" customHeight="1" spans="2:6">
      <c r="B86" s="105" t="s">
        <v>150</v>
      </c>
      <c r="C86" s="105" t="s">
        <v>79</v>
      </c>
      <c r="D86" s="105" t="s">
        <v>80</v>
      </c>
      <c r="E86" s="105" t="s">
        <v>81</v>
      </c>
      <c r="F86" s="105" t="s">
        <v>19</v>
      </c>
    </row>
    <row r="87" ht="27.75" customHeight="1" spans="2:6">
      <c r="B87" s="106" t="s">
        <v>205</v>
      </c>
      <c r="C87" s="107" t="s">
        <v>206</v>
      </c>
      <c r="D87" s="107" t="s">
        <v>23</v>
      </c>
      <c r="E87" s="107" t="str">
        <f>_xlfn.DISPIMG("ID_EEEFC8B12514433C8BC32095327095F3",1)</f>
        <v>=DISPIMG("ID_EEEFC8B12514433C8BC32095327095F3",1)</v>
      </c>
      <c r="F87" s="107" t="s">
        <v>378</v>
      </c>
    </row>
    <row r="88" ht="27.75" customHeight="1" spans="2:6">
      <c r="B88" s="108" t="s">
        <v>208</v>
      </c>
      <c r="C88" s="109" t="s">
        <v>209</v>
      </c>
      <c r="D88" s="109" t="s">
        <v>23</v>
      </c>
      <c r="E88" s="109" t="str">
        <f>_xlfn.DISPIMG("ID_7F06241F5C3F43BC953FACD598F0209E",1)</f>
        <v>=DISPIMG("ID_7F06241F5C3F43BC953FACD598F0209E",1)</v>
      </c>
      <c r="F88" s="109" t="s">
        <v>379</v>
      </c>
    </row>
    <row r="89" ht="27.75" customHeight="1" spans="2:6">
      <c r="B89" s="106" t="s">
        <v>211</v>
      </c>
      <c r="C89" s="107" t="s">
        <v>212</v>
      </c>
      <c r="D89" s="107" t="s">
        <v>23</v>
      </c>
      <c r="E89" s="107"/>
      <c r="F89" s="107" t="s">
        <v>380</v>
      </c>
    </row>
    <row r="90" ht="27.75" customHeight="1" spans="2:6">
      <c r="B90" s="108" t="s">
        <v>214</v>
      </c>
      <c r="C90" s="109" t="s">
        <v>215</v>
      </c>
      <c r="D90" s="109" t="s">
        <v>27</v>
      </c>
      <c r="E90" s="109" t="str">
        <f>_xlfn.DISPIMG("ID_1A4BC5BDFCD84646B9F4F1A6E8F9FD54",1)</f>
        <v>=DISPIMG("ID_1A4BC5BDFCD84646B9F4F1A6E8F9FD54",1)</v>
      </c>
      <c r="F90" s="109" t="s">
        <v>381</v>
      </c>
    </row>
    <row r="91" ht="24" customHeight="1" spans="2:6">
      <c r="B91" s="110" t="s">
        <v>217</v>
      </c>
      <c r="C91" s="110"/>
      <c r="D91" s="110"/>
      <c r="E91" s="111">
        <v>5</v>
      </c>
      <c r="F91" s="112" t="s">
        <v>41</v>
      </c>
    </row>
  </sheetData>
  <mergeCells count="26">
    <mergeCell ref="B1:F1"/>
    <mergeCell ref="B2:F2"/>
    <mergeCell ref="B4:F4"/>
    <mergeCell ref="C5:F5"/>
    <mergeCell ref="C6:F6"/>
    <mergeCell ref="C7:F7"/>
    <mergeCell ref="C8:F8"/>
    <mergeCell ref="C9:F9"/>
    <mergeCell ref="C10:F10"/>
    <mergeCell ref="B12:F12"/>
    <mergeCell ref="B19:D19"/>
    <mergeCell ref="B21:F21"/>
    <mergeCell ref="B29:D29"/>
    <mergeCell ref="B31:F31"/>
    <mergeCell ref="B40:D40"/>
    <mergeCell ref="B42:F42"/>
    <mergeCell ref="B49:F49"/>
    <mergeCell ref="B55:D55"/>
    <mergeCell ref="B57:F57"/>
    <mergeCell ref="B64:D64"/>
    <mergeCell ref="B66:F66"/>
    <mergeCell ref="B74:D74"/>
    <mergeCell ref="B76:F76"/>
    <mergeCell ref="B83:D83"/>
    <mergeCell ref="B85:F85"/>
    <mergeCell ref="B91:D9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9"/>
  <sheetViews>
    <sheetView showGridLines="0" zoomScale="130" zoomScaleNormal="130" topLeftCell="A18" workbookViewId="0">
      <selection activeCell="E29" sqref="E29"/>
    </sheetView>
  </sheetViews>
  <sheetFormatPr defaultColWidth="8.63636363636364" defaultRowHeight="14.5" outlineLevelCol="5"/>
  <cols>
    <col min="1" max="1" width="3" customWidth="1"/>
    <col min="2" max="2" width="25" customWidth="1"/>
    <col min="3" max="4" width="8" customWidth="1"/>
    <col min="5" max="5" width="44" customWidth="1"/>
    <col min="6" max="6" width="10" customWidth="1"/>
    <col min="7" max="7" width="5" customWidth="1"/>
  </cols>
  <sheetData>
    <row r="1" ht="31.5" customHeight="1" spans="2:6">
      <c r="B1" s="1" t="s">
        <v>382</v>
      </c>
      <c r="C1" s="1"/>
      <c r="D1" s="1"/>
      <c r="E1" s="1"/>
      <c r="F1" s="1"/>
    </row>
    <row r="2" ht="18" customHeight="1" spans="2:6">
      <c r="B2" s="53" t="s">
        <v>383</v>
      </c>
      <c r="C2" s="53"/>
      <c r="D2" s="53"/>
      <c r="E2" s="53"/>
      <c r="F2" s="53"/>
    </row>
    <row r="3" ht="7.5" customHeight="1"/>
    <row r="4" ht="15.75" customHeight="1" spans="2:6">
      <c r="B4" s="34" t="s">
        <v>384</v>
      </c>
      <c r="C4" s="34"/>
      <c r="D4" s="34"/>
      <c r="E4" s="34"/>
      <c r="F4" s="34"/>
    </row>
    <row r="5" ht="18" customHeight="1" spans="2:6">
      <c r="B5" s="69" t="s">
        <v>266</v>
      </c>
      <c r="C5" s="70" t="str">
        <f>'📱 Structured — App 1'!C5</f>
        <v>youtube music</v>
      </c>
      <c r="D5" s="70"/>
      <c r="E5" s="70"/>
      <c r="F5" s="70"/>
    </row>
    <row r="6" ht="18" customHeight="1" spans="2:6">
      <c r="B6" s="69" t="s">
        <v>385</v>
      </c>
      <c r="C6" s="70" t="str">
        <f>'📱 Structured — App 1'!C6</f>
        <v>9.16.4</v>
      </c>
      <c r="D6" s="70"/>
      <c r="E6" s="70"/>
      <c r="F6" s="70"/>
    </row>
    <row r="7" ht="18" customHeight="1" spans="2:6">
      <c r="B7" s="69" t="s">
        <v>386</v>
      </c>
      <c r="C7" s="70" t="str">
        <f>'📱 Structured — App 1'!C7</f>
        <v>IPHONE 16e</v>
      </c>
      <c r="D7" s="70"/>
      <c r="E7" s="70"/>
      <c r="F7" s="70"/>
    </row>
    <row r="8" ht="18" customHeight="1" spans="2:6">
      <c r="B8" s="69" t="s">
        <v>9</v>
      </c>
      <c r="C8" s="70" t="str">
        <f>'📱 Structured — App 1'!C8</f>
        <v>26.3.1</v>
      </c>
      <c r="D8" s="70"/>
      <c r="E8" s="70"/>
      <c r="F8" s="70"/>
    </row>
    <row r="9" ht="18" customHeight="1" spans="2:6">
      <c r="B9" s="69" t="s">
        <v>387</v>
      </c>
      <c r="C9" s="70" t="str">
        <f>'📱 Structured — App 1'!C9</f>
        <v>26-4-26</v>
      </c>
      <c r="D9" s="70"/>
      <c r="E9" s="70"/>
      <c r="F9" s="70"/>
    </row>
    <row r="10" ht="7.5" customHeight="1"/>
    <row r="11" ht="15.75" customHeight="1" spans="2:6">
      <c r="B11" s="34" t="s">
        <v>388</v>
      </c>
      <c r="C11" s="34"/>
      <c r="D11" s="34"/>
      <c r="E11" s="34"/>
      <c r="F11" s="34"/>
    </row>
    <row r="12" ht="30" customHeight="1" spans="2:6">
      <c r="B12" s="2" t="s">
        <v>389</v>
      </c>
      <c r="C12" s="2" t="s">
        <v>390</v>
      </c>
      <c r="D12" s="2" t="s">
        <v>391</v>
      </c>
      <c r="E12" s="2" t="s">
        <v>392</v>
      </c>
      <c r="F12" s="2" t="s">
        <v>393</v>
      </c>
    </row>
    <row r="13" ht="69.75" customHeight="1" spans="2:6">
      <c r="B13" s="89" t="s">
        <v>394</v>
      </c>
      <c r="C13" s="44">
        <v>4</v>
      </c>
      <c r="D13" s="72" t="s">
        <v>395</v>
      </c>
      <c r="E13" s="90" t="s">
        <v>396</v>
      </c>
      <c r="F13" s="91">
        <f>C13*0.15</f>
        <v>0.6</v>
      </c>
    </row>
    <row r="14" ht="69.75" customHeight="1" spans="2:6">
      <c r="B14" s="92" t="s">
        <v>397</v>
      </c>
      <c r="C14" s="44">
        <v>4</v>
      </c>
      <c r="D14" s="74" t="s">
        <v>398</v>
      </c>
      <c r="E14" s="90" t="s">
        <v>399</v>
      </c>
      <c r="F14" s="93">
        <f>C14*0.12</f>
        <v>0.48</v>
      </c>
    </row>
    <row r="15" ht="69.75" customHeight="1" spans="2:6">
      <c r="B15" s="89" t="s">
        <v>400</v>
      </c>
      <c r="C15" s="44">
        <v>4</v>
      </c>
      <c r="D15" s="72" t="s">
        <v>401</v>
      </c>
      <c r="E15" s="90" t="s">
        <v>402</v>
      </c>
      <c r="F15" s="91">
        <f>C15*0.1</f>
        <v>0.4</v>
      </c>
    </row>
    <row r="16" ht="69.75" customHeight="1" spans="2:6">
      <c r="B16" s="92" t="s">
        <v>403</v>
      </c>
      <c r="C16" s="44">
        <v>3</v>
      </c>
      <c r="D16" s="74" t="s">
        <v>395</v>
      </c>
      <c r="E16" s="90" t="s">
        <v>404</v>
      </c>
      <c r="F16" s="93">
        <f>C16*0.15</f>
        <v>0.45</v>
      </c>
    </row>
    <row r="17" ht="69.75" customHeight="1" spans="2:6">
      <c r="B17" s="89" t="s">
        <v>405</v>
      </c>
      <c r="C17" s="44">
        <v>4</v>
      </c>
      <c r="D17" s="72" t="s">
        <v>395</v>
      </c>
      <c r="E17" s="90" t="s">
        <v>406</v>
      </c>
      <c r="F17" s="91">
        <f>C17*0.15</f>
        <v>0.6</v>
      </c>
    </row>
    <row r="18" ht="69.75" customHeight="1" spans="2:6">
      <c r="B18" s="92" t="s">
        <v>407</v>
      </c>
      <c r="C18" s="44">
        <v>4</v>
      </c>
      <c r="D18" s="74" t="s">
        <v>395</v>
      </c>
      <c r="E18" s="90" t="s">
        <v>408</v>
      </c>
      <c r="F18" s="93">
        <f>C18*0.15</f>
        <v>0.6</v>
      </c>
    </row>
    <row r="19" ht="69.75" customHeight="1" spans="2:6">
      <c r="B19" s="89" t="s">
        <v>409</v>
      </c>
      <c r="C19" s="44">
        <v>4</v>
      </c>
      <c r="D19" s="72" t="s">
        <v>410</v>
      </c>
      <c r="E19" s="90" t="s">
        <v>411</v>
      </c>
      <c r="F19" s="91">
        <f>C19*0.08</f>
        <v>0.32</v>
      </c>
    </row>
    <row r="20" ht="69.75" customHeight="1" spans="2:6">
      <c r="B20" s="92" t="s">
        <v>412</v>
      </c>
      <c r="C20" s="44">
        <v>4</v>
      </c>
      <c r="D20" s="74" t="s">
        <v>401</v>
      </c>
      <c r="E20" s="90" t="s">
        <v>413</v>
      </c>
      <c r="F20" s="93">
        <f>C20*0.1</f>
        <v>0.4</v>
      </c>
    </row>
    <row r="21" ht="25.5" customHeight="1" spans="2:6">
      <c r="B21" s="94" t="s">
        <v>414</v>
      </c>
      <c r="C21" s="94"/>
      <c r="D21" s="94"/>
      <c r="E21" s="94"/>
      <c r="F21" s="77">
        <f>SUM(F13:F20)</f>
        <v>3.85</v>
      </c>
    </row>
    <row r="22" ht="9.75" customHeight="1"/>
    <row r="23" ht="15.75" customHeight="1" spans="2:6">
      <c r="B23" s="34" t="s">
        <v>415</v>
      </c>
      <c r="C23" s="34"/>
      <c r="D23" s="34"/>
      <c r="E23" s="34"/>
      <c r="F23" s="34"/>
    </row>
    <row r="24" ht="18" customHeight="1" spans="2:6">
      <c r="B24" s="35" t="s">
        <v>150</v>
      </c>
      <c r="C24" s="35" t="s">
        <v>416</v>
      </c>
      <c r="D24" s="35"/>
      <c r="E24" s="35"/>
      <c r="F24" s="35"/>
    </row>
    <row r="25" ht="24" customHeight="1" spans="2:6">
      <c r="B25" s="58" t="s">
        <v>417</v>
      </c>
      <c r="C25" s="36" t="s">
        <v>418</v>
      </c>
      <c r="D25" s="36"/>
      <c r="E25" s="59" t="s">
        <v>419</v>
      </c>
      <c r="F25" s="95" t="s">
        <v>420</v>
      </c>
    </row>
    <row r="26" ht="24" customHeight="1" spans="2:6">
      <c r="B26" s="60" t="s">
        <v>421</v>
      </c>
      <c r="C26" s="8" t="s">
        <v>422</v>
      </c>
      <c r="D26" s="8"/>
      <c r="E26" s="59" t="s">
        <v>423</v>
      </c>
      <c r="F26" s="95" t="s">
        <v>424</v>
      </c>
    </row>
    <row r="27" ht="24" customHeight="1" spans="2:6">
      <c r="B27" s="58" t="s">
        <v>425</v>
      </c>
      <c r="C27" s="36" t="s">
        <v>426</v>
      </c>
      <c r="D27" s="36"/>
      <c r="E27" s="59" t="s">
        <v>427</v>
      </c>
      <c r="F27" s="95" t="s">
        <v>428</v>
      </c>
    </row>
    <row r="28" ht="24" customHeight="1" spans="2:6">
      <c r="B28" s="60" t="s">
        <v>429</v>
      </c>
      <c r="C28" s="8" t="s">
        <v>430</v>
      </c>
      <c r="D28" s="8"/>
      <c r="E28" s="59" t="s">
        <v>431</v>
      </c>
      <c r="F28" s="95" t="s">
        <v>432</v>
      </c>
    </row>
    <row r="29" ht="24" customHeight="1" spans="2:6">
      <c r="B29" s="58" t="s">
        <v>433</v>
      </c>
      <c r="C29" s="36" t="s">
        <v>434</v>
      </c>
      <c r="D29" s="36"/>
      <c r="E29" s="59" t="s">
        <v>435</v>
      </c>
      <c r="F29" s="95" t="s">
        <v>436</v>
      </c>
    </row>
  </sheetData>
  <mergeCells count="17">
    <mergeCell ref="B1:F1"/>
    <mergeCell ref="B2:F2"/>
    <mergeCell ref="B4:F4"/>
    <mergeCell ref="C5:F5"/>
    <mergeCell ref="C6:F6"/>
    <mergeCell ref="C7:F7"/>
    <mergeCell ref="C8:F8"/>
    <mergeCell ref="C9:F9"/>
    <mergeCell ref="B11:F11"/>
    <mergeCell ref="B21:E21"/>
    <mergeCell ref="B23:F23"/>
    <mergeCell ref="D24:E24"/>
    <mergeCell ref="C25:D25"/>
    <mergeCell ref="C26:D26"/>
    <mergeCell ref="C27:D27"/>
    <mergeCell ref="C28:D28"/>
    <mergeCell ref="C29:D2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9"/>
  <sheetViews>
    <sheetView showGridLines="0" topLeftCell="A17" workbookViewId="0">
      <selection activeCell="E18" sqref="E18"/>
    </sheetView>
  </sheetViews>
  <sheetFormatPr defaultColWidth="8.63636363636364" defaultRowHeight="14.5" outlineLevelCol="5"/>
  <cols>
    <col min="1" max="1" width="3" customWidth="1"/>
    <col min="2" max="2" width="25" customWidth="1"/>
    <col min="3" max="4" width="8" customWidth="1"/>
    <col min="5" max="5" width="44" customWidth="1"/>
    <col min="6" max="6" width="10" customWidth="1"/>
    <col min="7" max="7" width="5" customWidth="1"/>
  </cols>
  <sheetData>
    <row r="1" ht="31.5" customHeight="1" spans="2:6">
      <c r="B1" s="1" t="s">
        <v>437</v>
      </c>
      <c r="C1" s="1"/>
      <c r="D1" s="1"/>
      <c r="E1" s="1"/>
      <c r="F1" s="1"/>
    </row>
    <row r="2" ht="18" customHeight="1" spans="2:6">
      <c r="B2" s="64" t="s">
        <v>383</v>
      </c>
      <c r="C2" s="64"/>
      <c r="D2" s="64"/>
      <c r="E2" s="64"/>
      <c r="F2" s="64"/>
    </row>
    <row r="3" ht="7.5" customHeight="1"/>
    <row r="4" ht="15.75" customHeight="1" spans="2:6">
      <c r="B4" s="34" t="s">
        <v>384</v>
      </c>
      <c r="C4" s="34"/>
      <c r="D4" s="34"/>
      <c r="E4" s="34"/>
      <c r="F4" s="34"/>
    </row>
    <row r="5" ht="18" customHeight="1" spans="2:6">
      <c r="B5" s="69" t="s">
        <v>266</v>
      </c>
      <c r="C5" s="70" t="str">
        <f>'📱 Structured — App 2'!C5</f>
        <v>spotify</v>
      </c>
      <c r="D5" s="70"/>
      <c r="E5" s="70"/>
      <c r="F5" s="70"/>
    </row>
    <row r="6" ht="18" customHeight="1" spans="2:6">
      <c r="B6" s="69" t="s">
        <v>385</v>
      </c>
      <c r="C6" s="70" t="str">
        <f>'📱 Structured — App 2'!C6</f>
        <v>9.1.42</v>
      </c>
      <c r="D6" s="70"/>
      <c r="E6" s="70"/>
      <c r="F6" s="70"/>
    </row>
    <row r="7" ht="18" customHeight="1" spans="2:6">
      <c r="B7" s="69" t="s">
        <v>386</v>
      </c>
      <c r="C7" s="70" t="str">
        <f>'📱 Structured — App 2'!C7</f>
        <v>iphone 16e</v>
      </c>
      <c r="D7" s="70"/>
      <c r="E7" s="70"/>
      <c r="F7" s="70"/>
    </row>
    <row r="8" ht="18" customHeight="1" spans="2:6">
      <c r="B8" s="69" t="s">
        <v>9</v>
      </c>
      <c r="C8" s="70" t="str">
        <f>'📱 Structured — App 2'!C8</f>
        <v>26.3.1</v>
      </c>
      <c r="D8" s="70"/>
      <c r="E8" s="70"/>
      <c r="F8" s="70"/>
    </row>
    <row r="9" ht="18" customHeight="1" spans="2:6">
      <c r="B9" s="69" t="s">
        <v>387</v>
      </c>
      <c r="C9" s="70" t="str">
        <f>'📱 Structured — App 2'!C9</f>
        <v>26-4-26</v>
      </c>
      <c r="D9" s="70"/>
      <c r="E9" s="70"/>
      <c r="F9" s="70"/>
    </row>
    <row r="10" ht="7.5" customHeight="1"/>
    <row r="11" ht="15.75" customHeight="1" spans="2:6">
      <c r="B11" s="34" t="s">
        <v>388</v>
      </c>
      <c r="C11" s="34"/>
      <c r="D11" s="34"/>
      <c r="E11" s="34"/>
      <c r="F11" s="34"/>
    </row>
    <row r="12" ht="30" customHeight="1" spans="2:6">
      <c r="B12" s="2" t="s">
        <v>389</v>
      </c>
      <c r="C12" s="2" t="s">
        <v>390</v>
      </c>
      <c r="D12" s="2" t="s">
        <v>391</v>
      </c>
      <c r="E12" s="2" t="s">
        <v>392</v>
      </c>
      <c r="F12" s="2" t="s">
        <v>393</v>
      </c>
    </row>
    <row r="13" ht="69.75" customHeight="1" spans="2:6">
      <c r="B13" s="89" t="s">
        <v>394</v>
      </c>
      <c r="C13" s="44">
        <v>3</v>
      </c>
      <c r="D13" s="72" t="s">
        <v>395</v>
      </c>
      <c r="E13" s="90" t="s">
        <v>396</v>
      </c>
      <c r="F13" s="91">
        <f>C13*0.15</f>
        <v>0.45</v>
      </c>
    </row>
    <row r="14" ht="69.75" customHeight="1" spans="2:6">
      <c r="B14" s="92" t="s">
        <v>397</v>
      </c>
      <c r="C14" s="44">
        <v>4</v>
      </c>
      <c r="D14" s="74" t="s">
        <v>398</v>
      </c>
      <c r="E14" s="90" t="s">
        <v>399</v>
      </c>
      <c r="F14" s="93">
        <f>C14*0.12</f>
        <v>0.48</v>
      </c>
    </row>
    <row r="15" ht="69.75" customHeight="1" spans="2:6">
      <c r="B15" s="89" t="s">
        <v>400</v>
      </c>
      <c r="C15" s="44">
        <v>5</v>
      </c>
      <c r="D15" s="72" t="s">
        <v>401</v>
      </c>
      <c r="E15" s="90" t="s">
        <v>402</v>
      </c>
      <c r="F15" s="91">
        <f>C15*0.1</f>
        <v>0.5</v>
      </c>
    </row>
    <row r="16" ht="69.75" customHeight="1" spans="2:6">
      <c r="B16" s="92" t="s">
        <v>403</v>
      </c>
      <c r="C16" s="44">
        <v>4</v>
      </c>
      <c r="D16" s="74" t="s">
        <v>395</v>
      </c>
      <c r="E16" s="90" t="s">
        <v>404</v>
      </c>
      <c r="F16" s="93">
        <f>C16*0.15</f>
        <v>0.6</v>
      </c>
    </row>
    <row r="17" ht="69.75" customHeight="1" spans="2:6">
      <c r="B17" s="89" t="s">
        <v>405</v>
      </c>
      <c r="C17" s="44">
        <v>4</v>
      </c>
      <c r="D17" s="72" t="s">
        <v>395</v>
      </c>
      <c r="E17" s="90" t="s">
        <v>406</v>
      </c>
      <c r="F17" s="91">
        <f>C17*0.15</f>
        <v>0.6</v>
      </c>
    </row>
    <row r="18" ht="69.75" customHeight="1" spans="2:6">
      <c r="B18" s="92" t="s">
        <v>407</v>
      </c>
      <c r="C18" s="44">
        <v>3</v>
      </c>
      <c r="D18" s="74" t="s">
        <v>395</v>
      </c>
      <c r="E18" s="90" t="s">
        <v>408</v>
      </c>
      <c r="F18" s="93">
        <f>C18*0.15</f>
        <v>0.45</v>
      </c>
    </row>
    <row r="19" ht="69.75" customHeight="1" spans="2:6">
      <c r="B19" s="89" t="s">
        <v>409</v>
      </c>
      <c r="C19" s="44">
        <v>4</v>
      </c>
      <c r="D19" s="72" t="s">
        <v>410</v>
      </c>
      <c r="E19" s="90" t="s">
        <v>411</v>
      </c>
      <c r="F19" s="91">
        <f>C19*0.08</f>
        <v>0.32</v>
      </c>
    </row>
    <row r="20" ht="69.75" customHeight="1" spans="2:6">
      <c r="B20" s="92" t="s">
        <v>412</v>
      </c>
      <c r="C20" s="44">
        <v>5</v>
      </c>
      <c r="D20" s="74" t="s">
        <v>401</v>
      </c>
      <c r="E20" s="90" t="s">
        <v>413</v>
      </c>
      <c r="F20" s="93">
        <f>C20*0.1</f>
        <v>0.5</v>
      </c>
    </row>
    <row r="21" ht="25.5" customHeight="1" spans="2:6">
      <c r="B21" s="94" t="s">
        <v>414</v>
      </c>
      <c r="C21" s="94"/>
      <c r="D21" s="94"/>
      <c r="E21" s="94"/>
      <c r="F21" s="77">
        <f>SUM(F13:F20)</f>
        <v>3.9</v>
      </c>
    </row>
    <row r="22" ht="9.75" customHeight="1"/>
    <row r="23" ht="15.75" customHeight="1" spans="2:6">
      <c r="B23" s="34" t="s">
        <v>415</v>
      </c>
      <c r="C23" s="34"/>
      <c r="D23" s="34"/>
      <c r="E23" s="34"/>
      <c r="F23" s="34"/>
    </row>
    <row r="24" ht="18" customHeight="1" spans="2:6">
      <c r="B24" s="35" t="s">
        <v>150</v>
      </c>
      <c r="C24" s="35" t="s">
        <v>416</v>
      </c>
      <c r="D24" s="35"/>
      <c r="E24" s="35"/>
      <c r="F24" s="35"/>
    </row>
    <row r="25" ht="24" customHeight="1" spans="2:6">
      <c r="B25" s="58" t="s">
        <v>417</v>
      </c>
      <c r="C25" s="36" t="s">
        <v>418</v>
      </c>
      <c r="D25" s="36"/>
      <c r="E25" s="59" t="str">
        <f>'App 1 (All 8)'!E25</f>
        <v>Each rating includes clear observations from testing</v>
      </c>
      <c r="F25" s="95" t="s">
        <v>420</v>
      </c>
    </row>
    <row r="26" ht="24" customHeight="1" spans="2:6">
      <c r="B26" s="60" t="s">
        <v>421</v>
      </c>
      <c r="C26" s="8" t="s">
        <v>422</v>
      </c>
      <c r="D26" s="8"/>
      <c r="E26" s="59" t="str">
        <f>'App 1 (All 8)'!E26</f>
        <v>All ratings are whole numbers between 1 and 5</v>
      </c>
      <c r="F26" s="95" t="s">
        <v>424</v>
      </c>
    </row>
    <row r="27" ht="24" customHeight="1" spans="2:6">
      <c r="B27" s="58" t="s">
        <v>425</v>
      </c>
      <c r="C27" s="36" t="s">
        <v>426</v>
      </c>
      <c r="D27" s="36"/>
      <c r="E27" s="59" t="str">
        <f>'App 1 (All 8)'!E27</f>
        <v>Ratings range from 3 to 5 and are not all the same</v>
      </c>
      <c r="F27" s="95" t="s">
        <v>428</v>
      </c>
    </row>
    <row r="28" ht="24" customHeight="1" spans="2:6">
      <c r="B28" s="60" t="s">
        <v>429</v>
      </c>
      <c r="C28" s="8" t="s">
        <v>430</v>
      </c>
      <c r="D28" s="8"/>
      <c r="E28" s="59" t="str">
        <f>'App 1 (All 8)'!E28</f>
        <v>Ratings are consistent based on app performance</v>
      </c>
      <c r="F28" s="95" t="s">
        <v>432</v>
      </c>
    </row>
    <row r="29" ht="24" customHeight="1" spans="2:6">
      <c r="B29" s="58" t="s">
        <v>433</v>
      </c>
      <c r="C29" s="36" t="s">
        <v>434</v>
      </c>
      <c r="D29" s="36"/>
      <c r="E29" s="59" t="str">
        <f>'App 1 (All 8)'!E29</f>
        <v>Each characteristic is evaluated separately</v>
      </c>
      <c r="F29" s="95" t="s">
        <v>436</v>
      </c>
    </row>
  </sheetData>
  <mergeCells count="17">
    <mergeCell ref="B1:F1"/>
    <mergeCell ref="B2:F2"/>
    <mergeCell ref="B4:F4"/>
    <mergeCell ref="C5:F5"/>
    <mergeCell ref="C6:F6"/>
    <mergeCell ref="C7:F7"/>
    <mergeCell ref="C8:F8"/>
    <mergeCell ref="C9:F9"/>
    <mergeCell ref="B11:F11"/>
    <mergeCell ref="B21:E21"/>
    <mergeCell ref="B23:F23"/>
    <mergeCell ref="D24:E24"/>
    <mergeCell ref="C25:D25"/>
    <mergeCell ref="C26:D26"/>
    <mergeCell ref="C27:D27"/>
    <mergeCell ref="C28:D28"/>
    <mergeCell ref="C29:D2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65"/>
  <sheetViews>
    <sheetView showGridLines="0" topLeftCell="B63" workbookViewId="0">
      <selection activeCell="G15" sqref="G15"/>
    </sheetView>
  </sheetViews>
  <sheetFormatPr defaultColWidth="8.63636363636364" defaultRowHeight="14.5" outlineLevelCol="6"/>
  <cols>
    <col min="1" max="1" width="3" customWidth="1"/>
    <col min="2" max="2" width="26" customWidth="1"/>
    <col min="3" max="6" width="10" customWidth="1"/>
    <col min="7" max="7" width="22" customWidth="1"/>
    <col min="8" max="8" width="5" customWidth="1"/>
  </cols>
  <sheetData>
    <row r="1" ht="31.5" customHeight="1" spans="2:7">
      <c r="B1" s="1" t="s">
        <v>438</v>
      </c>
      <c r="C1" s="1"/>
      <c r="D1" s="1"/>
      <c r="E1" s="1"/>
      <c r="F1" s="1"/>
      <c r="G1" s="1"/>
    </row>
    <row r="2" ht="18" customHeight="1" spans="2:7">
      <c r="B2" s="64" t="s">
        <v>439</v>
      </c>
      <c r="C2" s="64"/>
      <c r="D2" s="64"/>
      <c r="E2" s="64"/>
      <c r="F2" s="64"/>
      <c r="G2" s="64"/>
    </row>
    <row r="3" ht="7.5" customHeight="1"/>
    <row r="4" ht="15.75" customHeight="1" spans="2:7">
      <c r="B4" s="34" t="s">
        <v>440</v>
      </c>
      <c r="C4" s="34"/>
      <c r="D4" s="34"/>
      <c r="E4" s="34"/>
      <c r="F4" s="34"/>
      <c r="G4" s="34"/>
    </row>
    <row r="5" ht="15.75" customHeight="1" spans="2:7">
      <c r="B5" s="69"/>
      <c r="C5" s="69" t="s">
        <v>3</v>
      </c>
      <c r="D5" s="69"/>
      <c r="E5" s="69" t="s">
        <v>262</v>
      </c>
      <c r="F5" s="69"/>
      <c r="G5" s="69" t="s">
        <v>441</v>
      </c>
    </row>
    <row r="6" ht="21.75" customHeight="1" spans="2:7">
      <c r="B6" s="71"/>
      <c r="C6" s="71" t="s">
        <v>4</v>
      </c>
      <c r="D6" s="71"/>
      <c r="E6" s="71" t="s">
        <v>263</v>
      </c>
      <c r="F6" s="71"/>
      <c r="G6" s="71"/>
    </row>
    <row r="7" ht="7.5" customHeight="1"/>
    <row r="8" ht="15.75" customHeight="1" spans="2:7">
      <c r="B8" s="34" t="s">
        <v>442</v>
      </c>
      <c r="C8" s="34"/>
      <c r="D8" s="34"/>
      <c r="E8" s="34"/>
      <c r="F8" s="34"/>
      <c r="G8" s="34"/>
    </row>
    <row r="9" ht="30" customHeight="1" spans="2:7">
      <c r="B9" s="2" t="s">
        <v>443</v>
      </c>
      <c r="C9" s="2" t="s">
        <v>391</v>
      </c>
      <c r="D9" s="2" t="s">
        <v>444</v>
      </c>
      <c r="E9" s="2" t="s">
        <v>445</v>
      </c>
      <c r="F9" s="2" t="s">
        <v>446</v>
      </c>
      <c r="G9" s="2" t="s">
        <v>447</v>
      </c>
    </row>
    <row r="10" ht="21.75" customHeight="1" spans="2:7">
      <c r="B10" s="27" t="s">
        <v>394</v>
      </c>
      <c r="C10" s="72" t="s">
        <v>395</v>
      </c>
      <c r="D10" s="19">
        <v>4</v>
      </c>
      <c r="E10" s="19">
        <v>3</v>
      </c>
      <c r="F10" s="73">
        <f t="shared" ref="F10:F17" si="0">ABS(D10-E10)</f>
        <v>1</v>
      </c>
      <c r="G10" s="72" t="str">
        <f t="shared" ref="G10:G17" si="1">IF(D10&gt;E10,"App 1",IF(E10&gt;D10,"App 2","Tied"))</f>
        <v>App 1</v>
      </c>
    </row>
    <row r="11" ht="21.75" customHeight="1" spans="2:7">
      <c r="B11" s="12" t="s">
        <v>397</v>
      </c>
      <c r="C11" s="74" t="s">
        <v>398</v>
      </c>
      <c r="D11" s="19">
        <v>4</v>
      </c>
      <c r="E11" s="19">
        <v>4</v>
      </c>
      <c r="F11" s="75">
        <f t="shared" si="0"/>
        <v>0</v>
      </c>
      <c r="G11" s="74" t="str">
        <f t="shared" si="1"/>
        <v>Tied</v>
      </c>
    </row>
    <row r="12" ht="21.75" customHeight="1" spans="2:7">
      <c r="B12" s="27" t="s">
        <v>400</v>
      </c>
      <c r="C12" s="72" t="s">
        <v>401</v>
      </c>
      <c r="D12" s="19">
        <v>4</v>
      </c>
      <c r="E12" s="19">
        <v>5</v>
      </c>
      <c r="F12" s="73">
        <f t="shared" si="0"/>
        <v>1</v>
      </c>
      <c r="G12" s="72" t="str">
        <f t="shared" si="1"/>
        <v>App 2</v>
      </c>
    </row>
    <row r="13" ht="21.75" customHeight="1" spans="2:7">
      <c r="B13" s="12" t="s">
        <v>403</v>
      </c>
      <c r="C13" s="74" t="s">
        <v>395</v>
      </c>
      <c r="D13" s="19">
        <v>3</v>
      </c>
      <c r="E13" s="19">
        <v>4</v>
      </c>
      <c r="F13" s="75">
        <f t="shared" si="0"/>
        <v>1</v>
      </c>
      <c r="G13" s="74" t="str">
        <f t="shared" si="1"/>
        <v>App 2</v>
      </c>
    </row>
    <row r="14" ht="21.75" customHeight="1" spans="2:7">
      <c r="B14" s="27" t="s">
        <v>405</v>
      </c>
      <c r="C14" s="72" t="s">
        <v>395</v>
      </c>
      <c r="D14" s="19">
        <v>4</v>
      </c>
      <c r="E14" s="19">
        <v>4</v>
      </c>
      <c r="F14" s="73">
        <f t="shared" si="0"/>
        <v>0</v>
      </c>
      <c r="G14" s="72" t="str">
        <f t="shared" si="1"/>
        <v>Tied</v>
      </c>
    </row>
    <row r="15" ht="21.75" customHeight="1" spans="2:7">
      <c r="B15" s="12" t="s">
        <v>407</v>
      </c>
      <c r="C15" s="74" t="s">
        <v>395</v>
      </c>
      <c r="D15" s="19">
        <v>4</v>
      </c>
      <c r="E15" s="19">
        <v>3</v>
      </c>
      <c r="F15" s="75">
        <f t="shared" si="0"/>
        <v>1</v>
      </c>
      <c r="G15" s="74" t="str">
        <f t="shared" si="1"/>
        <v>App 1</v>
      </c>
    </row>
    <row r="16" ht="21.75" customHeight="1" spans="2:7">
      <c r="B16" s="27" t="s">
        <v>409</v>
      </c>
      <c r="C16" s="72" t="s">
        <v>410</v>
      </c>
      <c r="D16" s="19">
        <v>4</v>
      </c>
      <c r="E16" s="19">
        <v>4</v>
      </c>
      <c r="F16" s="73">
        <f t="shared" si="0"/>
        <v>0</v>
      </c>
      <c r="G16" s="72" t="str">
        <f t="shared" si="1"/>
        <v>Tied</v>
      </c>
    </row>
    <row r="17" ht="21.75" customHeight="1" spans="2:7">
      <c r="B17" s="12" t="s">
        <v>412</v>
      </c>
      <c r="C17" s="74" t="s">
        <v>401</v>
      </c>
      <c r="D17" s="19">
        <v>4</v>
      </c>
      <c r="E17" s="19">
        <v>5</v>
      </c>
      <c r="F17" s="75">
        <f t="shared" si="0"/>
        <v>1</v>
      </c>
      <c r="G17" s="74" t="str">
        <f t="shared" si="1"/>
        <v>App 2</v>
      </c>
    </row>
    <row r="18" ht="21.75" customHeight="1" spans="2:7">
      <c r="B18" s="68"/>
      <c r="C18" s="68"/>
      <c r="D18" s="68" t="s">
        <v>448</v>
      </c>
      <c r="E18" s="68" t="s">
        <v>449</v>
      </c>
      <c r="F18" s="68" t="s">
        <v>450</v>
      </c>
      <c r="G18" s="68"/>
    </row>
    <row r="19" ht="25.5" customHeight="1" spans="2:7">
      <c r="B19" s="76" t="s">
        <v>451</v>
      </c>
      <c r="C19" s="76"/>
      <c r="D19" s="77">
        <f>D10*0.15+D11*0.12+D12*0.1+D13*0.15+D14*0.15+D15*0.15+D16*0.08+D17*0.1</f>
        <v>3.85</v>
      </c>
      <c r="E19" s="77">
        <f>E10*0.15+E11*0.12+E12*0.1+E13*0.15+E14*0.15+E15*0.15+E16*0.08+E17*0.1</f>
        <v>3.9</v>
      </c>
      <c r="F19" s="78">
        <f>ABS(D19-E19)</f>
        <v>0.0500000000000003</v>
      </c>
      <c r="G19" s="79" t="str">
        <f>IF(D19&gt;E19,"App 1 — "&amp;C6," App 2 — "&amp;C6)</f>
        <v> App 2 — youtube music</v>
      </c>
    </row>
    <row r="20" ht="9.75" customHeight="1"/>
    <row r="21" ht="15.75" customHeight="1" spans="2:7">
      <c r="B21" s="34" t="s">
        <v>452</v>
      </c>
      <c r="C21" s="34"/>
      <c r="D21" s="34"/>
      <c r="E21" s="34"/>
      <c r="F21" s="34"/>
      <c r="G21" s="34"/>
    </row>
    <row r="22" ht="18" customHeight="1" spans="2:7">
      <c r="B22" s="64" t="s">
        <v>453</v>
      </c>
      <c r="C22" s="64"/>
      <c r="D22" s="64"/>
      <c r="E22" s="64"/>
      <c r="F22" s="64"/>
      <c r="G22" s="64"/>
    </row>
    <row r="23" ht="19.5" customHeight="1" spans="2:7">
      <c r="B23" s="68" t="s">
        <v>454</v>
      </c>
      <c r="C23" s="68" t="s">
        <v>391</v>
      </c>
      <c r="D23" s="68" t="s">
        <v>455</v>
      </c>
      <c r="E23" s="68" t="s">
        <v>456</v>
      </c>
      <c r="F23" s="68" t="s">
        <v>457</v>
      </c>
      <c r="G23" s="68" t="s">
        <v>458</v>
      </c>
    </row>
    <row r="24" ht="18" customHeight="1" spans="2:7">
      <c r="B24" s="27" t="s">
        <v>394</v>
      </c>
      <c r="C24" s="80">
        <v>0.15</v>
      </c>
      <c r="D24" s="28">
        <f t="shared" ref="D24:E31" si="2">D10</f>
        <v>4</v>
      </c>
      <c r="E24" s="28">
        <f t="shared" si="2"/>
        <v>3</v>
      </c>
      <c r="F24" s="81">
        <f>D24*0.15</f>
        <v>0.6</v>
      </c>
      <c r="G24" s="82">
        <f>E24*0.15</f>
        <v>0.45</v>
      </c>
    </row>
    <row r="25" ht="18" customHeight="1" spans="2:7">
      <c r="B25" s="12" t="s">
        <v>397</v>
      </c>
      <c r="C25" s="83">
        <v>0.12</v>
      </c>
      <c r="D25" s="28">
        <f t="shared" si="2"/>
        <v>4</v>
      </c>
      <c r="E25" s="28">
        <v>4</v>
      </c>
      <c r="F25" s="84">
        <f>D25*0.12</f>
        <v>0.48</v>
      </c>
      <c r="G25" s="85">
        <f>E25*0.12</f>
        <v>0.48</v>
      </c>
    </row>
    <row r="26" ht="18" customHeight="1" spans="2:7">
      <c r="B26" s="27" t="s">
        <v>400</v>
      </c>
      <c r="C26" s="80">
        <v>0.1</v>
      </c>
      <c r="D26" s="28">
        <f t="shared" si="2"/>
        <v>4</v>
      </c>
      <c r="E26" s="28">
        <f t="shared" si="2"/>
        <v>5</v>
      </c>
      <c r="F26" s="81">
        <f>D26*0.1</f>
        <v>0.4</v>
      </c>
      <c r="G26" s="82">
        <f>E26*0.1</f>
        <v>0.5</v>
      </c>
    </row>
    <row r="27" ht="18" customHeight="1" spans="2:7">
      <c r="B27" s="12" t="s">
        <v>403</v>
      </c>
      <c r="C27" s="83">
        <v>0.15</v>
      </c>
      <c r="D27" s="28">
        <f t="shared" si="2"/>
        <v>3</v>
      </c>
      <c r="E27" s="28">
        <v>4</v>
      </c>
      <c r="F27" s="84">
        <f t="shared" ref="F27:G29" si="3">D27*0.15</f>
        <v>0.45</v>
      </c>
      <c r="G27" s="85">
        <f t="shared" si="3"/>
        <v>0.6</v>
      </c>
    </row>
    <row r="28" ht="18" customHeight="1" spans="2:7">
      <c r="B28" s="27" t="s">
        <v>405</v>
      </c>
      <c r="C28" s="80">
        <v>0.15</v>
      </c>
      <c r="D28" s="28">
        <f t="shared" si="2"/>
        <v>4</v>
      </c>
      <c r="E28" s="28">
        <v>4</v>
      </c>
      <c r="F28" s="81">
        <f t="shared" si="3"/>
        <v>0.6</v>
      </c>
      <c r="G28" s="82">
        <f t="shared" si="3"/>
        <v>0.6</v>
      </c>
    </row>
    <row r="29" ht="18" customHeight="1" spans="2:7">
      <c r="B29" s="12" t="s">
        <v>407</v>
      </c>
      <c r="C29" s="83">
        <v>0.15</v>
      </c>
      <c r="D29" s="28">
        <f t="shared" si="2"/>
        <v>4</v>
      </c>
      <c r="E29" s="28">
        <f t="shared" si="2"/>
        <v>3</v>
      </c>
      <c r="F29" s="84">
        <f t="shared" si="3"/>
        <v>0.6</v>
      </c>
      <c r="G29" s="85">
        <f t="shared" si="3"/>
        <v>0.45</v>
      </c>
    </row>
    <row r="30" ht="18" customHeight="1" spans="2:7">
      <c r="B30" s="27" t="s">
        <v>409</v>
      </c>
      <c r="C30" s="80">
        <v>0.08</v>
      </c>
      <c r="D30" s="28">
        <f t="shared" si="2"/>
        <v>4</v>
      </c>
      <c r="E30" s="28">
        <v>4</v>
      </c>
      <c r="F30" s="81">
        <f>D30*0.08</f>
        <v>0.32</v>
      </c>
      <c r="G30" s="82">
        <f>E30*0.08</f>
        <v>0.32</v>
      </c>
    </row>
    <row r="31" ht="18" customHeight="1" spans="2:7">
      <c r="B31" s="12" t="s">
        <v>412</v>
      </c>
      <c r="C31" s="83">
        <v>0.1</v>
      </c>
      <c r="D31" s="28">
        <f t="shared" si="2"/>
        <v>4</v>
      </c>
      <c r="E31" s="28">
        <f t="shared" si="2"/>
        <v>5</v>
      </c>
      <c r="F31" s="84">
        <f>D31*0.1</f>
        <v>0.4</v>
      </c>
      <c r="G31" s="85">
        <f>E31*0.1</f>
        <v>0.5</v>
      </c>
    </row>
    <row r="32" ht="9.75" customHeight="1"/>
    <row r="33" ht="15.75" customHeight="1" spans="2:7">
      <c r="B33" s="34" t="s">
        <v>459</v>
      </c>
      <c r="C33" s="34"/>
      <c r="D33" s="34"/>
      <c r="E33" s="34"/>
      <c r="F33" s="34"/>
      <c r="G33" s="34"/>
    </row>
    <row r="34" ht="19.5" customHeight="1" spans="2:7">
      <c r="B34" s="86" t="s">
        <v>460</v>
      </c>
      <c r="C34" s="86"/>
      <c r="D34" s="86"/>
      <c r="E34" s="86"/>
      <c r="F34" s="86"/>
      <c r="G34" s="86"/>
    </row>
    <row r="35" ht="19.5" customHeight="1" spans="2:7">
      <c r="B35" s="86"/>
      <c r="C35" s="86"/>
      <c r="D35" s="86"/>
      <c r="E35" s="86"/>
      <c r="F35" s="86"/>
      <c r="G35" s="86"/>
    </row>
    <row r="36" ht="9.75" customHeight="1"/>
    <row r="37" ht="15.75" customHeight="1" spans="2:7">
      <c r="B37" s="34" t="s">
        <v>461</v>
      </c>
      <c r="C37" s="34"/>
      <c r="D37" s="34"/>
      <c r="E37" s="34"/>
      <c r="F37" s="34"/>
      <c r="G37" s="34"/>
    </row>
    <row r="38" ht="18" customHeight="1" spans="2:7">
      <c r="B38" s="35" t="s">
        <v>462</v>
      </c>
      <c r="C38" s="35"/>
      <c r="D38" s="35"/>
      <c r="E38" s="35" t="s">
        <v>463</v>
      </c>
      <c r="F38" s="35"/>
      <c r="G38" s="35" t="s">
        <v>464</v>
      </c>
    </row>
    <row r="39" ht="24" customHeight="1" spans="2:7">
      <c r="B39" s="27" t="s">
        <v>465</v>
      </c>
      <c r="C39" s="27"/>
      <c r="D39" s="27"/>
      <c r="E39" s="8" t="s">
        <v>466</v>
      </c>
      <c r="F39" s="8"/>
      <c r="G39" s="87" t="s">
        <v>467</v>
      </c>
    </row>
    <row r="40" ht="24" customHeight="1" spans="2:7">
      <c r="B40" s="12" t="s">
        <v>468</v>
      </c>
      <c r="C40" s="12"/>
      <c r="D40" s="12"/>
      <c r="E40" s="8" t="s">
        <v>469</v>
      </c>
      <c r="F40" s="8"/>
      <c r="G40" s="87" t="s">
        <v>467</v>
      </c>
    </row>
    <row r="41" ht="24" customHeight="1" spans="2:7">
      <c r="B41" s="27" t="s">
        <v>470</v>
      </c>
      <c r="C41" s="27"/>
      <c r="D41" s="27"/>
      <c r="E41" s="8" t="s">
        <v>471</v>
      </c>
      <c r="F41" s="8"/>
      <c r="G41" s="87" t="s">
        <v>472</v>
      </c>
    </row>
    <row r="42" ht="24" customHeight="1" spans="2:7">
      <c r="B42" s="12" t="s">
        <v>473</v>
      </c>
      <c r="C42" s="12"/>
      <c r="D42" s="12"/>
      <c r="E42" s="8" t="s">
        <v>474</v>
      </c>
      <c r="F42" s="8"/>
      <c r="G42" s="87" t="s">
        <v>475</v>
      </c>
    </row>
    <row r="43" ht="24" customHeight="1" spans="2:7">
      <c r="B43" s="27" t="s">
        <v>476</v>
      </c>
      <c r="C43" s="27"/>
      <c r="D43" s="27"/>
      <c r="E43" s="8" t="s">
        <v>477</v>
      </c>
      <c r="F43" s="8"/>
      <c r="G43" s="87" t="s">
        <v>475</v>
      </c>
    </row>
    <row r="44" ht="9.75" customHeight="1"/>
    <row r="45" ht="15.75" customHeight="1" spans="2:7">
      <c r="B45" s="34" t="s">
        <v>478</v>
      </c>
      <c r="C45" s="34"/>
      <c r="D45" s="34"/>
      <c r="E45" s="34"/>
      <c r="F45" s="34"/>
      <c r="G45" s="34"/>
    </row>
    <row r="46" ht="15.75" customHeight="1" spans="2:7">
      <c r="B46" s="34" t="s">
        <v>479</v>
      </c>
      <c r="C46" s="34"/>
      <c r="D46" s="34"/>
      <c r="E46" s="34"/>
      <c r="F46" s="34"/>
      <c r="G46" s="34"/>
    </row>
    <row r="47" ht="18" customHeight="1" spans="2:7">
      <c r="B47" s="88" t="s">
        <v>480</v>
      </c>
      <c r="C47" s="88"/>
      <c r="D47" s="88"/>
      <c r="E47" s="88"/>
      <c r="F47" s="88"/>
      <c r="G47" s="88"/>
    </row>
    <row r="48" ht="18" customHeight="1" spans="2:7">
      <c r="B48" s="88"/>
      <c r="C48" s="88"/>
      <c r="D48" s="88"/>
      <c r="E48" s="88"/>
      <c r="F48" s="88"/>
      <c r="G48" s="88"/>
    </row>
    <row r="49" ht="18" customHeight="1" spans="2:7">
      <c r="B49" s="88"/>
      <c r="C49" s="88"/>
      <c r="D49" s="88"/>
      <c r="E49" s="88"/>
      <c r="F49" s="88"/>
      <c r="G49" s="88"/>
    </row>
    <row r="50" ht="18" customHeight="1" spans="2:7">
      <c r="B50" s="88"/>
      <c r="C50" s="88"/>
      <c r="D50" s="88"/>
      <c r="E50" s="88"/>
      <c r="F50" s="88"/>
      <c r="G50" s="88"/>
    </row>
    <row r="51" ht="15.75" customHeight="1" spans="2:7">
      <c r="B51" s="34" t="s">
        <v>481</v>
      </c>
      <c r="C51" s="34"/>
      <c r="D51" s="34"/>
      <c r="E51" s="34"/>
      <c r="F51" s="34"/>
      <c r="G51" s="34"/>
    </row>
    <row r="52" ht="18" customHeight="1" spans="2:7">
      <c r="B52" s="88" t="s">
        <v>482</v>
      </c>
      <c r="C52" s="88"/>
      <c r="D52" s="88"/>
      <c r="E52" s="88"/>
      <c r="F52" s="88"/>
      <c r="G52" s="88"/>
    </row>
    <row r="53" ht="18" customHeight="1" spans="2:7">
      <c r="B53" s="88"/>
      <c r="C53" s="88"/>
      <c r="D53" s="88"/>
      <c r="E53" s="88"/>
      <c r="F53" s="88"/>
      <c r="G53" s="88"/>
    </row>
    <row r="54" ht="18" customHeight="1" spans="2:7">
      <c r="B54" s="88"/>
      <c r="C54" s="88"/>
      <c r="D54" s="88"/>
      <c r="E54" s="88"/>
      <c r="F54" s="88"/>
      <c r="G54" s="88"/>
    </row>
    <row r="55" ht="18" customHeight="1" spans="2:7">
      <c r="B55" s="88"/>
      <c r="C55" s="88"/>
      <c r="D55" s="88"/>
      <c r="E55" s="88"/>
      <c r="F55" s="88"/>
      <c r="G55" s="88"/>
    </row>
    <row r="56" ht="15.75" customHeight="1" spans="2:7">
      <c r="B56" s="34" t="s">
        <v>483</v>
      </c>
      <c r="C56" s="34"/>
      <c r="D56" s="34"/>
      <c r="E56" s="34"/>
      <c r="F56" s="34"/>
      <c r="G56" s="34"/>
    </row>
    <row r="57" ht="18" customHeight="1" spans="2:7">
      <c r="B57" s="88" t="s">
        <v>484</v>
      </c>
      <c r="C57" s="88"/>
      <c r="D57" s="88"/>
      <c r="E57" s="88"/>
      <c r="F57" s="88"/>
      <c r="G57" s="88"/>
    </row>
    <row r="58" ht="18" customHeight="1" spans="2:7">
      <c r="B58" s="88"/>
      <c r="C58" s="88"/>
      <c r="D58" s="88"/>
      <c r="E58" s="88"/>
      <c r="F58" s="88"/>
      <c r="G58" s="88"/>
    </row>
    <row r="59" ht="18" customHeight="1" spans="2:7">
      <c r="B59" s="88"/>
      <c r="C59" s="88"/>
      <c r="D59" s="88"/>
      <c r="E59" s="88"/>
      <c r="F59" s="88"/>
      <c r="G59" s="88"/>
    </row>
    <row r="60" ht="18" customHeight="1" spans="2:7">
      <c r="B60" s="88"/>
      <c r="C60" s="88"/>
      <c r="D60" s="88"/>
      <c r="E60" s="88"/>
      <c r="F60" s="88"/>
      <c r="G60" s="88"/>
    </row>
    <row r="61" ht="15.75" customHeight="1" spans="2:7">
      <c r="B61" s="34" t="s">
        <v>485</v>
      </c>
      <c r="C61" s="34"/>
      <c r="D61" s="34"/>
      <c r="E61" s="34"/>
      <c r="F61" s="34"/>
      <c r="G61" s="34"/>
    </row>
    <row r="62" ht="18" customHeight="1" spans="2:7">
      <c r="B62" s="88" t="s">
        <v>486</v>
      </c>
      <c r="C62" s="88"/>
      <c r="D62" s="88"/>
      <c r="E62" s="88"/>
      <c r="F62" s="88"/>
      <c r="G62" s="88"/>
    </row>
    <row r="63" ht="18" customHeight="1" spans="2:7">
      <c r="B63" s="88"/>
      <c r="C63" s="88"/>
      <c r="D63" s="88"/>
      <c r="E63" s="88"/>
      <c r="F63" s="88"/>
      <c r="G63" s="88"/>
    </row>
    <row r="64" ht="18" customHeight="1" spans="2:7">
      <c r="B64" s="88"/>
      <c r="C64" s="88"/>
      <c r="D64" s="88"/>
      <c r="E64" s="88"/>
      <c r="F64" s="88"/>
      <c r="G64" s="88"/>
    </row>
    <row r="65" ht="18" customHeight="1" spans="2:7">
      <c r="B65" s="88"/>
      <c r="C65" s="88"/>
      <c r="D65" s="88"/>
      <c r="E65" s="88"/>
      <c r="F65" s="88"/>
      <c r="G65" s="88"/>
    </row>
  </sheetData>
  <mergeCells count="31">
    <mergeCell ref="B1:G1"/>
    <mergeCell ref="B2:G2"/>
    <mergeCell ref="B4:G4"/>
    <mergeCell ref="B8:G8"/>
    <mergeCell ref="B19:C19"/>
    <mergeCell ref="B21:G21"/>
    <mergeCell ref="B22:G22"/>
    <mergeCell ref="B33:G33"/>
    <mergeCell ref="B37:G37"/>
    <mergeCell ref="B38:D38"/>
    <mergeCell ref="E38:F38"/>
    <mergeCell ref="B39:D39"/>
    <mergeCell ref="E39:F39"/>
    <mergeCell ref="B40:D40"/>
    <mergeCell ref="E40:F40"/>
    <mergeCell ref="B41:D41"/>
    <mergeCell ref="E41:F41"/>
    <mergeCell ref="B42:D42"/>
    <mergeCell ref="E42:F42"/>
    <mergeCell ref="B43:D43"/>
    <mergeCell ref="E43:F43"/>
    <mergeCell ref="B45:G45"/>
    <mergeCell ref="B46:G46"/>
    <mergeCell ref="B51:G51"/>
    <mergeCell ref="B56:G56"/>
    <mergeCell ref="B61:G61"/>
    <mergeCell ref="B34:G35"/>
    <mergeCell ref="B57:G60"/>
    <mergeCell ref="B62:G65"/>
    <mergeCell ref="B47:G50"/>
    <mergeCell ref="B52:G5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61"/>
  <sheetViews>
    <sheetView showGridLines="0" tabSelected="1" zoomScale="85" zoomScaleNormal="85" workbookViewId="0">
      <selection activeCell="C60" sqref="C60:F60"/>
    </sheetView>
  </sheetViews>
  <sheetFormatPr defaultColWidth="8.63636363636364" defaultRowHeight="14.5" outlineLevelCol="5"/>
  <cols>
    <col min="1" max="1" width="3" customWidth="1"/>
    <col min="2" max="2" width="16" customWidth="1"/>
    <col min="3" max="3" width="20" customWidth="1"/>
    <col min="4" max="5" width="8" customWidth="1"/>
    <col min="6" max="6" width="30" customWidth="1"/>
    <col min="7" max="7" width="5" customWidth="1"/>
  </cols>
  <sheetData>
    <row r="1" ht="31.5" customHeight="1" spans="2:6">
      <c r="B1" s="1" t="s">
        <v>487</v>
      </c>
      <c r="C1" s="1"/>
      <c r="D1" s="1"/>
      <c r="E1" s="1"/>
      <c r="F1" s="1"/>
    </row>
    <row r="2" ht="18" customHeight="1" spans="2:6">
      <c r="B2" s="64" t="s">
        <v>488</v>
      </c>
      <c r="C2" s="64"/>
      <c r="D2" s="64"/>
      <c r="E2" s="64"/>
      <c r="F2" s="64"/>
    </row>
    <row r="3" ht="9.75" customHeight="1"/>
    <row r="4" ht="15.75" customHeight="1" spans="2:6">
      <c r="B4" s="34" t="s">
        <v>489</v>
      </c>
      <c r="C4" s="34"/>
      <c r="D4" s="34"/>
      <c r="E4" s="34"/>
      <c r="F4" s="34"/>
    </row>
    <row r="5" ht="19.5" customHeight="1" spans="2:6">
      <c r="B5" s="65" t="s">
        <v>490</v>
      </c>
      <c r="C5" s="65"/>
      <c r="D5" s="65"/>
      <c r="E5" s="65"/>
      <c r="F5" s="65"/>
    </row>
    <row r="6" ht="19.5" customHeight="1" spans="2:6">
      <c r="B6" s="65"/>
      <c r="C6" s="65"/>
      <c r="D6" s="65"/>
      <c r="E6" s="65"/>
      <c r="F6" s="65"/>
    </row>
    <row r="7" ht="9.75" customHeight="1"/>
    <row r="8" ht="15.75" customHeight="1" spans="2:6">
      <c r="B8" s="34" t="s">
        <v>491</v>
      </c>
      <c r="C8" s="34"/>
      <c r="D8" s="34"/>
      <c r="E8" s="34"/>
      <c r="F8" s="34"/>
    </row>
    <row r="9" ht="18" customHeight="1" spans="2:6">
      <c r="B9" s="61" t="s">
        <v>492</v>
      </c>
      <c r="C9" s="61" t="s">
        <v>493</v>
      </c>
      <c r="D9" s="61" t="s">
        <v>494</v>
      </c>
      <c r="E9" s="61" t="s">
        <v>495</v>
      </c>
      <c r="F9" s="61" t="s">
        <v>496</v>
      </c>
    </row>
    <row r="10" ht="36" customHeight="1" spans="2:6">
      <c r="B10" s="57" t="s">
        <v>497</v>
      </c>
      <c r="C10" s="66" t="s">
        <v>498</v>
      </c>
      <c r="D10" s="66" t="s">
        <v>237</v>
      </c>
      <c r="E10" s="66" t="s">
        <v>499</v>
      </c>
      <c r="F10" s="66" t="s">
        <v>500</v>
      </c>
    </row>
    <row r="11" ht="36" customHeight="1" spans="2:6">
      <c r="B11" s="57" t="s">
        <v>501</v>
      </c>
      <c r="C11" s="66" t="s">
        <v>502</v>
      </c>
      <c r="D11" s="66" t="s">
        <v>238</v>
      </c>
      <c r="E11" s="66" t="s">
        <v>503</v>
      </c>
      <c r="F11" s="66" t="s">
        <v>504</v>
      </c>
    </row>
    <row r="12" ht="36" customHeight="1" spans="2:6">
      <c r="B12" s="32" t="s">
        <v>505</v>
      </c>
      <c r="C12" s="67" t="s">
        <v>506</v>
      </c>
      <c r="D12" s="67" t="s">
        <v>238</v>
      </c>
      <c r="E12" s="67" t="s">
        <v>499</v>
      </c>
      <c r="F12" s="67" t="s">
        <v>507</v>
      </c>
    </row>
    <row r="13" ht="9.75" customHeight="1"/>
    <row r="14" ht="15.75" customHeight="1" spans="2:6">
      <c r="B14" s="34" t="s">
        <v>508</v>
      </c>
      <c r="C14" s="34"/>
      <c r="D14" s="34"/>
      <c r="E14" s="34"/>
      <c r="F14" s="34"/>
    </row>
    <row r="15" ht="21.75" customHeight="1" spans="2:6">
      <c r="B15" s="68" t="s">
        <v>509</v>
      </c>
      <c r="C15" s="68"/>
      <c r="D15" s="68"/>
      <c r="E15" s="68"/>
      <c r="F15" s="68"/>
    </row>
    <row r="16" ht="15.75" customHeight="1" spans="2:6">
      <c r="B16" s="68" t="s">
        <v>265</v>
      </c>
      <c r="C16" s="68" t="s">
        <v>510</v>
      </c>
      <c r="D16" s="68"/>
      <c r="E16" s="68"/>
      <c r="F16" s="68"/>
    </row>
    <row r="17" ht="18" customHeight="1" spans="2:6">
      <c r="B17" s="69" t="s">
        <v>266</v>
      </c>
      <c r="C17" s="70" t="s">
        <v>254</v>
      </c>
      <c r="D17" s="70"/>
      <c r="E17" s="70"/>
      <c r="F17" s="70"/>
    </row>
    <row r="18" ht="18" customHeight="1" spans="2:6">
      <c r="B18" s="69" t="s">
        <v>511</v>
      </c>
      <c r="C18" s="70" t="s">
        <v>512</v>
      </c>
      <c r="D18" s="70"/>
      <c r="E18" s="70"/>
      <c r="F18" s="70"/>
    </row>
    <row r="19" ht="15.75" customHeight="1" spans="2:6">
      <c r="B19" s="69" t="s">
        <v>513</v>
      </c>
      <c r="C19" s="70" t="s">
        <v>514</v>
      </c>
      <c r="D19" s="70"/>
      <c r="E19" s="70"/>
      <c r="F19" s="70"/>
    </row>
    <row r="20" ht="15.75" customHeight="1" spans="2:6">
      <c r="B20" s="69" t="s">
        <v>515</v>
      </c>
      <c r="C20" s="70">
        <v>4</v>
      </c>
      <c r="D20" s="70"/>
      <c r="E20" s="70"/>
      <c r="F20" s="70"/>
    </row>
    <row r="21" ht="15.75" customHeight="1" spans="2:6">
      <c r="B21" s="69" t="s">
        <v>516</v>
      </c>
      <c r="C21" s="70">
        <v>5</v>
      </c>
      <c r="D21" s="70"/>
      <c r="E21" s="70"/>
      <c r="F21" s="70"/>
    </row>
    <row r="22" ht="18" customHeight="1" spans="2:6">
      <c r="B22" s="69" t="s">
        <v>517</v>
      </c>
      <c r="C22" s="70" t="s">
        <v>518</v>
      </c>
      <c r="D22" s="70"/>
      <c r="E22" s="70"/>
      <c r="F22" s="70"/>
    </row>
    <row r="23" ht="18" customHeight="1" spans="2:6">
      <c r="B23" s="69" t="s">
        <v>519</v>
      </c>
      <c r="C23" s="70" t="s">
        <v>520</v>
      </c>
      <c r="D23" s="70"/>
      <c r="E23" s="70"/>
      <c r="F23" s="70"/>
    </row>
    <row r="24" ht="36" customHeight="1" spans="2:6">
      <c r="B24" s="69" t="s">
        <v>521</v>
      </c>
      <c r="C24" s="70" t="s">
        <v>522</v>
      </c>
      <c r="D24" s="70"/>
      <c r="E24" s="70"/>
      <c r="F24" s="70"/>
    </row>
    <row r="25" ht="7.5" customHeight="1"/>
    <row r="27" ht="21.75" customHeight="1" spans="2:6">
      <c r="B27" s="68" t="s">
        <v>523</v>
      </c>
      <c r="C27" s="68"/>
      <c r="D27" s="68"/>
      <c r="E27" s="68"/>
      <c r="F27" s="68"/>
    </row>
    <row r="28" ht="15.75" customHeight="1" spans="2:6">
      <c r="B28" s="68" t="s">
        <v>265</v>
      </c>
      <c r="C28" s="68" t="s">
        <v>510</v>
      </c>
      <c r="D28" s="68"/>
      <c r="E28" s="68"/>
      <c r="F28" s="68"/>
    </row>
    <row r="29" ht="18" customHeight="1" spans="2:6">
      <c r="B29" s="69" t="s">
        <v>266</v>
      </c>
      <c r="C29" s="70" t="s">
        <v>254</v>
      </c>
      <c r="D29" s="70"/>
      <c r="E29" s="70"/>
      <c r="F29" s="70"/>
    </row>
    <row r="30" ht="18" customHeight="1" spans="2:6">
      <c r="B30" s="69" t="s">
        <v>511</v>
      </c>
      <c r="C30" s="70" t="s">
        <v>524</v>
      </c>
      <c r="D30" s="70"/>
      <c r="E30" s="70"/>
      <c r="F30" s="70"/>
    </row>
    <row r="31" ht="15.75" customHeight="1" spans="2:6">
      <c r="B31" s="69" t="s">
        <v>513</v>
      </c>
      <c r="C31" s="70" t="s">
        <v>525</v>
      </c>
      <c r="D31" s="70"/>
      <c r="E31" s="70"/>
      <c r="F31" s="70"/>
    </row>
    <row r="32" ht="15.75" customHeight="1" spans="2:6">
      <c r="B32" s="69" t="s">
        <v>515</v>
      </c>
      <c r="C32" s="70">
        <v>3</v>
      </c>
      <c r="D32" s="70"/>
      <c r="E32" s="70"/>
      <c r="F32" s="70"/>
    </row>
    <row r="33" ht="15.75" customHeight="1" spans="2:6">
      <c r="B33" s="69" t="s">
        <v>516</v>
      </c>
      <c r="C33" s="70">
        <v>4</v>
      </c>
      <c r="D33" s="70"/>
      <c r="E33" s="70"/>
      <c r="F33" s="70"/>
    </row>
    <row r="34" ht="18" customHeight="1" spans="2:6">
      <c r="B34" s="69" t="s">
        <v>517</v>
      </c>
      <c r="C34" s="70" t="s">
        <v>526</v>
      </c>
      <c r="D34" s="70"/>
      <c r="E34" s="70"/>
      <c r="F34" s="70"/>
    </row>
    <row r="35" ht="18" customHeight="1" spans="2:6">
      <c r="B35" s="69" t="s">
        <v>519</v>
      </c>
      <c r="C35" s="70" t="s">
        <v>527</v>
      </c>
      <c r="D35" s="70"/>
      <c r="E35" s="70"/>
      <c r="F35" s="70"/>
    </row>
    <row r="36" ht="36" customHeight="1" spans="2:6">
      <c r="B36" s="69" t="s">
        <v>521</v>
      </c>
      <c r="C36" s="70" t="s">
        <v>528</v>
      </c>
      <c r="D36" s="70"/>
      <c r="E36" s="70"/>
      <c r="F36" s="70"/>
    </row>
    <row r="37" ht="7.5" customHeight="1"/>
    <row r="39" ht="21.75" customHeight="1" spans="2:6">
      <c r="B39" s="35" t="s">
        <v>529</v>
      </c>
      <c r="C39" s="35"/>
      <c r="D39" s="35"/>
      <c r="E39" s="35"/>
      <c r="F39" s="35"/>
    </row>
    <row r="40" ht="15.75" customHeight="1" spans="2:6">
      <c r="B40" s="35" t="s">
        <v>265</v>
      </c>
      <c r="C40" s="35" t="s">
        <v>510</v>
      </c>
      <c r="D40" s="35"/>
      <c r="E40" s="35"/>
      <c r="F40" s="35"/>
    </row>
    <row r="41" ht="18" customHeight="1" spans="2:6">
      <c r="B41" s="69" t="s">
        <v>266</v>
      </c>
      <c r="C41" s="70" t="s">
        <v>253</v>
      </c>
      <c r="D41" s="70"/>
      <c r="E41" s="70"/>
      <c r="F41" s="70"/>
    </row>
    <row r="42" ht="18" customHeight="1" spans="2:6">
      <c r="B42" s="69" t="s">
        <v>511</v>
      </c>
      <c r="C42" s="70" t="s">
        <v>530</v>
      </c>
      <c r="D42" s="70"/>
      <c r="E42" s="70"/>
      <c r="F42" s="70"/>
    </row>
    <row r="43" ht="15.75" customHeight="1" spans="2:6">
      <c r="B43" s="69" t="s">
        <v>513</v>
      </c>
      <c r="C43" s="70" t="s">
        <v>499</v>
      </c>
      <c r="D43" s="70"/>
      <c r="E43" s="70"/>
      <c r="F43" s="70"/>
    </row>
    <row r="44" ht="15.75" customHeight="1" spans="2:6">
      <c r="B44" s="69" t="s">
        <v>515</v>
      </c>
      <c r="C44" s="70">
        <v>3</v>
      </c>
      <c r="D44" s="70"/>
      <c r="E44" s="70"/>
      <c r="F44" s="70"/>
    </row>
    <row r="45" ht="15.75" customHeight="1" spans="2:6">
      <c r="B45" s="69" t="s">
        <v>516</v>
      </c>
      <c r="C45" s="70">
        <v>5</v>
      </c>
      <c r="D45" s="70"/>
      <c r="E45" s="70"/>
      <c r="F45" s="70"/>
    </row>
    <row r="46" ht="18" customHeight="1" spans="2:6">
      <c r="B46" s="69" t="s">
        <v>517</v>
      </c>
      <c r="C46" s="70" t="s">
        <v>531</v>
      </c>
      <c r="D46" s="70"/>
      <c r="E46" s="70"/>
      <c r="F46" s="70"/>
    </row>
    <row r="47" ht="18" customHeight="1" spans="2:6">
      <c r="B47" s="69" t="s">
        <v>519</v>
      </c>
      <c r="C47" s="70" t="s">
        <v>532</v>
      </c>
      <c r="D47" s="70"/>
      <c r="E47" s="70"/>
      <c r="F47" s="70"/>
    </row>
    <row r="48" ht="36" customHeight="1" spans="2:6">
      <c r="B48" s="69" t="s">
        <v>521</v>
      </c>
      <c r="C48" s="70" t="s">
        <v>533</v>
      </c>
      <c r="D48" s="70"/>
      <c r="E48" s="70"/>
      <c r="F48" s="70"/>
    </row>
    <row r="49" ht="7.5" customHeight="1"/>
    <row r="51" ht="21.75" customHeight="1" spans="2:6">
      <c r="B51" s="35" t="s">
        <v>534</v>
      </c>
      <c r="C51" s="35"/>
      <c r="D51" s="35"/>
      <c r="E51" s="35"/>
      <c r="F51" s="35"/>
    </row>
    <row r="52" ht="15.75" customHeight="1" spans="2:6">
      <c r="B52" s="35" t="s">
        <v>265</v>
      </c>
      <c r="C52" s="35" t="s">
        <v>510</v>
      </c>
      <c r="D52" s="35"/>
      <c r="E52" s="35"/>
      <c r="F52" s="35"/>
    </row>
    <row r="53" ht="18" customHeight="1" spans="2:6">
      <c r="B53" s="69" t="s">
        <v>266</v>
      </c>
      <c r="C53" s="70" t="s">
        <v>253</v>
      </c>
      <c r="D53" s="70"/>
      <c r="E53" s="70"/>
      <c r="F53" s="70"/>
    </row>
    <row r="54" ht="18" customHeight="1" spans="2:6">
      <c r="B54" s="69" t="s">
        <v>511</v>
      </c>
      <c r="C54" s="70" t="s">
        <v>535</v>
      </c>
      <c r="D54" s="70"/>
      <c r="E54" s="70"/>
      <c r="F54" s="70"/>
    </row>
    <row r="55" ht="15.75" customHeight="1" spans="2:6">
      <c r="B55" s="69" t="s">
        <v>513</v>
      </c>
      <c r="C55" s="70" t="s">
        <v>514</v>
      </c>
      <c r="D55" s="70"/>
      <c r="E55" s="70"/>
      <c r="F55" s="70"/>
    </row>
    <row r="56" ht="15.75" customHeight="1" spans="2:6">
      <c r="B56" s="69" t="s">
        <v>515</v>
      </c>
      <c r="C56" s="70">
        <v>3</v>
      </c>
      <c r="D56" s="70"/>
      <c r="E56" s="70"/>
      <c r="F56" s="70"/>
    </row>
    <row r="57" ht="15.75" customHeight="1" spans="2:6">
      <c r="B57" s="69" t="s">
        <v>516</v>
      </c>
      <c r="C57" s="70">
        <v>4</v>
      </c>
      <c r="D57" s="70"/>
      <c r="E57" s="70"/>
      <c r="F57" s="70"/>
    </row>
    <row r="58" ht="18" customHeight="1" spans="2:6">
      <c r="B58" s="69" t="s">
        <v>517</v>
      </c>
      <c r="C58" s="70" t="s">
        <v>536</v>
      </c>
      <c r="D58" s="70"/>
      <c r="E58" s="70"/>
      <c r="F58" s="70"/>
    </row>
    <row r="59" ht="18" customHeight="1" spans="2:6">
      <c r="B59" s="69" t="s">
        <v>519</v>
      </c>
      <c r="C59" s="70" t="s">
        <v>537</v>
      </c>
      <c r="D59" s="70"/>
      <c r="E59" s="70"/>
      <c r="F59" s="70"/>
    </row>
    <row r="60" ht="36" customHeight="1" spans="2:6">
      <c r="B60" s="69" t="s">
        <v>521</v>
      </c>
      <c r="C60" s="70" t="s">
        <v>538</v>
      </c>
      <c r="D60" s="70"/>
      <c r="E60" s="70"/>
      <c r="F60" s="70"/>
    </row>
    <row r="61" ht="7.5" customHeight="1"/>
  </sheetData>
  <mergeCells count="46">
    <mergeCell ref="B1:F1"/>
    <mergeCell ref="B2:F2"/>
    <mergeCell ref="B4:F4"/>
    <mergeCell ref="B8:F8"/>
    <mergeCell ref="B14:F14"/>
    <mergeCell ref="B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B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B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B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B5:F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1"/>
  <sheetViews>
    <sheetView showGridLines="0" topLeftCell="A23" workbookViewId="0">
      <selection activeCell="A1" sqref="A1"/>
    </sheetView>
  </sheetViews>
  <sheetFormatPr defaultColWidth="8.63636363636364" defaultRowHeight="14.5" outlineLevelCol="4"/>
  <cols>
    <col min="1" max="1" width="3" customWidth="1"/>
    <col min="2" max="2" width="8" customWidth="1"/>
    <col min="3" max="3" width="30" customWidth="1"/>
    <col min="4" max="4" width="36" customWidth="1"/>
    <col min="5" max="5" width="14" customWidth="1"/>
    <col min="6" max="6" width="5" customWidth="1"/>
  </cols>
  <sheetData>
    <row r="1" ht="31.5" customHeight="1" spans="2:5">
      <c r="B1" s="1" t="s">
        <v>539</v>
      </c>
      <c r="C1" s="1"/>
      <c r="D1" s="1"/>
      <c r="E1" s="1"/>
    </row>
    <row r="2" ht="18" customHeight="1" spans="2:5">
      <c r="B2" s="53" t="s">
        <v>540</v>
      </c>
      <c r="C2" s="53"/>
      <c r="D2" s="53"/>
      <c r="E2" s="53"/>
    </row>
    <row r="3" ht="9.75" customHeight="1"/>
    <row r="4" ht="19.5" customHeight="1" spans="2:5">
      <c r="B4" s="2" t="s">
        <v>541</v>
      </c>
      <c r="C4" s="2" t="s">
        <v>542</v>
      </c>
      <c r="D4" s="2" t="s">
        <v>543</v>
      </c>
      <c r="E4" s="2" t="s">
        <v>544</v>
      </c>
    </row>
    <row r="5" ht="36" customHeight="1" spans="2:5">
      <c r="B5" s="6" t="s">
        <v>281</v>
      </c>
      <c r="C5" s="6" t="s">
        <v>545</v>
      </c>
      <c r="D5" s="43" t="s">
        <v>546</v>
      </c>
      <c r="E5" s="43" t="s">
        <v>547</v>
      </c>
    </row>
    <row r="6" ht="36" customHeight="1" spans="2:5">
      <c r="B6" s="12" t="s">
        <v>284</v>
      </c>
      <c r="C6" s="12" t="s">
        <v>548</v>
      </c>
      <c r="D6" s="8" t="s">
        <v>549</v>
      </c>
      <c r="E6" s="8" t="s">
        <v>550</v>
      </c>
    </row>
    <row r="7" ht="36" customHeight="1" spans="2:5">
      <c r="B7" s="27" t="s">
        <v>286</v>
      </c>
      <c r="C7" s="27" t="s">
        <v>551</v>
      </c>
      <c r="D7" s="36" t="s">
        <v>552</v>
      </c>
      <c r="E7" s="36" t="s">
        <v>553</v>
      </c>
    </row>
    <row r="8" ht="36" customHeight="1" spans="2:5">
      <c r="B8" s="12" t="s">
        <v>288</v>
      </c>
      <c r="C8" s="12" t="s">
        <v>554</v>
      </c>
      <c r="D8" s="8" t="s">
        <v>555</v>
      </c>
      <c r="E8" s="8" t="s">
        <v>556</v>
      </c>
    </row>
    <row r="9" ht="36" customHeight="1" spans="2:5">
      <c r="B9" s="27" t="s">
        <v>291</v>
      </c>
      <c r="C9" s="27" t="s">
        <v>557</v>
      </c>
      <c r="D9" s="36" t="s">
        <v>558</v>
      </c>
      <c r="E9" s="36" t="s">
        <v>559</v>
      </c>
    </row>
    <row r="10" ht="36" customHeight="1" spans="2:5">
      <c r="B10" s="12" t="s">
        <v>293</v>
      </c>
      <c r="C10" s="12" t="s">
        <v>467</v>
      </c>
      <c r="D10" s="8" t="s">
        <v>560</v>
      </c>
      <c r="E10" s="8" t="s">
        <v>561</v>
      </c>
    </row>
    <row r="11" ht="36" customHeight="1" spans="2:5">
      <c r="B11" s="6" t="s">
        <v>562</v>
      </c>
      <c r="C11" s="6" t="s">
        <v>472</v>
      </c>
      <c r="D11" s="43" t="s">
        <v>563</v>
      </c>
      <c r="E11" s="43" t="s">
        <v>559</v>
      </c>
    </row>
    <row r="12" ht="9.75" customHeight="1"/>
    <row r="13" ht="15.75" customHeight="1" spans="2:5">
      <c r="B13" s="34" t="s">
        <v>564</v>
      </c>
      <c r="C13" s="34"/>
      <c r="D13" s="34"/>
      <c r="E13" s="34"/>
    </row>
    <row r="14" ht="18" customHeight="1" spans="2:5">
      <c r="B14" s="61" t="s">
        <v>565</v>
      </c>
      <c r="C14" s="61" t="s">
        <v>566</v>
      </c>
      <c r="D14" s="61" t="s">
        <v>567</v>
      </c>
      <c r="E14" s="61"/>
    </row>
    <row r="15" ht="27.75" customHeight="1" spans="2:5">
      <c r="B15" s="62" t="s">
        <v>568</v>
      </c>
      <c r="C15" s="36" t="s">
        <v>569</v>
      </c>
      <c r="D15" s="63" t="s">
        <v>570</v>
      </c>
      <c r="E15" s="63"/>
    </row>
    <row r="16" ht="27.75" customHeight="1" spans="2:5">
      <c r="B16" s="62" t="s">
        <v>571</v>
      </c>
      <c r="C16" s="8" t="s">
        <v>572</v>
      </c>
      <c r="D16" s="63" t="s">
        <v>573</v>
      </c>
      <c r="E16" s="63"/>
    </row>
    <row r="17" ht="27.75" customHeight="1" spans="2:5">
      <c r="B17" s="62" t="s">
        <v>574</v>
      </c>
      <c r="C17" s="36" t="s">
        <v>575</v>
      </c>
      <c r="D17" s="63" t="s">
        <v>576</v>
      </c>
      <c r="E17" s="63"/>
    </row>
    <row r="18" ht="27.75" customHeight="1" spans="2:5">
      <c r="B18" s="62" t="s">
        <v>577</v>
      </c>
      <c r="C18" s="8" t="s">
        <v>578</v>
      </c>
      <c r="D18" s="63" t="s">
        <v>579</v>
      </c>
      <c r="E18" s="63"/>
    </row>
    <row r="19" ht="27.75" customHeight="1" spans="2:5">
      <c r="B19" s="62" t="s">
        <v>580</v>
      </c>
      <c r="C19" s="36" t="s">
        <v>581</v>
      </c>
      <c r="D19" s="63" t="s">
        <v>582</v>
      </c>
      <c r="E19" s="63"/>
    </row>
    <row r="20" ht="27.75" customHeight="1" spans="2:5">
      <c r="B20" s="62" t="s">
        <v>583</v>
      </c>
      <c r="C20" s="8" t="s">
        <v>584</v>
      </c>
      <c r="D20" s="63" t="s">
        <v>585</v>
      </c>
      <c r="E20" s="63"/>
    </row>
    <row r="21" ht="27.75" customHeight="1" spans="2:5">
      <c r="B21" s="62" t="s">
        <v>586</v>
      </c>
      <c r="C21" s="36" t="s">
        <v>587</v>
      </c>
      <c r="D21" s="63" t="s">
        <v>588</v>
      </c>
      <c r="E21" s="63"/>
    </row>
  </sheetData>
  <mergeCells count="10">
    <mergeCell ref="B1:E1"/>
    <mergeCell ref="B2:E2"/>
    <mergeCell ref="B13:E13"/>
    <mergeCell ref="D15:E15"/>
    <mergeCell ref="D16:E16"/>
    <mergeCell ref="D17:E17"/>
    <mergeCell ref="D18:E18"/>
    <mergeCell ref="D19:E19"/>
    <mergeCell ref="D20:E20"/>
    <mergeCell ref="D21:E2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6"/>
  <sheetViews>
    <sheetView showGridLines="0" topLeftCell="A37" workbookViewId="0">
      <selection activeCell="A1" sqref="A1"/>
    </sheetView>
  </sheetViews>
  <sheetFormatPr defaultColWidth="8.63636363636364" defaultRowHeight="14.5" outlineLevelCol="6"/>
  <cols>
    <col min="1" max="1" width="3" customWidth="1"/>
    <col min="2" max="2" width="22" customWidth="1"/>
    <col min="3" max="3" width="8" customWidth="1"/>
    <col min="4" max="7" width="20" customWidth="1"/>
    <col min="8" max="8" width="5" customWidth="1"/>
  </cols>
  <sheetData>
    <row r="1" ht="31.5" customHeight="1" spans="2:7">
      <c r="B1" s="1" t="s">
        <v>589</v>
      </c>
      <c r="C1" s="1"/>
      <c r="D1" s="1"/>
      <c r="E1" s="1"/>
      <c r="F1" s="1"/>
      <c r="G1" s="1"/>
    </row>
    <row r="2" ht="18" customHeight="1" spans="2:7">
      <c r="B2" s="53" t="s">
        <v>590</v>
      </c>
      <c r="C2" s="53"/>
      <c r="D2" s="53"/>
      <c r="E2" s="53"/>
      <c r="F2" s="53"/>
      <c r="G2" s="53"/>
    </row>
    <row r="3" ht="9.75" customHeight="1"/>
    <row r="4" ht="15.75" customHeight="1" spans="2:7">
      <c r="B4" s="34" t="s">
        <v>591</v>
      </c>
      <c r="C4" s="34"/>
      <c r="D4" s="34"/>
      <c r="E4" s="34"/>
      <c r="F4" s="34"/>
      <c r="G4" s="34"/>
    </row>
    <row r="5" ht="24" customHeight="1" spans="2:7">
      <c r="B5" s="2" t="s">
        <v>592</v>
      </c>
      <c r="C5" s="2" t="s">
        <v>593</v>
      </c>
      <c r="D5" s="2" t="s">
        <v>391</v>
      </c>
      <c r="E5" s="2" t="s">
        <v>594</v>
      </c>
      <c r="F5" s="2" t="s">
        <v>595</v>
      </c>
      <c r="G5" s="2" t="s">
        <v>596</v>
      </c>
    </row>
    <row r="6" ht="48" customHeight="1" spans="2:7">
      <c r="B6" s="6" t="s">
        <v>597</v>
      </c>
      <c r="C6" s="6">
        <v>3</v>
      </c>
      <c r="D6" s="6" t="s">
        <v>598</v>
      </c>
      <c r="E6" s="40" t="s">
        <v>599</v>
      </c>
      <c r="F6" s="46" t="s">
        <v>600</v>
      </c>
      <c r="G6" s="52" t="s">
        <v>601</v>
      </c>
    </row>
    <row r="7" ht="48" customHeight="1" spans="2:7">
      <c r="B7" s="32" t="s">
        <v>602</v>
      </c>
      <c r="C7" s="32">
        <v>3</v>
      </c>
      <c r="D7" s="32" t="s">
        <v>598</v>
      </c>
      <c r="E7" s="40" t="s">
        <v>603</v>
      </c>
      <c r="F7" s="46" t="s">
        <v>604</v>
      </c>
      <c r="G7" s="52" t="s">
        <v>605</v>
      </c>
    </row>
    <row r="8" ht="48" customHeight="1" spans="2:7">
      <c r="B8" s="22" t="s">
        <v>606</v>
      </c>
      <c r="C8" s="22">
        <v>2</v>
      </c>
      <c r="D8" s="22" t="s">
        <v>607</v>
      </c>
      <c r="E8" s="40" t="s">
        <v>608</v>
      </c>
      <c r="F8" s="46" t="s">
        <v>609</v>
      </c>
      <c r="G8" s="52" t="s">
        <v>610</v>
      </c>
    </row>
    <row r="9" ht="48" customHeight="1" spans="2:7">
      <c r="B9" s="17" t="s">
        <v>611</v>
      </c>
      <c r="C9" s="17">
        <v>3</v>
      </c>
      <c r="D9" s="17" t="s">
        <v>598</v>
      </c>
      <c r="E9" s="40" t="s">
        <v>612</v>
      </c>
      <c r="F9" s="46" t="s">
        <v>613</v>
      </c>
      <c r="G9" s="52" t="s">
        <v>614</v>
      </c>
    </row>
    <row r="10" ht="48" customHeight="1" spans="2:7">
      <c r="B10" s="27" t="s">
        <v>615</v>
      </c>
      <c r="C10" s="27">
        <v>2</v>
      </c>
      <c r="D10" s="27" t="s">
        <v>607</v>
      </c>
      <c r="E10" s="40" t="s">
        <v>616</v>
      </c>
      <c r="F10" s="46" t="s">
        <v>617</v>
      </c>
      <c r="G10" s="52" t="s">
        <v>618</v>
      </c>
    </row>
    <row r="11" ht="48" customHeight="1" spans="2:7">
      <c r="B11" s="12" t="s">
        <v>619</v>
      </c>
      <c r="C11" s="12">
        <v>1</v>
      </c>
      <c r="D11" s="12" t="s">
        <v>620</v>
      </c>
      <c r="E11" s="40" t="s">
        <v>621</v>
      </c>
      <c r="F11" s="46" t="s">
        <v>622</v>
      </c>
      <c r="G11" s="52" t="s">
        <v>623</v>
      </c>
    </row>
    <row r="12" ht="48" customHeight="1" spans="2:7">
      <c r="B12" s="6" t="s">
        <v>624</v>
      </c>
      <c r="C12" s="6">
        <v>1</v>
      </c>
      <c r="D12" s="6" t="s">
        <v>620</v>
      </c>
      <c r="E12" s="40" t="s">
        <v>625</v>
      </c>
      <c r="F12" s="46" t="s">
        <v>626</v>
      </c>
      <c r="G12" s="52" t="s">
        <v>627</v>
      </c>
    </row>
    <row r="13" ht="24" customHeight="1" spans="2:7">
      <c r="B13" s="54" t="s">
        <v>628</v>
      </c>
      <c r="C13" s="54"/>
      <c r="D13" s="54"/>
      <c r="E13" s="55">
        <f>SUM(C6:C12)</f>
        <v>15</v>
      </c>
      <c r="F13" s="54" t="s">
        <v>629</v>
      </c>
      <c r="G13" s="54"/>
    </row>
    <row r="14" ht="9.75" customHeight="1"/>
    <row r="15" ht="15.75" customHeight="1" spans="2:7">
      <c r="B15" s="34" t="s">
        <v>630</v>
      </c>
      <c r="C15" s="34"/>
      <c r="D15" s="34"/>
      <c r="E15" s="34"/>
      <c r="F15" s="34"/>
      <c r="G15" s="34"/>
    </row>
    <row r="16" ht="18" customHeight="1" spans="2:7">
      <c r="B16" s="2" t="s">
        <v>593</v>
      </c>
      <c r="C16" s="2" t="s">
        <v>631</v>
      </c>
      <c r="D16" s="2" t="s">
        <v>632</v>
      </c>
      <c r="E16" s="2"/>
      <c r="F16" s="2"/>
      <c r="G16" s="2"/>
    </row>
    <row r="17" ht="24" customHeight="1" spans="2:7">
      <c r="B17" s="39" t="s">
        <v>633</v>
      </c>
      <c r="C17" s="32" t="s">
        <v>634</v>
      </c>
      <c r="D17" s="40" t="s">
        <v>635</v>
      </c>
      <c r="E17" s="40"/>
      <c r="F17" s="40"/>
      <c r="G17" s="40"/>
    </row>
    <row r="18" ht="24" customHeight="1" spans="2:7">
      <c r="B18" s="42" t="s">
        <v>636</v>
      </c>
      <c r="C18" s="6" t="s">
        <v>637</v>
      </c>
      <c r="D18" s="43" t="s">
        <v>638</v>
      </c>
      <c r="E18" s="43"/>
      <c r="F18" s="43"/>
      <c r="G18" s="43"/>
    </row>
    <row r="19" ht="24" customHeight="1" spans="2:7">
      <c r="B19" s="45" t="s">
        <v>639</v>
      </c>
      <c r="C19" s="22" t="s">
        <v>640</v>
      </c>
      <c r="D19" s="46" t="s">
        <v>641</v>
      </c>
      <c r="E19" s="46"/>
      <c r="F19" s="46"/>
      <c r="G19" s="46"/>
    </row>
    <row r="20" ht="24" customHeight="1" spans="2:7">
      <c r="B20" s="48" t="s">
        <v>642</v>
      </c>
      <c r="C20" s="56" t="s">
        <v>643</v>
      </c>
      <c r="D20" s="49" t="s">
        <v>644</v>
      </c>
      <c r="E20" s="49"/>
      <c r="F20" s="49"/>
      <c r="G20" s="49"/>
    </row>
    <row r="21" ht="24" customHeight="1" spans="2:7">
      <c r="B21" s="51" t="s">
        <v>645</v>
      </c>
      <c r="C21" s="57" t="s">
        <v>646</v>
      </c>
      <c r="D21" s="52" t="s">
        <v>647</v>
      </c>
      <c r="E21" s="52"/>
      <c r="F21" s="52"/>
      <c r="G21" s="52"/>
    </row>
    <row r="22" ht="9.75" customHeight="1"/>
    <row r="23" ht="15.75" customHeight="1" spans="2:7">
      <c r="B23" s="34" t="s">
        <v>648</v>
      </c>
      <c r="C23" s="34"/>
      <c r="D23" s="34"/>
      <c r="E23" s="34"/>
      <c r="F23" s="34"/>
      <c r="G23" s="34"/>
    </row>
    <row r="24" ht="18" customHeight="1" spans="2:7">
      <c r="B24" s="2" t="s">
        <v>278</v>
      </c>
      <c r="C24" s="2" t="s">
        <v>150</v>
      </c>
      <c r="D24" s="2"/>
      <c r="E24" s="2"/>
      <c r="F24" s="2" t="s">
        <v>649</v>
      </c>
      <c r="G24" s="2" t="s">
        <v>593</v>
      </c>
    </row>
    <row r="25" ht="19.5" customHeight="1" spans="2:7">
      <c r="B25" s="58" t="s">
        <v>281</v>
      </c>
      <c r="C25" s="36" t="s">
        <v>650</v>
      </c>
      <c r="D25" s="36"/>
      <c r="E25" s="36"/>
      <c r="F25" s="59"/>
      <c r="G25" s="59"/>
    </row>
    <row r="26" ht="19.5" customHeight="1" spans="2:7">
      <c r="B26" s="60" t="s">
        <v>284</v>
      </c>
      <c r="C26" s="8" t="s">
        <v>651</v>
      </c>
      <c r="D26" s="8"/>
      <c r="E26" s="8"/>
      <c r="F26" s="59"/>
      <c r="G26" s="59"/>
    </row>
    <row r="27" ht="19.5" customHeight="1" spans="2:7">
      <c r="B27" s="58" t="s">
        <v>286</v>
      </c>
      <c r="C27" s="36" t="s">
        <v>652</v>
      </c>
      <c r="D27" s="36"/>
      <c r="E27" s="36"/>
      <c r="F27" s="59"/>
      <c r="G27" s="59"/>
    </row>
    <row r="28" ht="19.5" customHeight="1" spans="2:7">
      <c r="B28" s="60" t="s">
        <v>288</v>
      </c>
      <c r="C28" s="8" t="s">
        <v>653</v>
      </c>
      <c r="D28" s="8"/>
      <c r="E28" s="8"/>
      <c r="F28" s="59"/>
      <c r="G28" s="59"/>
    </row>
    <row r="29" ht="19.5" customHeight="1" spans="2:7">
      <c r="B29" s="58" t="s">
        <v>291</v>
      </c>
      <c r="C29" s="36" t="s">
        <v>654</v>
      </c>
      <c r="D29" s="36"/>
      <c r="E29" s="36"/>
      <c r="F29" s="59"/>
      <c r="G29" s="59"/>
    </row>
    <row r="30" ht="19.5" customHeight="1" spans="2:7">
      <c r="B30" s="60" t="s">
        <v>293</v>
      </c>
      <c r="C30" s="8" t="s">
        <v>655</v>
      </c>
      <c r="D30" s="8"/>
      <c r="E30" s="8"/>
      <c r="F30" s="59"/>
      <c r="G30" s="59"/>
    </row>
    <row r="31" ht="19.5" customHeight="1" spans="2:7">
      <c r="B31" s="58" t="s">
        <v>562</v>
      </c>
      <c r="C31" s="36" t="s">
        <v>656</v>
      </c>
      <c r="D31" s="36"/>
      <c r="E31" s="36"/>
      <c r="F31" s="59"/>
      <c r="G31" s="59"/>
    </row>
    <row r="32" ht="19.5" customHeight="1" spans="2:7">
      <c r="B32" s="60" t="s">
        <v>657</v>
      </c>
      <c r="C32" s="8" t="s">
        <v>658</v>
      </c>
      <c r="D32" s="8"/>
      <c r="E32" s="8"/>
      <c r="F32" s="59"/>
      <c r="G32" s="59"/>
    </row>
    <row r="33" ht="19.5" customHeight="1" spans="2:7">
      <c r="B33" s="58" t="s">
        <v>659</v>
      </c>
      <c r="C33" s="36" t="s">
        <v>660</v>
      </c>
      <c r="D33" s="36"/>
      <c r="E33" s="36"/>
      <c r="F33" s="59"/>
      <c r="G33" s="59"/>
    </row>
    <row r="34" ht="19.5" customHeight="1" spans="2:7">
      <c r="B34" s="60" t="s">
        <v>661</v>
      </c>
      <c r="C34" s="8" t="s">
        <v>662</v>
      </c>
      <c r="D34" s="8"/>
      <c r="E34" s="8"/>
      <c r="F34" s="59"/>
      <c r="G34" s="59"/>
    </row>
    <row r="35" ht="19.5" customHeight="1" spans="2:7">
      <c r="B35" s="58" t="s">
        <v>663</v>
      </c>
      <c r="C35" s="36" t="s">
        <v>664</v>
      </c>
      <c r="D35" s="36"/>
      <c r="E35" s="36"/>
      <c r="F35" s="59"/>
      <c r="G35" s="59"/>
    </row>
    <row r="36" ht="19.5" customHeight="1" spans="2:7">
      <c r="B36" s="60" t="s">
        <v>665</v>
      </c>
      <c r="C36" s="8" t="s">
        <v>666</v>
      </c>
      <c r="D36" s="8"/>
      <c r="E36" s="8"/>
      <c r="F36" s="59"/>
      <c r="G36" s="59"/>
    </row>
  </sheetData>
  <mergeCells count="25">
    <mergeCell ref="B1:G1"/>
    <mergeCell ref="B2:G2"/>
    <mergeCell ref="B4:G4"/>
    <mergeCell ref="B13:D13"/>
    <mergeCell ref="F13:G13"/>
    <mergeCell ref="B15:G15"/>
    <mergeCell ref="D17:G17"/>
    <mergeCell ref="D18:G18"/>
    <mergeCell ref="D19:G19"/>
    <mergeCell ref="D20:G20"/>
    <mergeCell ref="D21:G21"/>
    <mergeCell ref="B23:G23"/>
    <mergeCell ref="C24:D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6"/>
  <sheetViews>
    <sheetView showGridLines="0" topLeftCell="A36" workbookViewId="0">
      <selection activeCell="A1" sqref="A1"/>
    </sheetView>
  </sheetViews>
  <sheetFormatPr defaultColWidth="8.63636363636364" defaultRowHeight="14.5" outlineLevelCol="6"/>
  <cols>
    <col min="1" max="1" width="3" customWidth="1"/>
    <col min="2" max="2" width="5" customWidth="1"/>
    <col min="3" max="3" width="22" customWidth="1"/>
    <col min="4" max="5" width="20" customWidth="1"/>
    <col min="6" max="6" width="8" customWidth="1"/>
    <col min="7" max="7" width="22" customWidth="1"/>
    <col min="8" max="8" width="5" customWidth="1"/>
  </cols>
  <sheetData>
    <row r="1" ht="31.5" customHeight="1" spans="2:7">
      <c r="B1" s="1" t="s">
        <v>667</v>
      </c>
      <c r="C1" s="1"/>
      <c r="D1" s="1"/>
      <c r="E1" s="1"/>
      <c r="F1" s="1"/>
      <c r="G1" s="1"/>
    </row>
    <row r="2" ht="7.5" customHeight="1"/>
    <row r="3" ht="21.75" customHeight="1" spans="2:7">
      <c r="B3" s="2" t="s">
        <v>278</v>
      </c>
      <c r="C3" s="2" t="s">
        <v>454</v>
      </c>
      <c r="D3" s="2" t="s">
        <v>668</v>
      </c>
      <c r="E3" s="2" t="s">
        <v>669</v>
      </c>
      <c r="F3" s="2" t="s">
        <v>391</v>
      </c>
      <c r="G3" s="2" t="s">
        <v>670</v>
      </c>
    </row>
    <row r="4" ht="42" customHeight="1" spans="2:7">
      <c r="B4" s="3">
        <v>1</v>
      </c>
      <c r="C4" s="4" t="s">
        <v>514</v>
      </c>
      <c r="D4" s="5" t="s">
        <v>671</v>
      </c>
      <c r="E4" s="6" t="s">
        <v>672</v>
      </c>
      <c r="F4" s="7" t="s">
        <v>395</v>
      </c>
      <c r="G4" s="8" t="s">
        <v>673</v>
      </c>
    </row>
    <row r="5" ht="42" customHeight="1" spans="2:7">
      <c r="B5" s="9">
        <v>2</v>
      </c>
      <c r="C5" s="10" t="s">
        <v>674</v>
      </c>
      <c r="D5" s="11" t="s">
        <v>675</v>
      </c>
      <c r="E5" s="12" t="s">
        <v>676</v>
      </c>
      <c r="F5" s="13" t="s">
        <v>398</v>
      </c>
      <c r="G5" s="8" t="s">
        <v>677</v>
      </c>
    </row>
    <row r="6" ht="42" customHeight="1" spans="2:7">
      <c r="B6" s="14">
        <v>3</v>
      </c>
      <c r="C6" s="15" t="s">
        <v>678</v>
      </c>
      <c r="D6" s="16" t="s">
        <v>679</v>
      </c>
      <c r="E6" s="17" t="s">
        <v>680</v>
      </c>
      <c r="F6" s="18" t="s">
        <v>401</v>
      </c>
      <c r="G6" s="8" t="s">
        <v>681</v>
      </c>
    </row>
    <row r="7" ht="42" customHeight="1" spans="2:7">
      <c r="B7" s="19">
        <v>4</v>
      </c>
      <c r="C7" s="20" t="s">
        <v>525</v>
      </c>
      <c r="D7" s="21" t="s">
        <v>682</v>
      </c>
      <c r="E7" s="22" t="s">
        <v>683</v>
      </c>
      <c r="F7" s="23" t="s">
        <v>395</v>
      </c>
      <c r="G7" s="8" t="s">
        <v>684</v>
      </c>
    </row>
    <row r="8" ht="42" customHeight="1" spans="2:7">
      <c r="B8" s="24">
        <v>5</v>
      </c>
      <c r="C8" s="25" t="s">
        <v>503</v>
      </c>
      <c r="D8" s="26" t="s">
        <v>685</v>
      </c>
      <c r="E8" s="27" t="s">
        <v>686</v>
      </c>
      <c r="F8" s="28" t="s">
        <v>395</v>
      </c>
      <c r="G8" s="8" t="s">
        <v>687</v>
      </c>
    </row>
    <row r="9" ht="42" customHeight="1" spans="2:7">
      <c r="B9" s="29">
        <v>6</v>
      </c>
      <c r="C9" s="30" t="s">
        <v>499</v>
      </c>
      <c r="D9" s="31" t="s">
        <v>688</v>
      </c>
      <c r="E9" s="32" t="s">
        <v>689</v>
      </c>
      <c r="F9" s="33" t="s">
        <v>395</v>
      </c>
      <c r="G9" s="8" t="s">
        <v>690</v>
      </c>
    </row>
    <row r="10" ht="42" customHeight="1" spans="2:7">
      <c r="B10" s="9">
        <v>7</v>
      </c>
      <c r="C10" s="10" t="s">
        <v>691</v>
      </c>
      <c r="D10" s="11" t="s">
        <v>692</v>
      </c>
      <c r="E10" s="12" t="s">
        <v>693</v>
      </c>
      <c r="F10" s="13" t="s">
        <v>410</v>
      </c>
      <c r="G10" s="8" t="s">
        <v>694</v>
      </c>
    </row>
    <row r="11" ht="42" customHeight="1" spans="2:7">
      <c r="B11" s="3">
        <v>8</v>
      </c>
      <c r="C11" s="4" t="s">
        <v>695</v>
      </c>
      <c r="D11" s="5" t="s">
        <v>696</v>
      </c>
      <c r="E11" s="6" t="s">
        <v>697</v>
      </c>
      <c r="F11" s="7" t="s">
        <v>401</v>
      </c>
      <c r="G11" s="8" t="s">
        <v>698</v>
      </c>
    </row>
    <row r="12" ht="9.75" customHeight="1"/>
    <row r="13" ht="15.75" customHeight="1" spans="2:7">
      <c r="B13" s="34" t="s">
        <v>699</v>
      </c>
      <c r="C13" s="34"/>
      <c r="D13" s="34"/>
      <c r="E13" s="34"/>
      <c r="F13" s="34"/>
      <c r="G13" s="34"/>
    </row>
    <row r="14" ht="18" customHeight="1" spans="2:7">
      <c r="B14" s="35" t="s">
        <v>700</v>
      </c>
      <c r="C14" s="35" t="s">
        <v>701</v>
      </c>
      <c r="D14" s="35"/>
      <c r="E14" s="35"/>
      <c r="F14" s="35" t="s">
        <v>702</v>
      </c>
      <c r="G14" s="35"/>
    </row>
    <row r="15" ht="30" customHeight="1" spans="2:7">
      <c r="B15" s="22" t="s">
        <v>703</v>
      </c>
      <c r="C15" s="36" t="s">
        <v>704</v>
      </c>
      <c r="D15" s="36"/>
      <c r="E15" s="36"/>
      <c r="F15" s="37" t="s">
        <v>705</v>
      </c>
      <c r="G15" s="37"/>
    </row>
    <row r="16" ht="30" customHeight="1" spans="2:7">
      <c r="B16" s="22" t="s">
        <v>706</v>
      </c>
      <c r="C16" s="8" t="s">
        <v>707</v>
      </c>
      <c r="D16" s="8"/>
      <c r="E16" s="8"/>
      <c r="F16" s="37" t="s">
        <v>708</v>
      </c>
      <c r="G16" s="37"/>
    </row>
    <row r="17" ht="30" customHeight="1" spans="2:7">
      <c r="B17" s="22" t="s">
        <v>709</v>
      </c>
      <c r="C17" s="36" t="s">
        <v>710</v>
      </c>
      <c r="D17" s="36"/>
      <c r="E17" s="36"/>
      <c r="F17" s="37" t="s">
        <v>711</v>
      </c>
      <c r="G17" s="37"/>
    </row>
    <row r="18" ht="30" customHeight="1" spans="2:7">
      <c r="B18" s="22" t="s">
        <v>712</v>
      </c>
      <c r="C18" s="8" t="s">
        <v>713</v>
      </c>
      <c r="D18" s="8"/>
      <c r="E18" s="8"/>
      <c r="F18" s="37" t="s">
        <v>714</v>
      </c>
      <c r="G18" s="37"/>
    </row>
    <row r="19" ht="9.75" customHeight="1"/>
    <row r="20" ht="15.75" customHeight="1" spans="2:7">
      <c r="B20" s="34" t="s">
        <v>715</v>
      </c>
      <c r="C20" s="34"/>
      <c r="D20" s="34"/>
      <c r="E20" s="34"/>
      <c r="F20" s="34"/>
      <c r="G20" s="34"/>
    </row>
    <row r="21" ht="18" customHeight="1" spans="2:7">
      <c r="B21" s="2" t="s">
        <v>296</v>
      </c>
      <c r="C21" s="2" t="s">
        <v>297</v>
      </c>
      <c r="D21" s="2" t="s">
        <v>298</v>
      </c>
      <c r="E21" s="2"/>
      <c r="F21" s="2" t="s">
        <v>716</v>
      </c>
      <c r="G21" s="2"/>
    </row>
    <row r="22" ht="24" customHeight="1" spans="2:7">
      <c r="B22" s="38">
        <v>5</v>
      </c>
      <c r="C22" s="39" t="s">
        <v>300</v>
      </c>
      <c r="D22" s="40" t="s">
        <v>301</v>
      </c>
      <c r="E22" s="40"/>
      <c r="F22" s="11" t="s">
        <v>302</v>
      </c>
      <c r="G22" s="11"/>
    </row>
    <row r="23" ht="24" customHeight="1" spans="2:7">
      <c r="B23" s="41">
        <v>4</v>
      </c>
      <c r="C23" s="42" t="s">
        <v>303</v>
      </c>
      <c r="D23" s="43" t="s">
        <v>304</v>
      </c>
      <c r="E23" s="43"/>
      <c r="F23" s="11" t="s">
        <v>305</v>
      </c>
      <c r="G23" s="11"/>
    </row>
    <row r="24" ht="24" customHeight="1" spans="2:7">
      <c r="B24" s="44">
        <v>3</v>
      </c>
      <c r="C24" s="45" t="s">
        <v>306</v>
      </c>
      <c r="D24" s="46" t="s">
        <v>307</v>
      </c>
      <c r="E24" s="46"/>
      <c r="F24" s="11" t="s">
        <v>308</v>
      </c>
      <c r="G24" s="11"/>
    </row>
    <row r="25" ht="24" customHeight="1" spans="2:7">
      <c r="B25" s="47">
        <v>2</v>
      </c>
      <c r="C25" s="48" t="s">
        <v>309</v>
      </c>
      <c r="D25" s="49" t="s">
        <v>310</v>
      </c>
      <c r="E25" s="49"/>
      <c r="F25" s="11" t="s">
        <v>311</v>
      </c>
      <c r="G25" s="11"/>
    </row>
    <row r="26" ht="24" customHeight="1" spans="2:7">
      <c r="B26" s="50">
        <v>1</v>
      </c>
      <c r="C26" s="51" t="s">
        <v>312</v>
      </c>
      <c r="D26" s="52" t="s">
        <v>313</v>
      </c>
      <c r="E26" s="52"/>
      <c r="F26" s="11" t="s">
        <v>314</v>
      </c>
      <c r="G26" s="11"/>
    </row>
  </sheetData>
  <mergeCells count="25">
    <mergeCell ref="B1:G1"/>
    <mergeCell ref="B13:G13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B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📱 Structured — App 1</vt:lpstr>
      <vt:lpstr>📋 Session Setup</vt:lpstr>
      <vt:lpstr>📱 Structured — App 2</vt:lpstr>
      <vt:lpstr>App 1 (All 8)</vt:lpstr>
      <vt:lpstr>App 2 (All 8)</vt:lpstr>
      <vt:lpstr>📊 Comparative</vt:lpstr>
      <vt:lpstr>💡 Recommendations</vt:lpstr>
      <vt:lpstr>📄 Report Outline</vt:lpstr>
      <vt:lpstr>🏆 Grading Rubric</vt:lpstr>
      <vt:lpstr>📖 ISO 25010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Hamza Ali Kazmi</cp:lastModifiedBy>
  <cp:revision>0</cp:revision>
  <dcterms:created xsi:type="dcterms:W3CDTF">2026-04-14T07:57:00Z</dcterms:created>
  <dcterms:modified xsi:type="dcterms:W3CDTF">2026-04-27T11:05:27Z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1033-12.1.0.25862</vt:lpwstr>
  </property>
  <property fmtid="{D5CDD505-2E9C-101B-9397-08002B2CF9AE}" pid="3" name="CalculationRule">
    <vt:i4>0</vt:i4>
  </property>
  <property fmtid="{D5CDD505-2E9C-101B-9397-08002B2CF9AE}" pid="4" name="ICV">
    <vt:lpwstr>9CD61BF54E0A4FB8A09D98E3DBF2AC09_13</vt:lpwstr>
  </property>
</Properties>
</file>