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1B126D1B-46FE-9A4E-A075-BA8E4FAB5FB5}" xr6:coauthVersionLast="47" xr6:coauthVersionMax="47" xr10:uidLastSave="{00000000-0000-0000-0000-000000000000}"/>
  <bookViews>
    <workbookView xWindow="0" yWindow="500" windowWidth="33600" windowHeight="20500" xr2:uid="{2827F415-5853-FE46-AE22-EC4475DFFC5F}"/>
  </bookViews>
  <sheets>
    <sheet name="Annuitie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AA25" i="1" s="1"/>
  <c r="E24" i="1"/>
  <c r="R24" i="1" s="1"/>
  <c r="E25" i="1"/>
  <c r="E26" i="1"/>
  <c r="R26" i="1" s="1"/>
  <c r="S26" i="1" s="1"/>
  <c r="E27" i="1"/>
  <c r="R27" i="1" s="1"/>
  <c r="S27" i="1" s="1"/>
  <c r="E28" i="1"/>
  <c r="R28" i="1" s="1"/>
  <c r="R23" i="1"/>
  <c r="AA23" i="1" s="1"/>
  <c r="R21" i="1"/>
  <c r="R17" i="1"/>
  <c r="E22" i="1"/>
  <c r="R22" i="1" s="1"/>
  <c r="S22" i="1" s="1"/>
  <c r="E23" i="1"/>
  <c r="S17" i="1"/>
  <c r="J17" i="1" s="1"/>
  <c r="S21" i="1"/>
  <c r="J21" i="1" s="1"/>
  <c r="E17" i="1"/>
  <c r="E18" i="1"/>
  <c r="R18" i="1" s="1"/>
  <c r="E19" i="1"/>
  <c r="R19" i="1" s="1"/>
  <c r="E20" i="1"/>
  <c r="R20" i="1" s="1"/>
  <c r="E21" i="1"/>
  <c r="J5" i="1"/>
  <c r="J16" i="1"/>
  <c r="Q10" i="1"/>
  <c r="W10" i="1"/>
  <c r="W16" i="1"/>
  <c r="V16" i="1"/>
  <c r="E16" i="1"/>
  <c r="R16" i="1" s="1"/>
  <c r="S16" i="1" s="1"/>
  <c r="U16" i="1" s="1"/>
  <c r="Q16" i="1" s="1"/>
  <c r="V15" i="1"/>
  <c r="E15" i="1"/>
  <c r="R15" i="1" s="1"/>
  <c r="V14" i="1"/>
  <c r="E14" i="1"/>
  <c r="R14" i="1" s="1"/>
  <c r="S14" i="1" s="1"/>
  <c r="V13" i="1"/>
  <c r="E13" i="1"/>
  <c r="R13" i="1" s="1"/>
  <c r="S13" i="1" s="1"/>
  <c r="U13" i="1" s="1"/>
  <c r="Q13" i="1" s="1"/>
  <c r="V12" i="1"/>
  <c r="E12" i="1"/>
  <c r="R12" i="1" s="1"/>
  <c r="V11" i="1"/>
  <c r="R11" i="1"/>
  <c r="AA11" i="1" s="1"/>
  <c r="E11" i="1"/>
  <c r="V10" i="1"/>
  <c r="E10" i="1"/>
  <c r="R10" i="1" s="1"/>
  <c r="S10" i="1" s="1"/>
  <c r="U10" i="1" s="1"/>
  <c r="V9" i="1"/>
  <c r="E9" i="1"/>
  <c r="R9" i="1" s="1"/>
  <c r="V8" i="1"/>
  <c r="E8" i="1"/>
  <c r="R8" i="1" s="1"/>
  <c r="AA8" i="1" s="1"/>
  <c r="V7" i="1"/>
  <c r="E7" i="1"/>
  <c r="R7" i="1" s="1"/>
  <c r="S7" i="1" s="1"/>
  <c r="U7" i="1" s="1"/>
  <c r="Q7" i="1" s="1"/>
  <c r="V6" i="1"/>
  <c r="R6" i="1"/>
  <c r="S6" i="1" s="1"/>
  <c r="U6" i="1" s="1"/>
  <c r="Q6" i="1" s="1"/>
  <c r="E6" i="1"/>
  <c r="V5" i="1"/>
  <c r="E5" i="1"/>
  <c r="R5" i="1" s="1"/>
  <c r="S5" i="1" s="1"/>
  <c r="U5" i="1" s="1"/>
  <c r="Q5" i="1" s="1"/>
  <c r="V4" i="1"/>
  <c r="E4" i="1"/>
  <c r="R4" i="1" s="1"/>
  <c r="V3" i="1"/>
  <c r="E3" i="1"/>
  <c r="R3" i="1" s="1"/>
  <c r="AA3" i="1" s="1"/>
  <c r="V2" i="1"/>
  <c r="E2" i="1"/>
  <c r="R2" i="1" s="1"/>
  <c r="S2" i="1" s="1"/>
  <c r="U14" i="1" l="1"/>
  <c r="Q14" i="1" s="1"/>
  <c r="W14" i="1"/>
  <c r="J14" i="1"/>
  <c r="AA20" i="1"/>
  <c r="S20" i="1"/>
  <c r="AA19" i="1"/>
  <c r="S19" i="1"/>
  <c r="W26" i="1"/>
  <c r="J26" i="1"/>
  <c r="U26" i="1"/>
  <c r="Q26" i="1" s="1"/>
  <c r="U2" i="1"/>
  <c r="Q2" i="1" s="1"/>
  <c r="J2" i="1"/>
  <c r="W2" i="1"/>
  <c r="S18" i="1"/>
  <c r="AA18" i="1"/>
  <c r="U22" i="1"/>
  <c r="Q22" i="1" s="1"/>
  <c r="J22" i="1"/>
  <c r="W22" i="1"/>
  <c r="S28" i="1"/>
  <c r="AA28" i="1"/>
  <c r="S24" i="1"/>
  <c r="AA24" i="1"/>
  <c r="W27" i="1"/>
  <c r="U27" i="1"/>
  <c r="Q27" i="1" s="1"/>
  <c r="J27" i="1"/>
  <c r="W13" i="1"/>
  <c r="W5" i="1"/>
  <c r="S23" i="1"/>
  <c r="W21" i="1"/>
  <c r="W17" i="1"/>
  <c r="S25" i="1"/>
  <c r="W6" i="1"/>
  <c r="U17" i="1"/>
  <c r="Q17" i="1" s="1"/>
  <c r="U21" i="1"/>
  <c r="Q21" i="1" s="1"/>
  <c r="J13" i="1"/>
  <c r="W7" i="1"/>
  <c r="J6" i="1"/>
  <c r="J7" i="1"/>
  <c r="J10" i="1"/>
  <c r="AA12" i="1"/>
  <c r="S12" i="1"/>
  <c r="AA4" i="1"/>
  <c r="S4" i="1"/>
  <c r="AA9" i="1"/>
  <c r="S9" i="1"/>
  <c r="S15" i="1"/>
  <c r="AA15" i="1"/>
  <c r="AA2" i="1"/>
  <c r="S3" i="1"/>
  <c r="S8" i="1"/>
  <c r="S11" i="1"/>
  <c r="W23" i="1" l="1"/>
  <c r="J23" i="1"/>
  <c r="U23" i="1"/>
  <c r="Q23" i="1" s="1"/>
  <c r="U4" i="1"/>
  <c r="Q4" i="1" s="1"/>
  <c r="W4" i="1"/>
  <c r="J4" i="1"/>
  <c r="U25" i="1"/>
  <c r="Q25" i="1" s="1"/>
  <c r="J25" i="1"/>
  <c r="W25" i="1"/>
  <c r="J28" i="1"/>
  <c r="U28" i="1"/>
  <c r="Q28" i="1" s="1"/>
  <c r="W28" i="1"/>
  <c r="W19" i="1"/>
  <c r="U19" i="1"/>
  <c r="Q19" i="1" s="1"/>
  <c r="J19" i="1"/>
  <c r="U11" i="1"/>
  <c r="Q11" i="1" s="1"/>
  <c r="W11" i="1"/>
  <c r="J11" i="1"/>
  <c r="U8" i="1"/>
  <c r="Q8" i="1" s="1"/>
  <c r="W8" i="1"/>
  <c r="J8" i="1"/>
  <c r="U15" i="1"/>
  <c r="Q15" i="1" s="1"/>
  <c r="W15" i="1"/>
  <c r="J15" i="1"/>
  <c r="U18" i="1"/>
  <c r="Q18" i="1" s="1"/>
  <c r="J18" i="1"/>
  <c r="W18" i="1"/>
  <c r="U3" i="1"/>
  <c r="Q3" i="1" s="1"/>
  <c r="W3" i="1"/>
  <c r="J3" i="1"/>
  <c r="U9" i="1"/>
  <c r="Q9" i="1" s="1"/>
  <c r="J9" i="1"/>
  <c r="W9" i="1"/>
  <c r="U12" i="1"/>
  <c r="Q12" i="1" s="1"/>
  <c r="J12" i="1"/>
  <c r="W12" i="1"/>
  <c r="U24" i="1"/>
  <c r="Q24" i="1" s="1"/>
  <c r="W24" i="1"/>
  <c r="J24" i="1"/>
  <c r="J20" i="1"/>
  <c r="W20" i="1"/>
  <c r="U20" i="1"/>
  <c r="Q20" i="1" s="1"/>
</calcChain>
</file>

<file path=xl/sharedStrings.xml><?xml version="1.0" encoding="utf-8"?>
<sst xmlns="http://schemas.openxmlformats.org/spreadsheetml/2006/main" count="671" uniqueCount="105">
  <si>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</si>
  <si>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</si>
  <si>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</si>
  <si>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</si>
  <si>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</si>
  <si>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</si>
  <si>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</si>
  <si>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</si>
  <si>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</si>
  <si>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</si>
  <si>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</si>
  <si>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nominalInterestRate</t>
  </si>
  <si>
    <t>dayCountConvention</t>
  </si>
  <si>
    <t>accruedInterest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</si>
  <si>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</si>
  <si>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</si>
  <si>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</si>
  <si>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</si>
  <si>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</si>
  <si>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</si>
  <si>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</si>
  <si>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</si>
  <si>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</si>
  <si>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</si>
  <si>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</si>
  <si>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terminationDate</t>
  </si>
  <si>
    <t>cycleAnchorDateOfRateReset</t>
  </si>
  <si>
    <t>cycleOfRateReset</t>
  </si>
  <si>
    <t>rateSpread</t>
  </si>
  <si>
    <t>marketObjectCodeOfRateReset</t>
  </si>
  <si>
    <t>cyclePointOfRateReset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</si>
  <si>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</si>
  <si>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</si>
  <si>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</si>
  <si>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</si>
  <si>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</si>
  <si>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</si>
  <si>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</si>
  <si>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ANN</t>
  </si>
  <si>
    <t>RPA</t>
  </si>
  <si>
    <t>ALM0001</t>
  </si>
  <si>
    <t>P1ML1</t>
  </si>
  <si>
    <t>30E360</t>
  </si>
  <si>
    <t>E</t>
  </si>
  <si>
    <t>CHF</t>
  </si>
  <si>
    <t>B</t>
  </si>
  <si>
    <t>ALM0002</t>
  </si>
  <si>
    <t>ALM0003</t>
  </si>
  <si>
    <t>ALM0004</t>
  </si>
  <si>
    <t>ALM0005</t>
  </si>
  <si>
    <t>ALM0006</t>
  </si>
  <si>
    <t>ALM0007</t>
  </si>
  <si>
    <t>ALM0008</t>
  </si>
  <si>
    <t>ALM0009</t>
  </si>
  <si>
    <t>ALM0010</t>
  </si>
  <si>
    <t>ALM0011</t>
  </si>
  <si>
    <t>ALM0012</t>
  </si>
  <si>
    <t>ALM0013</t>
  </si>
  <si>
    <t>ALM0014</t>
  </si>
  <si>
    <t>ALM0015</t>
  </si>
  <si>
    <t>P1YL1</t>
  </si>
  <si>
    <t>YC_EA_AAA</t>
  </si>
  <si>
    <t>4 years mortgage with variable rate</t>
  </si>
  <si>
    <t>P6ML1</t>
  </si>
  <si>
    <t>6 years mortgage with variable rate</t>
  </si>
  <si>
    <t>10 years mortgage with variable rate</t>
  </si>
  <si>
    <t>9 years mortgage with nominal interest</t>
  </si>
  <si>
    <t>5 years mortgage with nominal interest</t>
  </si>
  <si>
    <t>3 years mortgage with nominal interest</t>
  </si>
  <si>
    <t>P3ML1</t>
  </si>
  <si>
    <t>2 years mortgage with variable rate + spread x</t>
  </si>
  <si>
    <t>7 years mortgage with variable rate + spread x</t>
  </si>
  <si>
    <t>8 years mortgage with nominal interest + spread x</t>
  </si>
  <si>
    <t>5 years mortgage with variable rate + spread y</t>
  </si>
  <si>
    <t>4 years mortgage with variable rate + spread z</t>
  </si>
  <si>
    <t>2 years mortgage with nominal interest + spread y</t>
  </si>
  <si>
    <t>9 years mortgage with nominal interest + spread z</t>
  </si>
  <si>
    <t>8 years mortgage with variable rate</t>
  </si>
  <si>
    <t>6 years mortgage with nominal rate</t>
  </si>
  <si>
    <t>ALL0001</t>
  </si>
  <si>
    <t>ALL0002</t>
  </si>
  <si>
    <t>ALL0003</t>
  </si>
  <si>
    <t>ALL0004</t>
  </si>
  <si>
    <t>ALL0005</t>
  </si>
  <si>
    <t>ALL0006</t>
  </si>
  <si>
    <t>ALL0007</t>
  </si>
  <si>
    <t>2 years loan with nominal rate</t>
  </si>
  <si>
    <t>5 years loan with variable rate</t>
  </si>
  <si>
    <t>4 years loan with variable rate + spread</t>
  </si>
  <si>
    <t>7 years loan with variable rate + spread</t>
  </si>
  <si>
    <t>6 years loan with nominal rate</t>
  </si>
  <si>
    <t>10 years loan with nominal rate</t>
  </si>
  <si>
    <t>8 years loan with variable rate + spread</t>
  </si>
  <si>
    <t>LLL0001</t>
  </si>
  <si>
    <t>LLL0002</t>
  </si>
  <si>
    <t>LLL0003</t>
  </si>
  <si>
    <t>LLL0004</t>
  </si>
  <si>
    <t>LLL0005</t>
  </si>
  <si>
    <t>CP_A</t>
  </si>
  <si>
    <t>RPL</t>
  </si>
  <si>
    <t>5 years loan to bank with variable rate + spread</t>
  </si>
  <si>
    <t>10 years loan to bank with variable rate + spread</t>
  </si>
  <si>
    <t>7 years loan to bank with nominal rate</t>
  </si>
  <si>
    <t>2 years loan to bank with nominal rate</t>
  </si>
  <si>
    <t>3 years loan to bank with variable rate +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</si>
</sst>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4409-75AA-D240-BC62-D87145E7C900}">
  <dimension ref="A1:AJ28"/>
  <sheetViews>
    <sheetView tabSelected="1" zoomScale="106" workbookViewId="0">
      <selection activeCell="J2" sqref="J2:J28"/>
    </sheetView>
  </sheetViews>
  <sheetFormatPr baseColWidth="10" defaultRowHeight="16" x14ac:dyDescent="0.2"/>
  <cols>
    <col min="1" max="1" width="12.6640625" bestFit="1" customWidth="1"/>
    <col min="2" max="2" width="20.33203125" bestFit="1" customWidth="1"/>
    <col min="3" max="3" width="20.6640625" bestFit="1" customWidth="1"/>
    <col min="4" max="4" width="11.6640625" bestFit="1" customWidth="1"/>
    <col min="5" max="5" width="11.1640625" bestFit="1" customWidth="1"/>
    <col min="6" max="6" width="11.5" bestFit="1" customWidth="1"/>
    <col min="7" max="7" width="23.5" bestFit="1" customWidth="1"/>
    <col min="8" max="8" width="9.5" bestFit="1" customWidth="1"/>
    <col min="9" max="9" width="22.33203125" bestFit="1" customWidth="1"/>
    <col min="10" max="10" width="30.6640625" bestFit="1" customWidth="1"/>
    <col min="11" max="11" width="20.83203125" bestFit="1" customWidth="1"/>
    <col min="12" max="12" width="18.1640625" bestFit="1" customWidth="1"/>
    <col min="13" max="13" width="17.83203125" bestFit="1" customWidth="1"/>
    <col min="14" max="14" width="13.83203125" bestFit="1" customWidth="1"/>
    <col min="15" max="15" width="25.1640625" bestFit="1" customWidth="1"/>
    <col min="16" max="16" width="8" bestFit="1" customWidth="1"/>
    <col min="17" max="17" width="15.5" bestFit="1" customWidth="1"/>
    <col min="18" max="18" width="15.33203125" bestFit="1" customWidth="1"/>
    <col min="19" max="19" width="17.5" bestFit="1" customWidth="1"/>
    <col min="20" max="20" width="20.33203125" bestFit="1" customWidth="1"/>
    <col min="21" max="21" width="12" bestFit="1" customWidth="1"/>
    <col min="22" max="22" width="14.83203125" bestFit="1" customWidth="1"/>
    <col min="23" max="23" width="34.33203125" bestFit="1" customWidth="1"/>
    <col min="24" max="24" width="24.5" bestFit="1" customWidth="1"/>
    <col min="25" max="25" width="29.33203125" bestFit="1" customWidth="1"/>
    <col min="26" max="26" width="14.6640625" bestFit="1" customWidth="1"/>
    <col min="27" max="27" width="25.5" bestFit="1" customWidth="1"/>
    <col min="28" max="28" width="15.6640625" bestFit="1" customWidth="1"/>
    <col min="29" max="29" width="10.1640625" bestFit="1" customWidth="1"/>
    <col min="30" max="30" width="27.33203125" bestFit="1" customWidth="1"/>
    <col min="31" max="31" width="20" bestFit="1" customWidth="1"/>
    <col min="32" max="32" width="12.5" bestFit="1" customWidth="1"/>
    <col min="33" max="33" width="43.5" bestFit="1" customWidth="1"/>
    <col min="34" max="34" width="28.5" bestFit="1" customWidth="1"/>
    <col min="35" max="35" width="22" bestFit="1" customWidth="1"/>
    <col min="36" max="36" width="21.832031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36</v>
      </c>
      <c r="B2" t="s">
        <v>37</v>
      </c>
      <c r="C2" t="s">
        <v>37</v>
      </c>
      <c r="D2" t="s">
        <v>38</v>
      </c>
      <c r="E2" s="1">
        <f>DATE(2021,12,31)</f>
        <v>44561</v>
      </c>
      <c r="F2" t="s">
        <v>39</v>
      </c>
      <c r="G2" t="s">
        <v>37</v>
      </c>
      <c r="H2" t="s">
        <v>40</v>
      </c>
      <c r="I2" t="s">
        <v>98</v>
      </c>
      <c r="J2" s="1">
        <f>DATE(YEAR(S2)+1,MONTH(S2),DAY(S2))</f>
        <v>44927</v>
      </c>
      <c r="K2" t="s">
        <v>60</v>
      </c>
      <c r="L2">
        <v>0.03</v>
      </c>
      <c r="M2" s="2" t="s">
        <v>42</v>
      </c>
      <c r="N2" t="s">
        <v>37</v>
      </c>
      <c r="O2" t="s">
        <v>43</v>
      </c>
      <c r="P2" t="s">
        <v>44</v>
      </c>
      <c r="Q2" s="1">
        <f t="shared" ref="Q2:Q16" si="0">U2</f>
        <v>46023</v>
      </c>
      <c r="R2" s="1">
        <f>E2</f>
        <v>44561</v>
      </c>
      <c r="S2" s="1">
        <f>R2+1</f>
        <v>44562</v>
      </c>
      <c r="T2">
        <v>0</v>
      </c>
      <c r="U2" s="1">
        <f>DATE(YEAR(S2)+4, MONTH(S2), DAY(S2))</f>
        <v>46023</v>
      </c>
      <c r="V2">
        <f ca="1">RANDBETWEEN(500000, 3000000)</f>
        <v>1668220</v>
      </c>
      <c r="W2" s="1">
        <f>DATE(YEAR(S2)+1,MONTH(S2),DAY(S2))</f>
        <v>44927</v>
      </c>
      <c r="X2" t="s">
        <v>60</v>
      </c>
      <c r="Y2" t="s">
        <v>37</v>
      </c>
      <c r="Z2" t="s">
        <v>37</v>
      </c>
      <c r="AA2" s="1">
        <f>R2</f>
        <v>44561</v>
      </c>
      <c r="AB2" t="s">
        <v>60</v>
      </c>
      <c r="AC2" t="s">
        <v>37</v>
      </c>
      <c r="AD2" t="s">
        <v>61</v>
      </c>
      <c r="AE2" t="s">
        <v>45</v>
      </c>
      <c r="AF2">
        <v>1</v>
      </c>
      <c r="AG2" t="s">
        <v>62</v>
      </c>
      <c r="AH2" t="s">
        <v>37</v>
      </c>
      <c r="AI2" t="s">
        <v>37</v>
      </c>
      <c r="AJ2" t="s">
        <v>37</v>
      </c>
    </row>
    <row r="3" spans="1:36" x14ac:dyDescent="0.2">
      <c r="A3" t="s">
        <v>36</v>
      </c>
      <c r="B3" t="s">
        <v>37</v>
      </c>
      <c r="C3" t="s">
        <v>37</v>
      </c>
      <c r="D3" t="s">
        <v>38</v>
      </c>
      <c r="E3" s="1">
        <f t="shared" ref="E3:E28" si="1">DATE(2021,12,31)</f>
        <v>44561</v>
      </c>
      <c r="F3" t="s">
        <v>39</v>
      </c>
      <c r="G3" t="s">
        <v>37</v>
      </c>
      <c r="H3" t="s">
        <v>46</v>
      </c>
      <c r="I3" t="s">
        <v>98</v>
      </c>
      <c r="J3" s="1">
        <f>DATE(YEAR(S3),MONTH(S3)+6,DAY(S3))</f>
        <v>44743</v>
      </c>
      <c r="K3" t="s">
        <v>63</v>
      </c>
      <c r="L3">
        <v>0.03</v>
      </c>
      <c r="M3" s="2" t="s">
        <v>42</v>
      </c>
      <c r="N3" t="s">
        <v>37</v>
      </c>
      <c r="O3" t="s">
        <v>43</v>
      </c>
      <c r="P3" t="s">
        <v>44</v>
      </c>
      <c r="Q3" s="1">
        <f t="shared" si="0"/>
        <v>46753</v>
      </c>
      <c r="R3" s="1">
        <f t="shared" ref="R3:R16" si="2">E3</f>
        <v>44561</v>
      </c>
      <c r="S3" s="1">
        <f t="shared" ref="S3:S28" si="3">R3+1</f>
        <v>44562</v>
      </c>
      <c r="T3">
        <v>0</v>
      </c>
      <c r="U3" s="1">
        <f>DATE(YEAR(S3)+6, MONTH(S3), DAY(S3))</f>
        <v>46753</v>
      </c>
      <c r="V3">
        <f t="shared" ref="V3:V16" ca="1" si="4">RANDBETWEEN(500000, 3000000)</f>
        <v>509310</v>
      </c>
      <c r="W3" s="1">
        <f t="shared" ref="W3:W16" si="5">DATE(YEAR(S3)+1,MONTH(S3),DAY(S3))</f>
        <v>44927</v>
      </c>
      <c r="X3" t="s">
        <v>60</v>
      </c>
      <c r="Y3" t="s">
        <v>37</v>
      </c>
      <c r="Z3" t="s">
        <v>37</v>
      </c>
      <c r="AA3" s="1">
        <f t="shared" ref="AA3:AA15" si="6">R3</f>
        <v>44561</v>
      </c>
      <c r="AB3" t="s">
        <v>63</v>
      </c>
      <c r="AC3" t="s">
        <v>37</v>
      </c>
      <c r="AD3" t="s">
        <v>61</v>
      </c>
      <c r="AE3" t="s">
        <v>45</v>
      </c>
      <c r="AF3">
        <v>1</v>
      </c>
      <c r="AG3" t="s">
        <v>64</v>
      </c>
      <c r="AH3" t="s">
        <v>37</v>
      </c>
      <c r="AI3" t="s">
        <v>37</v>
      </c>
      <c r="AJ3" t="s">
        <v>37</v>
      </c>
    </row>
    <row r="4" spans="1:36" x14ac:dyDescent="0.2">
      <c r="A4" t="s">
        <v>36</v>
      </c>
      <c r="B4" t="s">
        <v>37</v>
      </c>
      <c r="C4" t="s">
        <v>37</v>
      </c>
      <c r="D4" t="s">
        <v>38</v>
      </c>
      <c r="E4" s="1">
        <f t="shared" si="1"/>
        <v>44561</v>
      </c>
      <c r="F4" t="s">
        <v>39</v>
      </c>
      <c r="G4" t="s">
        <v>37</v>
      </c>
      <c r="H4" t="s">
        <v>47</v>
      </c>
      <c r="I4" t="s">
        <v>98</v>
      </c>
      <c r="J4" s="1">
        <f t="shared" ref="J4:J21" si="7">DATE(YEAR(S4)+1,MONTH(S4),DAY(S4))</f>
        <v>44927</v>
      </c>
      <c r="K4" t="s">
        <v>60</v>
      </c>
      <c r="L4">
        <v>0.04</v>
      </c>
      <c r="M4" s="2" t="s">
        <v>42</v>
      </c>
      <c r="N4" t="s">
        <v>37</v>
      </c>
      <c r="O4" t="s">
        <v>43</v>
      </c>
      <c r="P4" t="s">
        <v>44</v>
      </c>
      <c r="Q4" s="1">
        <f t="shared" si="0"/>
        <v>48214</v>
      </c>
      <c r="R4" s="1">
        <f t="shared" si="2"/>
        <v>44561</v>
      </c>
      <c r="S4" s="1">
        <f t="shared" si="3"/>
        <v>44562</v>
      </c>
      <c r="T4">
        <v>0</v>
      </c>
      <c r="U4" s="1">
        <f>DATE(YEAR(S4)+10, MONTH(S4), DAY(S4))</f>
        <v>48214</v>
      </c>
      <c r="V4">
        <f t="shared" ca="1" si="4"/>
        <v>2193970</v>
      </c>
      <c r="W4" s="1">
        <f t="shared" si="5"/>
        <v>44927</v>
      </c>
      <c r="X4" t="s">
        <v>60</v>
      </c>
      <c r="Y4" t="s">
        <v>37</v>
      </c>
      <c r="Z4" t="s">
        <v>37</v>
      </c>
      <c r="AA4" s="1">
        <f t="shared" si="6"/>
        <v>44561</v>
      </c>
      <c r="AB4" t="s">
        <v>60</v>
      </c>
      <c r="AC4" t="s">
        <v>37</v>
      </c>
      <c r="AD4" t="s">
        <v>61</v>
      </c>
      <c r="AE4" t="s">
        <v>45</v>
      </c>
      <c r="AF4">
        <v>1</v>
      </c>
      <c r="AG4" t="s">
        <v>65</v>
      </c>
      <c r="AH4" t="s">
        <v>37</v>
      </c>
      <c r="AI4" t="s">
        <v>37</v>
      </c>
      <c r="AJ4" t="s">
        <v>37</v>
      </c>
    </row>
    <row r="5" spans="1:36" x14ac:dyDescent="0.2">
      <c r="A5" t="s">
        <v>36</v>
      </c>
      <c r="B5" t="s">
        <v>37</v>
      </c>
      <c r="C5" t="s">
        <v>37</v>
      </c>
      <c r="D5" t="s">
        <v>38</v>
      </c>
      <c r="E5" s="1">
        <f t="shared" si="1"/>
        <v>44561</v>
      </c>
      <c r="F5" t="s">
        <v>39</v>
      </c>
      <c r="G5" t="s">
        <v>37</v>
      </c>
      <c r="H5" t="s">
        <v>48</v>
      </c>
      <c r="I5" t="s">
        <v>98</v>
      </c>
      <c r="J5" s="1">
        <f t="shared" si="7"/>
        <v>44927</v>
      </c>
      <c r="K5" t="s">
        <v>60</v>
      </c>
      <c r="L5">
        <v>0.04</v>
      </c>
      <c r="M5" s="2" t="s">
        <v>42</v>
      </c>
      <c r="N5" t="s">
        <v>37</v>
      </c>
      <c r="O5" t="s">
        <v>43</v>
      </c>
      <c r="P5" t="s">
        <v>44</v>
      </c>
      <c r="Q5" s="1">
        <f t="shared" si="0"/>
        <v>47849</v>
      </c>
      <c r="R5" s="1">
        <f t="shared" si="2"/>
        <v>44561</v>
      </c>
      <c r="S5" s="1">
        <f t="shared" si="3"/>
        <v>44562</v>
      </c>
      <c r="T5">
        <v>0</v>
      </c>
      <c r="U5" s="1">
        <f>DATE(YEAR(S5)+9, MONTH(S5), DAY(S5))</f>
        <v>47849</v>
      </c>
      <c r="V5">
        <f t="shared" ca="1" si="4"/>
        <v>2394700</v>
      </c>
      <c r="W5" s="1">
        <f t="shared" si="5"/>
        <v>44927</v>
      </c>
      <c r="X5" t="s">
        <v>60</v>
      </c>
      <c r="Y5" t="s">
        <v>37</v>
      </c>
      <c r="Z5" t="s">
        <v>37</v>
      </c>
      <c r="AA5" s="1" t="s">
        <v>37</v>
      </c>
      <c r="AB5" t="s">
        <v>37</v>
      </c>
      <c r="AC5" t="s">
        <v>37</v>
      </c>
      <c r="AE5" t="s">
        <v>45</v>
      </c>
      <c r="AF5">
        <v>1</v>
      </c>
      <c r="AG5" t="s">
        <v>66</v>
      </c>
      <c r="AH5" t="s">
        <v>37</v>
      </c>
      <c r="AI5" t="s">
        <v>37</v>
      </c>
      <c r="AJ5" t="s">
        <v>37</v>
      </c>
    </row>
    <row r="6" spans="1:36" x14ac:dyDescent="0.2">
      <c r="A6" t="s">
        <v>36</v>
      </c>
      <c r="B6" t="s">
        <v>37</v>
      </c>
      <c r="C6" t="s">
        <v>37</v>
      </c>
      <c r="D6" t="s">
        <v>38</v>
      </c>
      <c r="E6" s="1">
        <f t="shared" si="1"/>
        <v>44561</v>
      </c>
      <c r="F6" t="s">
        <v>39</v>
      </c>
      <c r="G6" t="s">
        <v>37</v>
      </c>
      <c r="H6" t="s">
        <v>49</v>
      </c>
      <c r="I6" t="s">
        <v>98</v>
      </c>
      <c r="J6" s="1">
        <f t="shared" si="7"/>
        <v>44927</v>
      </c>
      <c r="K6" t="s">
        <v>60</v>
      </c>
      <c r="L6">
        <v>0.03</v>
      </c>
      <c r="M6" s="2" t="s">
        <v>42</v>
      </c>
      <c r="N6" t="s">
        <v>37</v>
      </c>
      <c r="O6" t="s">
        <v>43</v>
      </c>
      <c r="P6" t="s">
        <v>44</v>
      </c>
      <c r="Q6" s="1">
        <f t="shared" si="0"/>
        <v>46388</v>
      </c>
      <c r="R6" s="1">
        <f t="shared" si="2"/>
        <v>44561</v>
      </c>
      <c r="S6" s="1">
        <f t="shared" si="3"/>
        <v>44562</v>
      </c>
      <c r="T6">
        <v>0</v>
      </c>
      <c r="U6" s="1">
        <f>DATE(YEAR(S6)+5, MONTH(S6), DAY(S6))</f>
        <v>46388</v>
      </c>
      <c r="V6">
        <f t="shared" ca="1" si="4"/>
        <v>661056</v>
      </c>
      <c r="W6" s="1">
        <f t="shared" si="5"/>
        <v>44927</v>
      </c>
      <c r="X6" t="s">
        <v>60</v>
      </c>
      <c r="Y6" t="s">
        <v>37</v>
      </c>
      <c r="Z6" t="s">
        <v>37</v>
      </c>
      <c r="AA6" s="1" t="s">
        <v>37</v>
      </c>
      <c r="AB6" t="s">
        <v>37</v>
      </c>
      <c r="AC6" t="s">
        <v>37</v>
      </c>
      <c r="AE6" t="s">
        <v>45</v>
      </c>
      <c r="AF6">
        <v>1</v>
      </c>
      <c r="AG6" t="s">
        <v>67</v>
      </c>
      <c r="AH6" t="s">
        <v>37</v>
      </c>
      <c r="AI6" t="s">
        <v>37</v>
      </c>
      <c r="AJ6" t="s">
        <v>37</v>
      </c>
    </row>
    <row r="7" spans="1:36" x14ac:dyDescent="0.2">
      <c r="A7" t="s">
        <v>36</v>
      </c>
      <c r="B7" t="s">
        <v>37</v>
      </c>
      <c r="C7" t="s">
        <v>37</v>
      </c>
      <c r="D7" t="s">
        <v>38</v>
      </c>
      <c r="E7" s="1">
        <f t="shared" si="1"/>
        <v>44561</v>
      </c>
      <c r="F7" t="s">
        <v>39</v>
      </c>
      <c r="G7" t="s">
        <v>37</v>
      </c>
      <c r="H7" t="s">
        <v>50</v>
      </c>
      <c r="I7" t="s">
        <v>98</v>
      </c>
      <c r="J7" s="1">
        <f>DATE(YEAR(S7),MONTH(S7)+3,DAY(S7))</f>
        <v>44652</v>
      </c>
      <c r="K7" t="s">
        <v>69</v>
      </c>
      <c r="L7">
        <v>0.02</v>
      </c>
      <c r="M7" s="2" t="s">
        <v>42</v>
      </c>
      <c r="N7" t="s">
        <v>37</v>
      </c>
      <c r="O7" t="s">
        <v>43</v>
      </c>
      <c r="P7" t="s">
        <v>44</v>
      </c>
      <c r="Q7" s="1">
        <f t="shared" si="0"/>
        <v>45658</v>
      </c>
      <c r="R7" s="1">
        <f t="shared" si="2"/>
        <v>44561</v>
      </c>
      <c r="S7" s="1">
        <f t="shared" si="3"/>
        <v>44562</v>
      </c>
      <c r="T7">
        <v>0</v>
      </c>
      <c r="U7" s="1">
        <f>DATE(YEAR(S7)+3, MONTH(S7), DAY(S7))</f>
        <v>45658</v>
      </c>
      <c r="V7">
        <f t="shared" ca="1" si="4"/>
        <v>1792442</v>
      </c>
      <c r="W7" s="1">
        <f t="shared" si="5"/>
        <v>44927</v>
      </c>
      <c r="X7" t="s">
        <v>60</v>
      </c>
      <c r="Y7" t="s">
        <v>37</v>
      </c>
      <c r="Z7" t="s">
        <v>37</v>
      </c>
      <c r="AA7" s="1" t="s">
        <v>37</v>
      </c>
      <c r="AB7" t="s">
        <v>37</v>
      </c>
      <c r="AC7" t="s">
        <v>37</v>
      </c>
      <c r="AE7" t="s">
        <v>45</v>
      </c>
      <c r="AF7">
        <v>1</v>
      </c>
      <c r="AG7" t="s">
        <v>68</v>
      </c>
      <c r="AH7" t="s">
        <v>37</v>
      </c>
      <c r="AI7" t="s">
        <v>37</v>
      </c>
      <c r="AJ7" t="s">
        <v>37</v>
      </c>
    </row>
    <row r="8" spans="1:36" x14ac:dyDescent="0.2">
      <c r="A8" t="s">
        <v>36</v>
      </c>
      <c r="B8" t="s">
        <v>37</v>
      </c>
      <c r="C8" t="s">
        <v>37</v>
      </c>
      <c r="D8" t="s">
        <v>38</v>
      </c>
      <c r="E8" s="1">
        <f t="shared" si="1"/>
        <v>44561</v>
      </c>
      <c r="F8" t="s">
        <v>39</v>
      </c>
      <c r="G8" t="s">
        <v>37</v>
      </c>
      <c r="H8" t="s">
        <v>51</v>
      </c>
      <c r="I8" t="s">
        <v>98</v>
      </c>
      <c r="J8" s="1">
        <f>DATE(YEAR(S8),MONTH(S8)+6,DAY(S8))</f>
        <v>44743</v>
      </c>
      <c r="K8" t="s">
        <v>63</v>
      </c>
      <c r="L8">
        <v>0.02</v>
      </c>
      <c r="M8" s="2" t="s">
        <v>42</v>
      </c>
      <c r="N8" t="s">
        <v>37</v>
      </c>
      <c r="O8" t="s">
        <v>43</v>
      </c>
      <c r="P8" t="s">
        <v>44</v>
      </c>
      <c r="Q8" s="1">
        <f t="shared" si="0"/>
        <v>45292</v>
      </c>
      <c r="R8" s="1">
        <f t="shared" si="2"/>
        <v>44561</v>
      </c>
      <c r="S8" s="1">
        <f t="shared" si="3"/>
        <v>44562</v>
      </c>
      <c r="T8">
        <v>0</v>
      </c>
      <c r="U8" s="1">
        <f>DATE(YEAR(S8)+2, MONTH(S8), DAY(S8))</f>
        <v>45292</v>
      </c>
      <c r="V8">
        <f t="shared" ca="1" si="4"/>
        <v>694105</v>
      </c>
      <c r="W8" s="1">
        <f t="shared" si="5"/>
        <v>44927</v>
      </c>
      <c r="X8" t="s">
        <v>60</v>
      </c>
      <c r="Y8" t="s">
        <v>37</v>
      </c>
      <c r="Z8" t="s">
        <v>37</v>
      </c>
      <c r="AA8" s="1">
        <f t="shared" si="6"/>
        <v>44561</v>
      </c>
      <c r="AB8" t="s">
        <v>69</v>
      </c>
      <c r="AC8">
        <v>0.04</v>
      </c>
      <c r="AD8" t="s">
        <v>61</v>
      </c>
      <c r="AE8" t="s">
        <v>45</v>
      </c>
      <c r="AF8">
        <v>1</v>
      </c>
      <c r="AG8" t="s">
        <v>70</v>
      </c>
      <c r="AH8" t="s">
        <v>37</v>
      </c>
      <c r="AI8" t="s">
        <v>37</v>
      </c>
      <c r="AJ8" t="s">
        <v>37</v>
      </c>
    </row>
    <row r="9" spans="1:36" x14ac:dyDescent="0.2">
      <c r="A9" t="s">
        <v>36</v>
      </c>
      <c r="B9" t="s">
        <v>37</v>
      </c>
      <c r="C9" t="s">
        <v>37</v>
      </c>
      <c r="D9" t="s">
        <v>38</v>
      </c>
      <c r="E9" s="1">
        <f t="shared" si="1"/>
        <v>44561</v>
      </c>
      <c r="F9" t="s">
        <v>39</v>
      </c>
      <c r="G9" t="s">
        <v>37</v>
      </c>
      <c r="H9" t="s">
        <v>52</v>
      </c>
      <c r="I9" t="s">
        <v>98</v>
      </c>
      <c r="J9" s="1">
        <f>DATE(YEAR(S9),MONTH(S9)+1,DAY(S9))</f>
        <v>44593</v>
      </c>
      <c r="K9" t="s">
        <v>41</v>
      </c>
      <c r="L9">
        <v>0.03</v>
      </c>
      <c r="M9" s="2" t="s">
        <v>42</v>
      </c>
      <c r="N9" t="s">
        <v>37</v>
      </c>
      <c r="O9" t="s">
        <v>43</v>
      </c>
      <c r="P9" t="s">
        <v>44</v>
      </c>
      <c r="Q9" s="1">
        <f t="shared" si="0"/>
        <v>47119</v>
      </c>
      <c r="R9" s="1">
        <f t="shared" si="2"/>
        <v>44561</v>
      </c>
      <c r="S9" s="1">
        <f t="shared" si="3"/>
        <v>44562</v>
      </c>
      <c r="T9">
        <v>0</v>
      </c>
      <c r="U9" s="1">
        <f>DATE(YEAR(S9)+7, MONTH(S9), DAY(S9))</f>
        <v>47119</v>
      </c>
      <c r="V9">
        <f t="shared" ca="1" si="4"/>
        <v>2715929</v>
      </c>
      <c r="W9" s="1">
        <f t="shared" si="5"/>
        <v>44927</v>
      </c>
      <c r="X9" t="s">
        <v>60</v>
      </c>
      <c r="Y9" t="s">
        <v>37</v>
      </c>
      <c r="Z9" t="s">
        <v>37</v>
      </c>
      <c r="AA9" s="1">
        <f t="shared" si="6"/>
        <v>44561</v>
      </c>
      <c r="AB9" t="s">
        <v>41</v>
      </c>
      <c r="AC9">
        <v>0.04</v>
      </c>
      <c r="AD9" t="s">
        <v>61</v>
      </c>
      <c r="AE9" t="s">
        <v>45</v>
      </c>
      <c r="AF9">
        <v>1</v>
      </c>
      <c r="AG9" t="s">
        <v>71</v>
      </c>
      <c r="AH9" t="s">
        <v>37</v>
      </c>
      <c r="AI9" t="s">
        <v>37</v>
      </c>
      <c r="AJ9" t="s">
        <v>37</v>
      </c>
    </row>
    <row r="10" spans="1:36" x14ac:dyDescent="0.2">
      <c r="A10" t="s">
        <v>36</v>
      </c>
      <c r="B10" t="s">
        <v>37</v>
      </c>
      <c r="C10" t="s">
        <v>37</v>
      </c>
      <c r="D10" t="s">
        <v>38</v>
      </c>
      <c r="E10" s="1">
        <f t="shared" si="1"/>
        <v>44561</v>
      </c>
      <c r="F10" t="s">
        <v>39</v>
      </c>
      <c r="G10" t="s">
        <v>37</v>
      </c>
      <c r="H10" t="s">
        <v>53</v>
      </c>
      <c r="I10" t="s">
        <v>98</v>
      </c>
      <c r="J10" s="1">
        <f t="shared" ref="J10:J14" si="8">DATE(YEAR(S10),MONTH(S10)+1,DAY(S10))</f>
        <v>44593</v>
      </c>
      <c r="K10" t="s">
        <v>41</v>
      </c>
      <c r="L10">
        <v>0.04</v>
      </c>
      <c r="M10" s="2" t="s">
        <v>42</v>
      </c>
      <c r="N10" t="s">
        <v>37</v>
      </c>
      <c r="O10" t="s">
        <v>43</v>
      </c>
      <c r="P10" t="s">
        <v>44</v>
      </c>
      <c r="Q10" s="1">
        <f t="shared" si="0"/>
        <v>47484</v>
      </c>
      <c r="R10" s="1">
        <f t="shared" si="2"/>
        <v>44561</v>
      </c>
      <c r="S10" s="1">
        <f t="shared" si="3"/>
        <v>44562</v>
      </c>
      <c r="T10">
        <v>0</v>
      </c>
      <c r="U10" s="1">
        <f>DATE(YEAR(S10)+8, MONTH(S10), DAY(S10))</f>
        <v>47484</v>
      </c>
      <c r="V10">
        <f t="shared" ca="1" si="4"/>
        <v>2059337</v>
      </c>
      <c r="W10" s="1">
        <f t="shared" si="5"/>
        <v>44927</v>
      </c>
      <c r="X10" t="s">
        <v>60</v>
      </c>
      <c r="Y10" t="s">
        <v>37</v>
      </c>
      <c r="Z10" t="s">
        <v>37</v>
      </c>
      <c r="AA10" s="1" t="s">
        <v>37</v>
      </c>
      <c r="AB10" t="s">
        <v>37</v>
      </c>
      <c r="AC10">
        <v>0.04</v>
      </c>
      <c r="AE10" t="s">
        <v>45</v>
      </c>
      <c r="AF10">
        <v>1</v>
      </c>
      <c r="AG10" t="s">
        <v>72</v>
      </c>
      <c r="AH10" t="s">
        <v>37</v>
      </c>
      <c r="AI10" t="s">
        <v>37</v>
      </c>
      <c r="AJ10" t="s">
        <v>37</v>
      </c>
    </row>
    <row r="11" spans="1:36" x14ac:dyDescent="0.2">
      <c r="A11" t="s">
        <v>36</v>
      </c>
      <c r="B11" t="s">
        <v>37</v>
      </c>
      <c r="C11" t="s">
        <v>37</v>
      </c>
      <c r="D11" t="s">
        <v>38</v>
      </c>
      <c r="E11" s="1">
        <f t="shared" si="1"/>
        <v>44561</v>
      </c>
      <c r="F11" t="s">
        <v>39</v>
      </c>
      <c r="G11" t="s">
        <v>37</v>
      </c>
      <c r="H11" t="s">
        <v>54</v>
      </c>
      <c r="I11" t="s">
        <v>98</v>
      </c>
      <c r="J11" s="1">
        <f t="shared" si="8"/>
        <v>44593</v>
      </c>
      <c r="K11" t="s">
        <v>41</v>
      </c>
      <c r="L11">
        <v>0.03</v>
      </c>
      <c r="M11" s="2" t="s">
        <v>42</v>
      </c>
      <c r="N11" t="s">
        <v>37</v>
      </c>
      <c r="O11" t="s">
        <v>43</v>
      </c>
      <c r="P11" t="s">
        <v>44</v>
      </c>
      <c r="Q11" s="1">
        <f t="shared" si="0"/>
        <v>46388</v>
      </c>
      <c r="R11" s="1">
        <f t="shared" si="2"/>
        <v>44561</v>
      </c>
      <c r="S11" s="1">
        <f t="shared" si="3"/>
        <v>44562</v>
      </c>
      <c r="T11">
        <v>0</v>
      </c>
      <c r="U11" s="1">
        <f>DATE(YEAR(S11)+5, MONTH(S11), DAY(S11))</f>
        <v>46388</v>
      </c>
      <c r="V11">
        <f t="shared" ca="1" si="4"/>
        <v>920658</v>
      </c>
      <c r="W11" s="1">
        <f t="shared" si="5"/>
        <v>44927</v>
      </c>
      <c r="X11" t="s">
        <v>60</v>
      </c>
      <c r="Y11" t="s">
        <v>37</v>
      </c>
      <c r="Z11" t="s">
        <v>37</v>
      </c>
      <c r="AA11" s="1">
        <f t="shared" si="6"/>
        <v>44561</v>
      </c>
      <c r="AB11" t="s">
        <v>60</v>
      </c>
      <c r="AC11">
        <v>0.05</v>
      </c>
      <c r="AD11" t="s">
        <v>61</v>
      </c>
      <c r="AE11" t="s">
        <v>45</v>
      </c>
      <c r="AF11">
        <v>1</v>
      </c>
      <c r="AG11" t="s">
        <v>73</v>
      </c>
      <c r="AH11" t="s">
        <v>37</v>
      </c>
      <c r="AI11" t="s">
        <v>37</v>
      </c>
      <c r="AJ11" t="s">
        <v>37</v>
      </c>
    </row>
    <row r="12" spans="1:36" x14ac:dyDescent="0.2">
      <c r="A12" t="s">
        <v>36</v>
      </c>
      <c r="B12" t="s">
        <v>37</v>
      </c>
      <c r="C12" t="s">
        <v>37</v>
      </c>
      <c r="D12" t="s">
        <v>38</v>
      </c>
      <c r="E12" s="1">
        <f t="shared" si="1"/>
        <v>44561</v>
      </c>
      <c r="F12" t="s">
        <v>39</v>
      </c>
      <c r="G12" t="s">
        <v>37</v>
      </c>
      <c r="H12" t="s">
        <v>55</v>
      </c>
      <c r="I12" t="s">
        <v>98</v>
      </c>
      <c r="J12" s="1">
        <f t="shared" si="7"/>
        <v>44927</v>
      </c>
      <c r="K12" t="s">
        <v>60</v>
      </c>
      <c r="L12">
        <v>0.03</v>
      </c>
      <c r="M12" s="2" t="s">
        <v>42</v>
      </c>
      <c r="N12" t="s">
        <v>37</v>
      </c>
      <c r="O12" t="s">
        <v>43</v>
      </c>
      <c r="P12" t="s">
        <v>44</v>
      </c>
      <c r="Q12" s="1">
        <f t="shared" si="0"/>
        <v>46023</v>
      </c>
      <c r="R12" s="1">
        <f t="shared" si="2"/>
        <v>44561</v>
      </c>
      <c r="S12" s="1">
        <f t="shared" si="3"/>
        <v>44562</v>
      </c>
      <c r="T12">
        <v>0</v>
      </c>
      <c r="U12" s="1">
        <f>DATE(YEAR(S12)+4, MONTH(S12), DAY(S12))</f>
        <v>46023</v>
      </c>
      <c r="V12">
        <f t="shared" ca="1" si="4"/>
        <v>1542273</v>
      </c>
      <c r="W12" s="1">
        <f t="shared" si="5"/>
        <v>44927</v>
      </c>
      <c r="X12" t="s">
        <v>60</v>
      </c>
      <c r="Y12" t="s">
        <v>37</v>
      </c>
      <c r="Z12" t="s">
        <v>37</v>
      </c>
      <c r="AA12" s="1">
        <f t="shared" si="6"/>
        <v>44561</v>
      </c>
      <c r="AB12" t="s">
        <v>69</v>
      </c>
      <c r="AC12">
        <v>0.06</v>
      </c>
      <c r="AD12" t="s">
        <v>61</v>
      </c>
      <c r="AE12" t="s">
        <v>45</v>
      </c>
      <c r="AF12">
        <v>1</v>
      </c>
      <c r="AG12" t="s">
        <v>74</v>
      </c>
      <c r="AH12" t="s">
        <v>37</v>
      </c>
      <c r="AI12" t="s">
        <v>37</v>
      </c>
      <c r="AJ12" t="s">
        <v>37</v>
      </c>
    </row>
    <row r="13" spans="1:36" x14ac:dyDescent="0.2">
      <c r="A13" t="s">
        <v>36</v>
      </c>
      <c r="B13" t="s">
        <v>37</v>
      </c>
      <c r="C13" t="s">
        <v>37</v>
      </c>
      <c r="D13" t="s">
        <v>38</v>
      </c>
      <c r="E13" s="1">
        <f t="shared" si="1"/>
        <v>44561</v>
      </c>
      <c r="F13" t="s">
        <v>39</v>
      </c>
      <c r="G13" t="s">
        <v>37</v>
      </c>
      <c r="H13" t="s">
        <v>56</v>
      </c>
      <c r="I13" t="s">
        <v>98</v>
      </c>
      <c r="J13" s="1">
        <f t="shared" si="8"/>
        <v>44593</v>
      </c>
      <c r="K13" t="s">
        <v>41</v>
      </c>
      <c r="L13">
        <v>0.02</v>
      </c>
      <c r="M13" s="2" t="s">
        <v>42</v>
      </c>
      <c r="N13" t="s">
        <v>37</v>
      </c>
      <c r="O13" t="s">
        <v>43</v>
      </c>
      <c r="P13" t="s">
        <v>44</v>
      </c>
      <c r="Q13" s="1">
        <f t="shared" si="0"/>
        <v>45292</v>
      </c>
      <c r="R13" s="1">
        <f t="shared" si="2"/>
        <v>44561</v>
      </c>
      <c r="S13" s="1">
        <f t="shared" si="3"/>
        <v>44562</v>
      </c>
      <c r="T13">
        <v>0</v>
      </c>
      <c r="U13" s="1">
        <f>DATE(YEAR(S13)+2, MONTH(S13), DAY(S13))</f>
        <v>45292</v>
      </c>
      <c r="V13">
        <f t="shared" ca="1" si="4"/>
        <v>2939185</v>
      </c>
      <c r="W13" s="1">
        <f t="shared" si="5"/>
        <v>44927</v>
      </c>
      <c r="X13" t="s">
        <v>60</v>
      </c>
      <c r="Y13" t="s">
        <v>37</v>
      </c>
      <c r="Z13" t="s">
        <v>37</v>
      </c>
      <c r="AA13" s="1" t="s">
        <v>37</v>
      </c>
      <c r="AB13" t="s">
        <v>37</v>
      </c>
      <c r="AC13">
        <v>0.05</v>
      </c>
      <c r="AE13" t="s">
        <v>45</v>
      </c>
      <c r="AF13">
        <v>1</v>
      </c>
      <c r="AG13" t="s">
        <v>75</v>
      </c>
      <c r="AH13" t="s">
        <v>37</v>
      </c>
      <c r="AI13" t="s">
        <v>37</v>
      </c>
      <c r="AJ13" t="s">
        <v>37</v>
      </c>
    </row>
    <row r="14" spans="1:36" x14ac:dyDescent="0.2">
      <c r="A14" t="s">
        <v>36</v>
      </c>
      <c r="B14" t="s">
        <v>37</v>
      </c>
      <c r="C14" t="s">
        <v>37</v>
      </c>
      <c r="D14" t="s">
        <v>38</v>
      </c>
      <c r="E14" s="1">
        <f t="shared" si="1"/>
        <v>44561</v>
      </c>
      <c r="F14" t="s">
        <v>39</v>
      </c>
      <c r="G14" t="s">
        <v>37</v>
      </c>
      <c r="H14" t="s">
        <v>57</v>
      </c>
      <c r="I14" t="s">
        <v>98</v>
      </c>
      <c r="J14" s="1">
        <f t="shared" si="8"/>
        <v>44593</v>
      </c>
      <c r="K14" t="s">
        <v>41</v>
      </c>
      <c r="L14">
        <v>0.04</v>
      </c>
      <c r="M14" s="2" t="s">
        <v>42</v>
      </c>
      <c r="N14" t="s">
        <v>37</v>
      </c>
      <c r="O14" t="s">
        <v>43</v>
      </c>
      <c r="P14" t="s">
        <v>44</v>
      </c>
      <c r="Q14" s="1">
        <f t="shared" si="0"/>
        <v>47849</v>
      </c>
      <c r="R14" s="1">
        <f t="shared" si="2"/>
        <v>44561</v>
      </c>
      <c r="S14" s="1">
        <f t="shared" si="3"/>
        <v>44562</v>
      </c>
      <c r="T14">
        <v>0</v>
      </c>
      <c r="U14" s="1">
        <f>DATE(YEAR(S14)+9, MONTH(S14), DAY(S14))</f>
        <v>47849</v>
      </c>
      <c r="V14">
        <f t="shared" ca="1" si="4"/>
        <v>757208</v>
      </c>
      <c r="W14" s="1">
        <f t="shared" si="5"/>
        <v>44927</v>
      </c>
      <c r="X14" t="s">
        <v>60</v>
      </c>
      <c r="Y14" t="s">
        <v>37</v>
      </c>
      <c r="Z14" t="s">
        <v>37</v>
      </c>
      <c r="AA14" s="1" t="s">
        <v>37</v>
      </c>
      <c r="AB14" t="s">
        <v>37</v>
      </c>
      <c r="AC14">
        <v>0.06</v>
      </c>
      <c r="AE14" t="s">
        <v>45</v>
      </c>
      <c r="AF14">
        <v>1</v>
      </c>
      <c r="AG14" t="s">
        <v>76</v>
      </c>
      <c r="AH14" t="s">
        <v>37</v>
      </c>
      <c r="AI14" t="s">
        <v>37</v>
      </c>
      <c r="AJ14" t="s">
        <v>37</v>
      </c>
    </row>
    <row r="15" spans="1:36" x14ac:dyDescent="0.2">
      <c r="A15" t="s">
        <v>36</v>
      </c>
      <c r="B15" t="s">
        <v>37</v>
      </c>
      <c r="C15" t="s">
        <v>37</v>
      </c>
      <c r="D15" t="s">
        <v>38</v>
      </c>
      <c r="E15" s="1">
        <f t="shared" si="1"/>
        <v>44561</v>
      </c>
      <c r="F15" t="s">
        <v>39</v>
      </c>
      <c r="G15" t="s">
        <v>37</v>
      </c>
      <c r="H15" t="s">
        <v>58</v>
      </c>
      <c r="I15" t="s">
        <v>98</v>
      </c>
      <c r="J15" s="1">
        <f t="shared" si="7"/>
        <v>44927</v>
      </c>
      <c r="K15" t="s">
        <v>60</v>
      </c>
      <c r="L15">
        <v>0.04</v>
      </c>
      <c r="M15" s="2" t="s">
        <v>42</v>
      </c>
      <c r="N15" t="s">
        <v>37</v>
      </c>
      <c r="O15" t="s">
        <v>43</v>
      </c>
      <c r="P15" t="s">
        <v>44</v>
      </c>
      <c r="Q15" s="1">
        <f t="shared" si="0"/>
        <v>47484</v>
      </c>
      <c r="R15" s="1">
        <f t="shared" si="2"/>
        <v>44561</v>
      </c>
      <c r="S15" s="1">
        <f t="shared" si="3"/>
        <v>44562</v>
      </c>
      <c r="T15">
        <v>0</v>
      </c>
      <c r="U15" s="1">
        <f>DATE(YEAR(S15)+8, MONTH(S15), DAY(S15))</f>
        <v>47484</v>
      </c>
      <c r="V15">
        <f t="shared" ca="1" si="4"/>
        <v>2218108</v>
      </c>
      <c r="W15" s="1">
        <f t="shared" si="5"/>
        <v>44927</v>
      </c>
      <c r="X15" t="s">
        <v>60</v>
      </c>
      <c r="Y15" t="s">
        <v>37</v>
      </c>
      <c r="Z15" t="s">
        <v>37</v>
      </c>
      <c r="AA15" s="1">
        <f t="shared" si="6"/>
        <v>44561</v>
      </c>
      <c r="AB15" t="s">
        <v>60</v>
      </c>
      <c r="AC15" t="s">
        <v>37</v>
      </c>
      <c r="AD15" t="s">
        <v>61</v>
      </c>
      <c r="AE15" t="s">
        <v>45</v>
      </c>
      <c r="AF15">
        <v>1</v>
      </c>
      <c r="AG15" t="s">
        <v>77</v>
      </c>
      <c r="AH15" t="s">
        <v>37</v>
      </c>
      <c r="AI15" t="s">
        <v>37</v>
      </c>
      <c r="AJ15" t="s">
        <v>37</v>
      </c>
    </row>
    <row r="16" spans="1:36" x14ac:dyDescent="0.2">
      <c r="A16" t="s">
        <v>36</v>
      </c>
      <c r="B16" t="s">
        <v>37</v>
      </c>
      <c r="C16" t="s">
        <v>37</v>
      </c>
      <c r="D16" t="s">
        <v>38</v>
      </c>
      <c r="E16" s="1">
        <f t="shared" si="1"/>
        <v>44561</v>
      </c>
      <c r="F16" t="s">
        <v>39</v>
      </c>
      <c r="G16" t="s">
        <v>37</v>
      </c>
      <c r="H16" t="s">
        <v>59</v>
      </c>
      <c r="I16" t="s">
        <v>98</v>
      </c>
      <c r="J16" s="1">
        <f t="shared" si="7"/>
        <v>44927</v>
      </c>
      <c r="K16" t="s">
        <v>60</v>
      </c>
      <c r="L16">
        <v>0.03</v>
      </c>
      <c r="M16" s="2" t="s">
        <v>42</v>
      </c>
      <c r="N16" t="s">
        <v>37</v>
      </c>
      <c r="O16" t="s">
        <v>43</v>
      </c>
      <c r="P16" t="s">
        <v>44</v>
      </c>
      <c r="Q16" s="1">
        <f t="shared" si="0"/>
        <v>46753</v>
      </c>
      <c r="R16" s="1">
        <f t="shared" si="2"/>
        <v>44561</v>
      </c>
      <c r="S16" s="1">
        <f t="shared" si="3"/>
        <v>44562</v>
      </c>
      <c r="T16">
        <v>0</v>
      </c>
      <c r="U16" s="1">
        <f>DATE(YEAR(S16)+6, MONTH(S16), DAY(S16))</f>
        <v>46753</v>
      </c>
      <c r="V16">
        <f t="shared" ca="1" si="4"/>
        <v>1173524</v>
      </c>
      <c r="W16" s="1">
        <f t="shared" si="5"/>
        <v>44927</v>
      </c>
      <c r="X16" t="s">
        <v>60</v>
      </c>
      <c r="Y16" t="s">
        <v>37</v>
      </c>
      <c r="Z16" t="s">
        <v>37</v>
      </c>
      <c r="AA16" s="1" t="s">
        <v>37</v>
      </c>
      <c r="AB16" t="s">
        <v>37</v>
      </c>
      <c r="AC16" t="s">
        <v>37</v>
      </c>
      <c r="AE16" t="s">
        <v>45</v>
      </c>
      <c r="AF16">
        <v>1</v>
      </c>
      <c r="AG16" t="s">
        <v>78</v>
      </c>
      <c r="AH16" t="s">
        <v>37</v>
      </c>
      <c r="AI16" t="s">
        <v>37</v>
      </c>
      <c r="AJ16" t="s">
        <v>37</v>
      </c>
    </row>
    <row r="17" spans="1:36" x14ac:dyDescent="0.2">
      <c r="A17" t="s">
        <v>36</v>
      </c>
      <c r="B17" t="s">
        <v>37</v>
      </c>
      <c r="C17" t="s">
        <v>37</v>
      </c>
      <c r="D17" t="s">
        <v>38</v>
      </c>
      <c r="E17" s="1">
        <f t="shared" si="1"/>
        <v>44561</v>
      </c>
      <c r="F17" t="s">
        <v>39</v>
      </c>
      <c r="G17" t="s">
        <v>37</v>
      </c>
      <c r="H17" t="s">
        <v>79</v>
      </c>
      <c r="I17" t="s">
        <v>98</v>
      </c>
      <c r="J17" s="1">
        <f t="shared" si="7"/>
        <v>44927</v>
      </c>
      <c r="K17" t="s">
        <v>41</v>
      </c>
      <c r="L17">
        <v>0.02</v>
      </c>
      <c r="M17" s="2" t="s">
        <v>42</v>
      </c>
      <c r="N17" t="s">
        <v>37</v>
      </c>
      <c r="O17" t="s">
        <v>43</v>
      </c>
      <c r="P17" t="s">
        <v>44</v>
      </c>
      <c r="Q17" s="1">
        <f t="shared" ref="Q17:Q28" si="9">U17</f>
        <v>45292</v>
      </c>
      <c r="R17" s="1">
        <f t="shared" ref="R17:R23" si="10">E17</f>
        <v>44561</v>
      </c>
      <c r="S17" s="1">
        <f t="shared" si="3"/>
        <v>44562</v>
      </c>
      <c r="T17">
        <v>0</v>
      </c>
      <c r="U17" s="1">
        <f>DATE(YEAR(S17)+2, MONTH(S17), DAY(S17))</f>
        <v>45292</v>
      </c>
      <c r="V17" s="3">
        <v>351822</v>
      </c>
      <c r="W17" s="1">
        <f>DATE(YEAR(S17)+1,MONTH(S17),DAY(S17))</f>
        <v>44927</v>
      </c>
      <c r="X17" t="s">
        <v>60</v>
      </c>
      <c r="Y17" t="s">
        <v>37</v>
      </c>
      <c r="Z17" t="s">
        <v>37</v>
      </c>
      <c r="AA17" s="1" t="s">
        <v>37</v>
      </c>
      <c r="AB17" t="s">
        <v>37</v>
      </c>
      <c r="AC17" t="s">
        <v>37</v>
      </c>
      <c r="AE17" t="s">
        <v>45</v>
      </c>
      <c r="AF17">
        <v>1</v>
      </c>
      <c r="AG17" t="s">
        <v>86</v>
      </c>
      <c r="AH17" t="s">
        <v>37</v>
      </c>
      <c r="AI17" t="s">
        <v>37</v>
      </c>
      <c r="AJ17" t="s">
        <v>37</v>
      </c>
    </row>
    <row r="18" spans="1:36" x14ac:dyDescent="0.2">
      <c r="A18" t="s">
        <v>36</v>
      </c>
      <c r="B18" t="s">
        <v>37</v>
      </c>
      <c r="C18" t="s">
        <v>37</v>
      </c>
      <c r="D18" t="s">
        <v>38</v>
      </c>
      <c r="E18" s="1">
        <f t="shared" si="1"/>
        <v>44561</v>
      </c>
      <c r="F18" t="s">
        <v>39</v>
      </c>
      <c r="G18" t="s">
        <v>37</v>
      </c>
      <c r="H18" t="s">
        <v>80</v>
      </c>
      <c r="I18" t="s">
        <v>98</v>
      </c>
      <c r="J18" s="1">
        <f t="shared" si="7"/>
        <v>44927</v>
      </c>
      <c r="K18" t="s">
        <v>41</v>
      </c>
      <c r="L18">
        <v>0.03</v>
      </c>
      <c r="M18" s="2" t="s">
        <v>42</v>
      </c>
      <c r="N18" t="s">
        <v>37</v>
      </c>
      <c r="O18" t="s">
        <v>43</v>
      </c>
      <c r="P18" t="s">
        <v>44</v>
      </c>
      <c r="Q18" s="1">
        <f t="shared" si="9"/>
        <v>46388</v>
      </c>
      <c r="R18" s="1">
        <f t="shared" si="10"/>
        <v>44561</v>
      </c>
      <c r="S18" s="1">
        <f t="shared" si="3"/>
        <v>44562</v>
      </c>
      <c r="T18">
        <v>0</v>
      </c>
      <c r="U18" s="1">
        <f>DATE(YEAR(S18)+5, MONTH(S18), DAY(S18))</f>
        <v>46388</v>
      </c>
      <c r="V18">
        <v>550000</v>
      </c>
      <c r="W18" s="1">
        <f t="shared" ref="W18:W23" si="11">DATE(YEAR(S18)+1,MONTH(S18),DAY(S18))</f>
        <v>44927</v>
      </c>
      <c r="X18" t="s">
        <v>60</v>
      </c>
      <c r="Y18" t="s">
        <v>37</v>
      </c>
      <c r="Z18" t="s">
        <v>37</v>
      </c>
      <c r="AA18" s="1">
        <f t="shared" ref="AA18:AA20" si="12">R18</f>
        <v>44561</v>
      </c>
      <c r="AB18" t="s">
        <v>60</v>
      </c>
      <c r="AC18" t="s">
        <v>37</v>
      </c>
      <c r="AD18" t="s">
        <v>61</v>
      </c>
      <c r="AE18" t="s">
        <v>45</v>
      </c>
      <c r="AF18">
        <v>1</v>
      </c>
      <c r="AG18" t="s">
        <v>87</v>
      </c>
      <c r="AH18" t="s">
        <v>37</v>
      </c>
      <c r="AI18" t="s">
        <v>37</v>
      </c>
      <c r="AJ18" t="s">
        <v>37</v>
      </c>
    </row>
    <row r="19" spans="1:36" x14ac:dyDescent="0.2">
      <c r="A19" t="s">
        <v>36</v>
      </c>
      <c r="B19" t="s">
        <v>37</v>
      </c>
      <c r="C19" t="s">
        <v>37</v>
      </c>
      <c r="D19" t="s">
        <v>38</v>
      </c>
      <c r="E19" s="1">
        <f t="shared" si="1"/>
        <v>44561</v>
      </c>
      <c r="F19" t="s">
        <v>39</v>
      </c>
      <c r="G19" t="s">
        <v>37</v>
      </c>
      <c r="H19" t="s">
        <v>81</v>
      </c>
      <c r="I19" t="s">
        <v>98</v>
      </c>
      <c r="J19" s="1">
        <f t="shared" si="7"/>
        <v>44927</v>
      </c>
      <c r="K19" t="s">
        <v>41</v>
      </c>
      <c r="L19">
        <v>0.03</v>
      </c>
      <c r="M19" s="2" t="s">
        <v>42</v>
      </c>
      <c r="N19" t="s">
        <v>37</v>
      </c>
      <c r="O19" t="s">
        <v>43</v>
      </c>
      <c r="P19" t="s">
        <v>44</v>
      </c>
      <c r="Q19" s="1">
        <f t="shared" si="9"/>
        <v>46023</v>
      </c>
      <c r="R19" s="1">
        <f t="shared" si="10"/>
        <v>44561</v>
      </c>
      <c r="S19" s="1">
        <f t="shared" si="3"/>
        <v>44562</v>
      </c>
      <c r="T19">
        <v>0</v>
      </c>
      <c r="U19" s="1">
        <f>DATE(YEAR(S19)+4, MONTH(S19), DAY(S19))</f>
        <v>46023</v>
      </c>
      <c r="V19">
        <v>725000</v>
      </c>
      <c r="W19" s="1">
        <f t="shared" si="11"/>
        <v>44927</v>
      </c>
      <c r="X19" t="s">
        <v>60</v>
      </c>
      <c r="Y19" t="s">
        <v>37</v>
      </c>
      <c r="Z19" t="s">
        <v>37</v>
      </c>
      <c r="AA19" s="1">
        <f t="shared" si="12"/>
        <v>44561</v>
      </c>
      <c r="AB19" t="s">
        <v>63</v>
      </c>
      <c r="AC19">
        <v>0.02</v>
      </c>
      <c r="AD19" t="s">
        <v>61</v>
      </c>
      <c r="AE19" t="s">
        <v>45</v>
      </c>
      <c r="AF19">
        <v>1</v>
      </c>
      <c r="AG19" t="s">
        <v>88</v>
      </c>
      <c r="AH19" t="s">
        <v>37</v>
      </c>
      <c r="AI19" t="s">
        <v>37</v>
      </c>
      <c r="AJ19" t="s">
        <v>37</v>
      </c>
    </row>
    <row r="20" spans="1:36" x14ac:dyDescent="0.2">
      <c r="A20" t="s">
        <v>36</v>
      </c>
      <c r="B20" t="s">
        <v>37</v>
      </c>
      <c r="C20" t="s">
        <v>37</v>
      </c>
      <c r="D20" t="s">
        <v>38</v>
      </c>
      <c r="E20" s="1">
        <f t="shared" si="1"/>
        <v>44561</v>
      </c>
      <c r="F20" t="s">
        <v>39</v>
      </c>
      <c r="G20" t="s">
        <v>37</v>
      </c>
      <c r="H20" t="s">
        <v>82</v>
      </c>
      <c r="I20" t="s">
        <v>98</v>
      </c>
      <c r="J20" s="1">
        <f t="shared" si="7"/>
        <v>44927</v>
      </c>
      <c r="K20" t="s">
        <v>41</v>
      </c>
      <c r="L20">
        <v>0.03</v>
      </c>
      <c r="M20" s="2" t="s">
        <v>42</v>
      </c>
      <c r="N20" t="s">
        <v>37</v>
      </c>
      <c r="O20" t="s">
        <v>43</v>
      </c>
      <c r="P20" t="s">
        <v>44</v>
      </c>
      <c r="Q20" s="1">
        <f t="shared" si="9"/>
        <v>47119</v>
      </c>
      <c r="R20" s="1">
        <f t="shared" si="10"/>
        <v>44561</v>
      </c>
      <c r="S20" s="1">
        <f t="shared" si="3"/>
        <v>44562</v>
      </c>
      <c r="T20">
        <v>0</v>
      </c>
      <c r="U20" s="1">
        <f>DATE(YEAR(S20)+7, MONTH(S20), DAY(S20))</f>
        <v>47119</v>
      </c>
      <c r="V20">
        <v>225000</v>
      </c>
      <c r="W20" s="1">
        <f t="shared" si="11"/>
        <v>44927</v>
      </c>
      <c r="X20" t="s">
        <v>60</v>
      </c>
      <c r="Y20" t="s">
        <v>37</v>
      </c>
      <c r="Z20" t="s">
        <v>37</v>
      </c>
      <c r="AA20" s="1">
        <f t="shared" si="12"/>
        <v>44561</v>
      </c>
      <c r="AB20" t="s">
        <v>60</v>
      </c>
      <c r="AC20">
        <v>0.03</v>
      </c>
      <c r="AD20" t="s">
        <v>61</v>
      </c>
      <c r="AE20" t="s">
        <v>45</v>
      </c>
      <c r="AF20">
        <v>1</v>
      </c>
      <c r="AG20" t="s">
        <v>89</v>
      </c>
      <c r="AH20" t="s">
        <v>37</v>
      </c>
      <c r="AI20" t="s">
        <v>37</v>
      </c>
      <c r="AJ20" t="s">
        <v>37</v>
      </c>
    </row>
    <row r="21" spans="1:36" x14ac:dyDescent="0.2">
      <c r="A21" t="s">
        <v>36</v>
      </c>
      <c r="B21" t="s">
        <v>37</v>
      </c>
      <c r="C21" t="s">
        <v>37</v>
      </c>
      <c r="D21" t="s">
        <v>38</v>
      </c>
      <c r="E21" s="1">
        <f t="shared" si="1"/>
        <v>44561</v>
      </c>
      <c r="F21" t="s">
        <v>39</v>
      </c>
      <c r="G21" t="s">
        <v>37</v>
      </c>
      <c r="H21" t="s">
        <v>83</v>
      </c>
      <c r="I21" t="s">
        <v>98</v>
      </c>
      <c r="J21" s="1">
        <f t="shared" si="7"/>
        <v>44927</v>
      </c>
      <c r="K21" t="s">
        <v>41</v>
      </c>
      <c r="L21">
        <v>0.03</v>
      </c>
      <c r="M21" s="2" t="s">
        <v>42</v>
      </c>
      <c r="N21" t="s">
        <v>37</v>
      </c>
      <c r="O21" t="s">
        <v>43</v>
      </c>
      <c r="P21" t="s">
        <v>44</v>
      </c>
      <c r="Q21" s="1">
        <f t="shared" si="9"/>
        <v>46753</v>
      </c>
      <c r="R21" s="1">
        <f t="shared" si="10"/>
        <v>44561</v>
      </c>
      <c r="S21" s="1">
        <f t="shared" si="3"/>
        <v>44562</v>
      </c>
      <c r="T21">
        <v>0</v>
      </c>
      <c r="U21" s="1">
        <f>DATE(YEAR(S21)+6, MONTH(S21), DAY(S21))</f>
        <v>46753</v>
      </c>
      <c r="V21">
        <v>500000</v>
      </c>
      <c r="W21" s="1">
        <f t="shared" si="11"/>
        <v>44927</v>
      </c>
      <c r="X21" t="s">
        <v>60</v>
      </c>
      <c r="Y21" t="s">
        <v>37</v>
      </c>
      <c r="Z21" t="s">
        <v>37</v>
      </c>
      <c r="AA21" s="1" t="s">
        <v>37</v>
      </c>
      <c r="AB21" t="s">
        <v>37</v>
      </c>
      <c r="AC21" t="s">
        <v>37</v>
      </c>
      <c r="AE21" t="s">
        <v>45</v>
      </c>
      <c r="AF21">
        <v>1</v>
      </c>
      <c r="AG21" t="s">
        <v>90</v>
      </c>
      <c r="AH21" t="s">
        <v>37</v>
      </c>
      <c r="AI21" t="s">
        <v>37</v>
      </c>
      <c r="AJ21" t="s">
        <v>37</v>
      </c>
    </row>
    <row r="22" spans="1:36" x14ac:dyDescent="0.2">
      <c r="A22" t="s">
        <v>36</v>
      </c>
      <c r="B22" t="s">
        <v>37</v>
      </c>
      <c r="C22" t="s">
        <v>37</v>
      </c>
      <c r="D22" t="s">
        <v>38</v>
      </c>
      <c r="E22" s="1">
        <f t="shared" si="1"/>
        <v>44561</v>
      </c>
      <c r="F22" t="s">
        <v>39</v>
      </c>
      <c r="G22" t="s">
        <v>37</v>
      </c>
      <c r="H22" t="s">
        <v>84</v>
      </c>
      <c r="I22" t="s">
        <v>98</v>
      </c>
      <c r="J22" s="1">
        <f t="shared" ref="J22:J28" si="13">DATE(YEAR(S22)+1,MONTH(S22),DAY(S22))</f>
        <v>44927</v>
      </c>
      <c r="K22" t="s">
        <v>41</v>
      </c>
      <c r="L22">
        <v>0.04</v>
      </c>
      <c r="M22" s="2" t="s">
        <v>42</v>
      </c>
      <c r="N22" t="s">
        <v>37</v>
      </c>
      <c r="O22" t="s">
        <v>43</v>
      </c>
      <c r="P22" t="s">
        <v>44</v>
      </c>
      <c r="Q22" s="1">
        <f t="shared" si="9"/>
        <v>48214</v>
      </c>
      <c r="R22" s="1">
        <f t="shared" si="10"/>
        <v>44561</v>
      </c>
      <c r="S22" s="1">
        <f t="shared" si="3"/>
        <v>44562</v>
      </c>
      <c r="T22">
        <v>0</v>
      </c>
      <c r="U22" s="1">
        <f>DATE(YEAR(S22)+10, MONTH(S22), DAY(S22))</f>
        <v>48214</v>
      </c>
      <c r="V22">
        <v>1450000</v>
      </c>
      <c r="W22" s="1">
        <f t="shared" si="11"/>
        <v>44927</v>
      </c>
      <c r="X22" t="s">
        <v>60</v>
      </c>
      <c r="Y22" t="s">
        <v>37</v>
      </c>
      <c r="Z22" t="s">
        <v>37</v>
      </c>
      <c r="AA22" s="1" t="s">
        <v>37</v>
      </c>
      <c r="AB22" t="s">
        <v>37</v>
      </c>
      <c r="AC22" t="s">
        <v>37</v>
      </c>
      <c r="AE22" t="s">
        <v>45</v>
      </c>
      <c r="AF22">
        <v>1</v>
      </c>
      <c r="AG22" t="s">
        <v>91</v>
      </c>
      <c r="AH22" t="s">
        <v>37</v>
      </c>
      <c r="AI22" t="s">
        <v>37</v>
      </c>
      <c r="AJ22" t="s">
        <v>37</v>
      </c>
    </row>
    <row r="23" spans="1:36" x14ac:dyDescent="0.2">
      <c r="A23" t="s">
        <v>36</v>
      </c>
      <c r="B23" t="s">
        <v>37</v>
      </c>
      <c r="C23" t="s">
        <v>37</v>
      </c>
      <c r="D23" t="s">
        <v>38</v>
      </c>
      <c r="E23" s="1">
        <f t="shared" si="1"/>
        <v>44561</v>
      </c>
      <c r="F23" t="s">
        <v>39</v>
      </c>
      <c r="G23" t="s">
        <v>37</v>
      </c>
      <c r="H23" t="s">
        <v>85</v>
      </c>
      <c r="I23" t="s">
        <v>98</v>
      </c>
      <c r="J23" s="1">
        <f t="shared" si="13"/>
        <v>44927</v>
      </c>
      <c r="K23" t="s">
        <v>41</v>
      </c>
      <c r="L23">
        <v>0.04</v>
      </c>
      <c r="M23" s="2" t="s">
        <v>42</v>
      </c>
      <c r="N23" t="s">
        <v>37</v>
      </c>
      <c r="O23" t="s">
        <v>43</v>
      </c>
      <c r="P23" t="s">
        <v>44</v>
      </c>
      <c r="Q23" s="1">
        <f t="shared" si="9"/>
        <v>47484</v>
      </c>
      <c r="R23" s="1">
        <f t="shared" si="10"/>
        <v>44561</v>
      </c>
      <c r="S23" s="1">
        <f t="shared" si="3"/>
        <v>44562</v>
      </c>
      <c r="T23">
        <v>0</v>
      </c>
      <c r="U23" s="1">
        <f>DATE(YEAR(S23)+8, MONTH(S23), DAY(S23))</f>
        <v>47484</v>
      </c>
      <c r="V23">
        <v>550000</v>
      </c>
      <c r="W23" s="1">
        <f t="shared" si="11"/>
        <v>44927</v>
      </c>
      <c r="X23" t="s">
        <v>60</v>
      </c>
      <c r="Y23" t="s">
        <v>37</v>
      </c>
      <c r="Z23" t="s">
        <v>37</v>
      </c>
      <c r="AA23" s="1">
        <f t="shared" ref="AA23:AA25" si="14">R23</f>
        <v>44561</v>
      </c>
      <c r="AB23" t="s">
        <v>60</v>
      </c>
      <c r="AC23">
        <v>0.01</v>
      </c>
      <c r="AD23" t="s">
        <v>61</v>
      </c>
      <c r="AE23" t="s">
        <v>45</v>
      </c>
      <c r="AF23">
        <v>1</v>
      </c>
      <c r="AG23" t="s">
        <v>92</v>
      </c>
      <c r="AH23" t="s">
        <v>37</v>
      </c>
      <c r="AI23" t="s">
        <v>37</v>
      </c>
      <c r="AJ23" t="s">
        <v>37</v>
      </c>
    </row>
    <row r="24" spans="1:36" x14ac:dyDescent="0.2">
      <c r="A24" t="s">
        <v>36</v>
      </c>
      <c r="B24" t="s">
        <v>37</v>
      </c>
      <c r="C24" t="s">
        <v>37</v>
      </c>
      <c r="D24" t="s">
        <v>38</v>
      </c>
      <c r="E24" s="1">
        <f t="shared" si="1"/>
        <v>44561</v>
      </c>
      <c r="F24" t="s">
        <v>99</v>
      </c>
      <c r="G24" t="s">
        <v>37</v>
      </c>
      <c r="H24" t="s">
        <v>93</v>
      </c>
      <c r="I24" t="s">
        <v>98</v>
      </c>
      <c r="J24" s="1">
        <f t="shared" si="13"/>
        <v>44927</v>
      </c>
      <c r="K24" t="s">
        <v>41</v>
      </c>
      <c r="L24">
        <v>0.03</v>
      </c>
      <c r="M24" s="2" t="s">
        <v>42</v>
      </c>
      <c r="N24" t="s">
        <v>37</v>
      </c>
      <c r="O24" t="s">
        <v>43</v>
      </c>
      <c r="P24" t="s">
        <v>44</v>
      </c>
      <c r="Q24" s="1">
        <f t="shared" si="9"/>
        <v>46388</v>
      </c>
      <c r="R24" s="1">
        <f t="shared" ref="R24:R28" si="15">E24</f>
        <v>44561</v>
      </c>
      <c r="S24" s="1">
        <f t="shared" si="3"/>
        <v>44562</v>
      </c>
      <c r="T24">
        <v>0</v>
      </c>
      <c r="U24" s="1">
        <f>DATE(YEAR(S24)+5, MONTH(S24), DAY(S24))</f>
        <v>46388</v>
      </c>
      <c r="V24">
        <v>1500000</v>
      </c>
      <c r="W24" s="1">
        <f t="shared" ref="W24:W28" si="16">DATE(YEAR(S24)+1,MONTH(S24),DAY(S24))</f>
        <v>44927</v>
      </c>
      <c r="X24" t="s">
        <v>60</v>
      </c>
      <c r="Y24" t="s">
        <v>37</v>
      </c>
      <c r="Z24" t="s">
        <v>37</v>
      </c>
      <c r="AA24" s="1">
        <f t="shared" si="14"/>
        <v>44561</v>
      </c>
      <c r="AB24" t="s">
        <v>63</v>
      </c>
      <c r="AC24">
        <v>0.02</v>
      </c>
      <c r="AD24" t="s">
        <v>61</v>
      </c>
      <c r="AE24" t="s">
        <v>45</v>
      </c>
      <c r="AF24">
        <v>1</v>
      </c>
      <c r="AG24" t="s">
        <v>100</v>
      </c>
      <c r="AH24" t="s">
        <v>37</v>
      </c>
      <c r="AI24" t="s">
        <v>37</v>
      </c>
      <c r="AJ24" t="s">
        <v>37</v>
      </c>
    </row>
    <row r="25" spans="1:36" x14ac:dyDescent="0.2">
      <c r="A25" t="s">
        <v>36</v>
      </c>
      <c r="B25" t="s">
        <v>37</v>
      </c>
      <c r="C25" t="s">
        <v>37</v>
      </c>
      <c r="D25" t="s">
        <v>38</v>
      </c>
      <c r="E25" s="1">
        <f t="shared" si="1"/>
        <v>44561</v>
      </c>
      <c r="F25" t="s">
        <v>99</v>
      </c>
      <c r="G25" t="s">
        <v>37</v>
      </c>
      <c r="H25" t="s">
        <v>94</v>
      </c>
      <c r="I25" t="s">
        <v>98</v>
      </c>
      <c r="J25" s="1">
        <f t="shared" si="13"/>
        <v>44927</v>
      </c>
      <c r="K25" t="s">
        <v>41</v>
      </c>
      <c r="L25">
        <v>0.04</v>
      </c>
      <c r="M25" s="2" t="s">
        <v>42</v>
      </c>
      <c r="N25" t="s">
        <v>37</v>
      </c>
      <c r="O25" t="s">
        <v>43</v>
      </c>
      <c r="P25" t="s">
        <v>44</v>
      </c>
      <c r="Q25" s="1">
        <f t="shared" si="9"/>
        <v>48214</v>
      </c>
      <c r="R25" s="1">
        <f t="shared" si="15"/>
        <v>44561</v>
      </c>
      <c r="S25" s="1">
        <f t="shared" si="3"/>
        <v>44562</v>
      </c>
      <c r="T25">
        <v>0</v>
      </c>
      <c r="U25" s="1">
        <f>DATE(YEAR(S25)+10, MONTH(S25), DAY(S25))</f>
        <v>48214</v>
      </c>
      <c r="V25" s="3">
        <v>3500000</v>
      </c>
      <c r="W25" s="1">
        <f t="shared" si="16"/>
        <v>44927</v>
      </c>
      <c r="X25" t="s">
        <v>60</v>
      </c>
      <c r="Y25" t="s">
        <v>37</v>
      </c>
      <c r="Z25" t="s">
        <v>37</v>
      </c>
      <c r="AA25" s="1">
        <f t="shared" si="14"/>
        <v>44561</v>
      </c>
      <c r="AB25" t="s">
        <v>60</v>
      </c>
      <c r="AC25">
        <v>0.03</v>
      </c>
      <c r="AD25" t="s">
        <v>61</v>
      </c>
      <c r="AE25" t="s">
        <v>45</v>
      </c>
      <c r="AF25">
        <v>1</v>
      </c>
      <c r="AG25" t="s">
        <v>101</v>
      </c>
      <c r="AH25" t="s">
        <v>37</v>
      </c>
      <c r="AI25" t="s">
        <v>37</v>
      </c>
      <c r="AJ25" t="s">
        <v>37</v>
      </c>
    </row>
    <row r="26" spans="1:36" x14ac:dyDescent="0.2">
      <c r="A26" t="s">
        <v>36</v>
      </c>
      <c r="B26" t="s">
        <v>37</v>
      </c>
      <c r="C26" t="s">
        <v>37</v>
      </c>
      <c r="D26" t="s">
        <v>38</v>
      </c>
      <c r="E26" s="1">
        <f t="shared" si="1"/>
        <v>44561</v>
      </c>
      <c r="F26" t="s">
        <v>99</v>
      </c>
      <c r="G26" t="s">
        <v>37</v>
      </c>
      <c r="H26" t="s">
        <v>95</v>
      </c>
      <c r="I26" t="s">
        <v>98</v>
      </c>
      <c r="J26" s="1">
        <f t="shared" si="13"/>
        <v>44927</v>
      </c>
      <c r="K26" t="s">
        <v>41</v>
      </c>
      <c r="L26">
        <v>0.03</v>
      </c>
      <c r="M26" s="2" t="s">
        <v>42</v>
      </c>
      <c r="N26" t="s">
        <v>37</v>
      </c>
      <c r="O26" t="s">
        <v>43</v>
      </c>
      <c r="P26" t="s">
        <v>44</v>
      </c>
      <c r="Q26" s="1">
        <f t="shared" si="9"/>
        <v>47119</v>
      </c>
      <c r="R26" s="1">
        <f t="shared" si="15"/>
        <v>44561</v>
      </c>
      <c r="S26" s="1">
        <f t="shared" si="3"/>
        <v>44562</v>
      </c>
      <c r="T26">
        <v>0</v>
      </c>
      <c r="U26" s="1">
        <f>DATE(YEAR(S26)+7, MONTH(S26), DAY(S26))</f>
        <v>47119</v>
      </c>
      <c r="V26">
        <v>2000000</v>
      </c>
      <c r="W26" s="1">
        <f t="shared" si="16"/>
        <v>44927</v>
      </c>
      <c r="X26" t="s">
        <v>60</v>
      </c>
      <c r="Y26" t="s">
        <v>37</v>
      </c>
      <c r="Z26" t="s">
        <v>37</v>
      </c>
      <c r="AA26" s="1" t="s">
        <v>37</v>
      </c>
      <c r="AB26" t="s">
        <v>37</v>
      </c>
      <c r="AC26" t="s">
        <v>37</v>
      </c>
      <c r="AE26" t="s">
        <v>45</v>
      </c>
      <c r="AF26">
        <v>1</v>
      </c>
      <c r="AG26" t="s">
        <v>102</v>
      </c>
      <c r="AH26" t="s">
        <v>37</v>
      </c>
      <c r="AI26" t="s">
        <v>37</v>
      </c>
      <c r="AJ26" t="s">
        <v>37</v>
      </c>
    </row>
    <row r="27" spans="1:36" x14ac:dyDescent="0.2">
      <c r="A27" t="s">
        <v>36</v>
      </c>
      <c r="B27" t="s">
        <v>37</v>
      </c>
      <c r="C27" t="s">
        <v>37</v>
      </c>
      <c r="D27" t="s">
        <v>38</v>
      </c>
      <c r="E27" s="1">
        <f t="shared" si="1"/>
        <v>44561</v>
      </c>
      <c r="F27" t="s">
        <v>99</v>
      </c>
      <c r="G27" t="s">
        <v>37</v>
      </c>
      <c r="H27" t="s">
        <v>96</v>
      </c>
      <c r="I27" t="s">
        <v>98</v>
      </c>
      <c r="J27" s="1">
        <f t="shared" si="13"/>
        <v>44927</v>
      </c>
      <c r="K27" t="s">
        <v>41</v>
      </c>
      <c r="L27">
        <v>0.02</v>
      </c>
      <c r="M27" s="2" t="s">
        <v>42</v>
      </c>
      <c r="N27" t="s">
        <v>37</v>
      </c>
      <c r="O27" t="s">
        <v>43</v>
      </c>
      <c r="P27" t="s">
        <v>44</v>
      </c>
      <c r="Q27" s="1">
        <f t="shared" si="9"/>
        <v>45292</v>
      </c>
      <c r="R27" s="1">
        <f t="shared" si="15"/>
        <v>44561</v>
      </c>
      <c r="S27" s="1">
        <f t="shared" si="3"/>
        <v>44562</v>
      </c>
      <c r="T27">
        <v>0</v>
      </c>
      <c r="U27" s="1">
        <f>DATE(YEAR(S27)+2, MONTH(S27), DAY(S27))</f>
        <v>45292</v>
      </c>
      <c r="V27">
        <v>1250000</v>
      </c>
      <c r="W27" s="1">
        <f t="shared" si="16"/>
        <v>44927</v>
      </c>
      <c r="X27" t="s">
        <v>60</v>
      </c>
      <c r="Y27" t="s">
        <v>37</v>
      </c>
      <c r="Z27" t="s">
        <v>37</v>
      </c>
      <c r="AA27" s="1" t="s">
        <v>37</v>
      </c>
      <c r="AB27" t="s">
        <v>37</v>
      </c>
      <c r="AC27" t="s">
        <v>37</v>
      </c>
      <c r="AE27" t="s">
        <v>45</v>
      </c>
      <c r="AF27">
        <v>1</v>
      </c>
      <c r="AG27" t="s">
        <v>103</v>
      </c>
      <c r="AH27" t="s">
        <v>37</v>
      </c>
      <c r="AI27" t="s">
        <v>37</v>
      </c>
      <c r="AJ27" t="s">
        <v>37</v>
      </c>
    </row>
    <row r="28" spans="1:36" x14ac:dyDescent="0.2">
      <c r="A28" t="s">
        <v>36</v>
      </c>
      <c r="B28" t="s">
        <v>37</v>
      </c>
      <c r="C28" t="s">
        <v>37</v>
      </c>
      <c r="D28" t="s">
        <v>38</v>
      </c>
      <c r="E28" s="1">
        <f t="shared" si="1"/>
        <v>44561</v>
      </c>
      <c r="F28" t="s">
        <v>99</v>
      </c>
      <c r="G28" t="s">
        <v>37</v>
      </c>
      <c r="H28" t="s">
        <v>97</v>
      </c>
      <c r="I28" t="s">
        <v>98</v>
      </c>
      <c r="J28" s="1">
        <f t="shared" si="13"/>
        <v>44927</v>
      </c>
      <c r="K28" t="s">
        <v>41</v>
      </c>
      <c r="L28">
        <v>0.02</v>
      </c>
      <c r="M28" s="2" t="s">
        <v>42</v>
      </c>
      <c r="N28" t="s">
        <v>37</v>
      </c>
      <c r="O28" t="s">
        <v>43</v>
      </c>
      <c r="P28" t="s">
        <v>44</v>
      </c>
      <c r="Q28" s="1">
        <f t="shared" si="9"/>
        <v>45658</v>
      </c>
      <c r="R28" s="1">
        <f t="shared" si="15"/>
        <v>44561</v>
      </c>
      <c r="S28" s="1">
        <f t="shared" si="3"/>
        <v>44562</v>
      </c>
      <c r="T28">
        <v>0</v>
      </c>
      <c r="U28" s="1">
        <f>DATE(YEAR(S28)+3, MONTH(S28), DAY(S28))</f>
        <v>45658</v>
      </c>
      <c r="V28">
        <v>1750000</v>
      </c>
      <c r="W28" s="1">
        <f t="shared" si="16"/>
        <v>44927</v>
      </c>
      <c r="X28" t="s">
        <v>60</v>
      </c>
      <c r="Y28" t="s">
        <v>37</v>
      </c>
      <c r="Z28" t="s">
        <v>37</v>
      </c>
      <c r="AA28" s="1">
        <f t="shared" ref="AA28" si="17">R28</f>
        <v>44561</v>
      </c>
      <c r="AB28" t="s">
        <v>60</v>
      </c>
      <c r="AC28">
        <v>0.01</v>
      </c>
      <c r="AD28" t="s">
        <v>61</v>
      </c>
      <c r="AE28" t="s">
        <v>45</v>
      </c>
      <c r="AF28">
        <v>1</v>
      </c>
      <c r="AG28" t="s">
        <v>104</v>
      </c>
      <c r="AH28" t="s">
        <v>37</v>
      </c>
      <c r="AI28" t="s">
        <v>37</v>
      </c>
      <c r="AJ28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2022-11-12T18:18:44Z</dcterms:created>
  <dcterms:modified xsi:type="dcterms:W3CDTF">2022-11-29T11:06:35Z</dcterms:modified>
</cp:coreProperties>
</file>