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Perso\"/>
    </mc:Choice>
  </mc:AlternateContent>
  <xr:revisionPtr revIDLastSave="0" documentId="10_ncr:100000_{072F0C3B-0E23-4AA2-B92C-9A247F0E2F8C}" xr6:coauthVersionLast="31" xr6:coauthVersionMax="31" xr10:uidLastSave="{00000000-0000-0000-0000-000000000000}"/>
  <bookViews>
    <workbookView xWindow="0" yWindow="0" windowWidth="38400" windowHeight="17712" activeTab="2" xr2:uid="{267195DE-188C-418A-8905-479395573142}"/>
  </bookViews>
  <sheets>
    <sheet name="EURO-TND" sheetId="1" r:id="rId1"/>
    <sheet name="Parcel" sheetId="2" r:id="rId2"/>
    <sheet name="Simulation-palm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F26" i="3" l="1"/>
  <c r="G26" i="3"/>
  <c r="H26" i="3"/>
  <c r="I26" i="3"/>
  <c r="F27" i="3"/>
  <c r="G27" i="3"/>
  <c r="H27" i="3"/>
  <c r="I27" i="3"/>
  <c r="F18" i="3"/>
  <c r="F19" i="3" s="1"/>
  <c r="E18" i="3"/>
  <c r="E19" i="3" s="1"/>
  <c r="F15" i="3"/>
  <c r="E15" i="3"/>
  <c r="I23" i="3" l="1"/>
  <c r="H23" i="3"/>
  <c r="F23" i="3"/>
  <c r="E23" i="3"/>
  <c r="E32" i="3"/>
  <c r="L23" i="3"/>
  <c r="G23" i="3"/>
  <c r="K23" i="3"/>
  <c r="J23" i="3"/>
  <c r="F30" i="3"/>
  <c r="E30" i="3"/>
  <c r="E56" i="2"/>
  <c r="F32" i="3" l="1"/>
  <c r="G30" i="3"/>
  <c r="G32" i="3" s="1"/>
  <c r="E40" i="2"/>
  <c r="D40" i="2"/>
  <c r="D53" i="2" s="1"/>
  <c r="I30" i="3" l="1"/>
  <c r="H30" i="3"/>
  <c r="I32" i="3" s="1"/>
  <c r="C53" i="2"/>
  <c r="D52" i="2"/>
  <c r="E43" i="2"/>
  <c r="F46" i="2"/>
  <c r="C49" i="2"/>
  <c r="C46" i="2"/>
  <c r="D48" i="2"/>
  <c r="C45" i="2"/>
  <c r="D45" i="2"/>
  <c r="G52" i="2"/>
  <c r="D44" i="2"/>
  <c r="C42" i="2"/>
  <c r="G49" i="2"/>
  <c r="E46" i="2"/>
  <c r="G42" i="2"/>
  <c r="G48" i="2"/>
  <c r="E45" i="2"/>
  <c r="C43" i="2"/>
  <c r="G44" i="2"/>
  <c r="F47" i="2"/>
  <c r="C52" i="2"/>
  <c r="C44" i="2"/>
  <c r="G47" i="2"/>
  <c r="D51" i="2"/>
  <c r="E52" i="2"/>
  <c r="E44" i="2"/>
  <c r="F45" i="2"/>
  <c r="C51" i="2"/>
  <c r="G43" i="2"/>
  <c r="G46" i="2"/>
  <c r="D50" i="2"/>
  <c r="E51" i="2"/>
  <c r="F52" i="2"/>
  <c r="F44" i="2"/>
  <c r="C50" i="2"/>
  <c r="G53" i="2"/>
  <c r="G45" i="2"/>
  <c r="D49" i="2"/>
  <c r="E50" i="2"/>
  <c r="F51" i="2"/>
  <c r="E42" i="2"/>
  <c r="E49" i="2"/>
  <c r="F50" i="2"/>
  <c r="F53" i="2"/>
  <c r="F42" i="2"/>
  <c r="C48" i="2"/>
  <c r="G51" i="2"/>
  <c r="D43" i="2"/>
  <c r="D47" i="2"/>
  <c r="E48" i="2"/>
  <c r="F49" i="2"/>
  <c r="E53" i="2"/>
  <c r="D42" i="2"/>
  <c r="C47" i="2"/>
  <c r="J45" i="2" s="1"/>
  <c r="K45" i="2" s="1"/>
  <c r="G50" i="2"/>
  <c r="F43" i="2"/>
  <c r="D46" i="2"/>
  <c r="E47" i="2"/>
  <c r="F48" i="2"/>
  <c r="E28" i="2"/>
  <c r="E17" i="2"/>
  <c r="E4" i="2"/>
  <c r="D4" i="2"/>
  <c r="F12" i="2" s="1"/>
  <c r="D17" i="2"/>
  <c r="F21" i="2" s="1"/>
  <c r="D28" i="2"/>
  <c r="E38" i="2" s="1"/>
  <c r="H32" i="3" l="1"/>
  <c r="J44" i="2"/>
  <c r="K44" i="2" s="1"/>
  <c r="I45" i="2"/>
  <c r="I44" i="2"/>
  <c r="J43" i="2"/>
  <c r="K43" i="2" s="1"/>
  <c r="I43" i="2"/>
  <c r="J42" i="2"/>
  <c r="K42" i="2" s="1"/>
  <c r="I42" i="2"/>
  <c r="G14" i="2"/>
  <c r="D12" i="2"/>
  <c r="F14" i="2"/>
  <c r="E9" i="2"/>
  <c r="D9" i="2"/>
  <c r="D11" i="2"/>
  <c r="E7" i="2"/>
  <c r="F8" i="2"/>
  <c r="F9" i="2"/>
  <c r="D8" i="2"/>
  <c r="F11" i="2"/>
  <c r="E12" i="2"/>
  <c r="E14" i="2"/>
  <c r="E8" i="2"/>
  <c r="F35" i="2"/>
  <c r="D14" i="2"/>
  <c r="E11" i="2"/>
  <c r="F7" i="2"/>
  <c r="D32" i="2"/>
  <c r="C34" i="2"/>
  <c r="G30" i="2"/>
  <c r="C33" i="2"/>
  <c r="E31" i="2"/>
  <c r="F32" i="2"/>
  <c r="E37" i="2"/>
  <c r="G35" i="2"/>
  <c r="D38" i="2"/>
  <c r="C35" i="2"/>
  <c r="D37" i="2"/>
  <c r="F31" i="2"/>
  <c r="F37" i="2"/>
  <c r="G32" i="2"/>
  <c r="F30" i="2"/>
  <c r="C32" i="2"/>
  <c r="D31" i="2"/>
  <c r="E35" i="2"/>
  <c r="C38" i="2"/>
  <c r="F36" i="2"/>
  <c r="D33" i="2"/>
  <c r="G34" i="2"/>
  <c r="F34" i="2"/>
  <c r="C30" i="2"/>
  <c r="G37" i="2"/>
  <c r="G38" i="2"/>
  <c r="C31" i="2"/>
  <c r="G31" i="2"/>
  <c r="D35" i="2"/>
  <c r="E33" i="2"/>
  <c r="F38" i="2"/>
  <c r="E30" i="2"/>
  <c r="C36" i="2"/>
  <c r="G33" i="2"/>
  <c r="F33" i="2"/>
  <c r="D30" i="2"/>
  <c r="D36" i="2"/>
  <c r="E34" i="2"/>
  <c r="E36" i="2"/>
  <c r="C37" i="2"/>
  <c r="G36" i="2"/>
  <c r="D34" i="2"/>
  <c r="E32" i="2"/>
  <c r="E22" i="2"/>
  <c r="C24" i="2"/>
  <c r="G19" i="2"/>
  <c r="C22" i="2"/>
  <c r="G25" i="2"/>
  <c r="F19" i="2"/>
  <c r="G23" i="2"/>
  <c r="F25" i="2"/>
  <c r="C23" i="2"/>
  <c r="G24" i="2"/>
  <c r="E19" i="2"/>
  <c r="D19" i="2"/>
  <c r="G26" i="2"/>
  <c r="F24" i="2"/>
  <c r="F26" i="2"/>
  <c r="G21" i="2"/>
  <c r="E20" i="2"/>
  <c r="F23" i="2"/>
  <c r="G20" i="2"/>
  <c r="D24" i="2"/>
  <c r="D23" i="2"/>
  <c r="D22" i="2"/>
  <c r="D21" i="2"/>
  <c r="G22" i="2"/>
  <c r="F20" i="2"/>
  <c r="C20" i="2"/>
  <c r="C26" i="2"/>
  <c r="E26" i="2"/>
  <c r="D20" i="2"/>
  <c r="E25" i="2"/>
  <c r="F22" i="2"/>
  <c r="C19" i="2"/>
  <c r="E23" i="2"/>
  <c r="E21" i="2"/>
  <c r="C21" i="2"/>
  <c r="C25" i="2"/>
  <c r="D26" i="2"/>
  <c r="D25" i="2"/>
  <c r="E24" i="2"/>
  <c r="F6" i="2"/>
  <c r="D7" i="2"/>
  <c r="G9" i="2"/>
  <c r="C13" i="2"/>
  <c r="D6" i="2"/>
  <c r="C15" i="2"/>
  <c r="C8" i="2"/>
  <c r="G11" i="2"/>
  <c r="C9" i="2"/>
  <c r="E15" i="2"/>
  <c r="G12" i="2"/>
  <c r="C12" i="2"/>
  <c r="G7" i="2"/>
  <c r="E6" i="2"/>
  <c r="G8" i="2"/>
  <c r="C14" i="2"/>
  <c r="G10" i="2"/>
  <c r="C7" i="2"/>
  <c r="D15" i="2"/>
  <c r="C6" i="2"/>
  <c r="C10" i="2"/>
  <c r="F15" i="2"/>
  <c r="G13" i="2"/>
  <c r="G6" i="2"/>
  <c r="C11" i="2"/>
  <c r="G1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/>
  <c r="I33" i="2" l="1"/>
  <c r="I32" i="2"/>
  <c r="I19" i="2"/>
  <c r="I22" i="2"/>
  <c r="J21" i="2"/>
  <c r="K21" i="2" s="1"/>
  <c r="I21" i="2"/>
  <c r="I20" i="2"/>
  <c r="I31" i="2"/>
  <c r="J30" i="2"/>
  <c r="K30" i="2" s="1"/>
  <c r="I30" i="2"/>
  <c r="J32" i="2"/>
  <c r="K32" i="2" s="1"/>
  <c r="D10" i="2"/>
  <c r="I8" i="2" s="1"/>
  <c r="E10" i="2"/>
  <c r="F10" i="2"/>
  <c r="J31" i="2"/>
  <c r="K31" i="2" s="1"/>
  <c r="J33" i="2"/>
  <c r="K33" i="2" s="1"/>
  <c r="J19" i="2"/>
  <c r="J20" i="2"/>
  <c r="K20" i="2" s="1"/>
  <c r="J22" i="2"/>
  <c r="K22" i="2" s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14" i="1"/>
  <c r="C13" i="1"/>
  <c r="C12" i="1"/>
  <c r="C11" i="1"/>
  <c r="C9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5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K19" i="2" l="1"/>
  <c r="L19" i="2"/>
  <c r="I6" i="2"/>
  <c r="J6" i="2"/>
  <c r="D13" i="2"/>
  <c r="E13" i="2"/>
  <c r="F13" i="2"/>
  <c r="J8" i="2"/>
  <c r="K8" i="2" s="1"/>
  <c r="K6" i="2" l="1"/>
  <c r="L6" i="2"/>
  <c r="I7" i="2"/>
  <c r="J9" i="2"/>
  <c r="K9" i="2" s="1"/>
  <c r="I9" i="2"/>
  <c r="J7" i="2"/>
  <c r="K7" i="2" s="1"/>
</calcChain>
</file>

<file path=xl/sharedStrings.xml><?xml version="1.0" encoding="utf-8"?>
<sst xmlns="http://schemas.openxmlformats.org/spreadsheetml/2006/main" count="46" uniqueCount="37">
  <si>
    <t>prix/ha</t>
  </si>
  <si>
    <t>Superficie (ha)</t>
  </si>
  <si>
    <t>Prix Parcel (Mille dinars)</t>
  </si>
  <si>
    <t>Surface/Pers</t>
  </si>
  <si>
    <t>Prix/pers</t>
  </si>
  <si>
    <t>Prix Moyen/ha</t>
  </si>
  <si>
    <t>Prix base/ha</t>
  </si>
  <si>
    <t>Prix/Pers</t>
  </si>
  <si>
    <t>Prix/ha</t>
  </si>
  <si>
    <t>Forage</t>
  </si>
  <si>
    <t>Coût Fixe</t>
  </si>
  <si>
    <t>Terrasement</t>
  </si>
  <si>
    <t>Creusage</t>
  </si>
  <si>
    <t>Installation eau</t>
  </si>
  <si>
    <t>Coûts variables/ha</t>
  </si>
  <si>
    <t>Coûts variables/palmier</t>
  </si>
  <si>
    <t>Prix palmier</t>
  </si>
  <si>
    <t>Coûts Exploitation</t>
  </si>
  <si>
    <t>Main d'œuvre irrigation</t>
  </si>
  <si>
    <t>Prix achat ha</t>
  </si>
  <si>
    <t>Surface couverte</t>
  </si>
  <si>
    <t>Coût investissemnt/ha</t>
  </si>
  <si>
    <t>Coût de revient/palmier</t>
  </si>
  <si>
    <t>Marge(%)</t>
  </si>
  <si>
    <t>Frais juridique &amp;administratif</t>
  </si>
  <si>
    <t>Prix de vente/100</t>
  </si>
  <si>
    <t>Replantation</t>
  </si>
  <si>
    <t>N+1</t>
  </si>
  <si>
    <t>N+0</t>
  </si>
  <si>
    <t>N+2</t>
  </si>
  <si>
    <t>N+3</t>
  </si>
  <si>
    <t>N+4</t>
  </si>
  <si>
    <t>Divers</t>
  </si>
  <si>
    <t>N+5</t>
  </si>
  <si>
    <t>Total</t>
  </si>
  <si>
    <t>N+6</t>
  </si>
  <si>
    <t>Coût de revient glissant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</si>
</sst>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[$TND]"/>
  </numFmts>
  <fonts count="15" x14ac:knownFonts="1">
    <font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4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2" fillId="0" borderId="2" xfId="0" applyNumberFormat="1" applyFont="1" applyBorder="1"/>
    <xf numFmtId="164" fontId="2" fillId="0" borderId="1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7" fillId="0" borderId="2" xfId="0" applyNumberFormat="1" applyFont="1" applyBorder="1"/>
    <xf numFmtId="164" fontId="8" fillId="0" borderId="2" xfId="0" applyNumberFormat="1" applyFont="1" applyBorder="1"/>
    <xf numFmtId="165" fontId="5" fillId="0" borderId="6" xfId="0" applyNumberFormat="1" applyFont="1" applyBorder="1"/>
    <xf numFmtId="165" fontId="5" fillId="0" borderId="7" xfId="0" applyNumberFormat="1" applyFont="1" applyBorder="1"/>
    <xf numFmtId="165" fontId="5" fillId="0" borderId="8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0" fillId="0" borderId="12" xfId="0" applyFill="1" applyBorder="1"/>
    <xf numFmtId="165" fontId="5" fillId="2" borderId="13" xfId="0" applyNumberFormat="1" applyFont="1" applyFill="1" applyBorder="1"/>
    <xf numFmtId="164" fontId="9" fillId="2" borderId="14" xfId="0" applyNumberFormat="1" applyFont="1" applyFill="1" applyBorder="1"/>
    <xf numFmtId="164" fontId="6" fillId="2" borderId="14" xfId="0" applyNumberFormat="1" applyFont="1" applyFill="1" applyBorder="1"/>
    <xf numFmtId="164" fontId="10" fillId="2" borderId="14" xfId="0" applyNumberFormat="1" applyFont="1" applyFill="1" applyBorder="1"/>
    <xf numFmtId="164" fontId="3" fillId="2" borderId="14" xfId="0" applyNumberFormat="1" applyFont="1" applyFill="1" applyBorder="1"/>
    <xf numFmtId="164" fontId="3" fillId="2" borderId="15" xfId="0" applyNumberFormat="1" applyFont="1" applyFill="1" applyBorder="1"/>
    <xf numFmtId="0" fontId="0" fillId="0" borderId="14" xfId="0" applyFill="1" applyBorder="1"/>
    <xf numFmtId="0" fontId="5" fillId="3" borderId="4" xfId="0" applyFont="1" applyFill="1" applyBorder="1"/>
    <xf numFmtId="164" fontId="6" fillId="3" borderId="14" xfId="0" applyNumberFormat="1" applyFont="1" applyFill="1" applyBorder="1"/>
    <xf numFmtId="0" fontId="0" fillId="0" borderId="0" xfId="0" applyFill="1"/>
    <xf numFmtId="164" fontId="6" fillId="3" borderId="0" xfId="0" applyNumberFormat="1" applyFont="1" applyFill="1"/>
    <xf numFmtId="164" fontId="10" fillId="3" borderId="0" xfId="0" applyNumberFormat="1" applyFont="1" applyFill="1"/>
    <xf numFmtId="164" fontId="6" fillId="3" borderId="1" xfId="0" applyNumberFormat="1" applyFont="1" applyFill="1" applyBorder="1"/>
    <xf numFmtId="164" fontId="6" fillId="3" borderId="0" xfId="0" applyNumberFormat="1" applyFont="1" applyFill="1" applyBorder="1"/>
    <xf numFmtId="164" fontId="9" fillId="3" borderId="0" xfId="0" applyNumberFormat="1" applyFont="1" applyFill="1" applyBorder="1"/>
    <xf numFmtId="164" fontId="9" fillId="3" borderId="2" xfId="0" applyNumberFormat="1" applyFont="1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6" xfId="0" applyFill="1" applyBorder="1"/>
    <xf numFmtId="0" fontId="0" fillId="4" borderId="21" xfId="0" applyFill="1" applyBorder="1"/>
    <xf numFmtId="0" fontId="0" fillId="5" borderId="16" xfId="0" applyFill="1" applyBorder="1"/>
    <xf numFmtId="0" fontId="0" fillId="5" borderId="21" xfId="0" applyFill="1" applyBorder="1"/>
    <xf numFmtId="0" fontId="0" fillId="5" borderId="23" xfId="0" applyFill="1" applyBorder="1"/>
    <xf numFmtId="0" fontId="0" fillId="5" borderId="24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16" xfId="0" applyFill="1" applyBorder="1"/>
    <xf numFmtId="0" fontId="0" fillId="7" borderId="20" xfId="0" applyFill="1" applyBorder="1"/>
    <xf numFmtId="0" fontId="0" fillId="7" borderId="16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0" xfId="0" applyFill="1" applyBorder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11" fillId="0" borderId="0" xfId="0" applyFont="1"/>
    <xf numFmtId="165" fontId="12" fillId="0" borderId="0" xfId="0" applyNumberFormat="1" applyFont="1"/>
    <xf numFmtId="0" fontId="13" fillId="0" borderId="0" xfId="0" applyFont="1"/>
    <xf numFmtId="0" fontId="0" fillId="0" borderId="16" xfId="0" applyBorder="1"/>
    <xf numFmtId="165" fontId="0" fillId="0" borderId="0" xfId="0" applyNumberFormat="1"/>
    <xf numFmtId="0" fontId="8" fillId="0" borderId="0" xfId="0" applyFont="1"/>
    <xf numFmtId="0" fontId="3" fillId="0" borderId="0" xfId="0" applyFont="1"/>
    <xf numFmtId="10" fontId="0" fillId="0" borderId="0" xfId="0" applyNumberFormat="1"/>
    <xf numFmtId="0" fontId="14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2179-F971-4751-8AA9-23FACEDED28E}">
  <dimension ref="A3:Q15"/>
  <sheetViews>
    <sheetView workbookViewId="0">
      <selection activeCell="F7" sqref="F7"/>
    </sheetView>
  </sheetViews>
  <sheetFormatPr baseColWidth="10" defaultRowHeight="14.4" x14ac:dyDescent="0.3"/>
  <cols>
    <col min="2" max="2" width="16.77734375" bestFit="1" customWidth="1"/>
    <col min="3" max="3" width="12.33203125" customWidth="1"/>
    <col min="6" max="6" width="11.5546875" style="38"/>
  </cols>
  <sheetData>
    <row r="3" spans="1:17" ht="15" thickBot="1" x14ac:dyDescent="0.35"/>
    <row r="4" spans="1:17" ht="18.600000000000001" thickBot="1" x14ac:dyDescent="0.4">
      <c r="C4" s="19">
        <v>3.3250000000000002</v>
      </c>
      <c r="D4" s="20">
        <v>3.375</v>
      </c>
      <c r="E4" s="36">
        <v>3.4249999999999998</v>
      </c>
      <c r="F4" s="36">
        <v>3.4750000000000001</v>
      </c>
      <c r="G4" s="20">
        <v>3.5249999999999999</v>
      </c>
      <c r="H4" s="20">
        <v>3.5750000000000002</v>
      </c>
      <c r="I4" s="20">
        <v>3.625</v>
      </c>
      <c r="J4" s="20">
        <v>3.6749999999999998</v>
      </c>
      <c r="K4" s="20">
        <v>3.7250000000000001</v>
      </c>
      <c r="L4" s="20">
        <v>3.7749999999999999</v>
      </c>
      <c r="M4" s="20">
        <v>3.8250000000000002</v>
      </c>
      <c r="N4" s="20">
        <v>3.875</v>
      </c>
      <c r="O4" s="20">
        <v>3.9249999999999998</v>
      </c>
      <c r="P4" s="20">
        <v>3.9750000000000001</v>
      </c>
      <c r="Q4" s="21">
        <v>4.0250000000000004</v>
      </c>
    </row>
    <row r="5" spans="1:17" ht="18.600000000000001" thickBot="1" x14ac:dyDescent="0.4">
      <c r="B5" s="16">
        <v>42500</v>
      </c>
      <c r="C5" s="2">
        <f>$B5/C4</f>
        <v>12781.954887218044</v>
      </c>
      <c r="D5" s="2">
        <f t="shared" ref="D5:Q5" si="0">$B5/D4</f>
        <v>12592.592592592593</v>
      </c>
      <c r="E5" s="2">
        <f t="shared" si="0"/>
        <v>12408.759124087592</v>
      </c>
      <c r="F5" s="2">
        <f t="shared" si="0"/>
        <v>12230.215827338128</v>
      </c>
      <c r="G5" s="2">
        <f t="shared" si="0"/>
        <v>12056.737588652482</v>
      </c>
      <c r="H5" s="2">
        <f t="shared" si="0"/>
        <v>11888.111888111887</v>
      </c>
      <c r="I5" s="2">
        <f t="shared" si="0"/>
        <v>11724.137931034482</v>
      </c>
      <c r="J5" s="2">
        <f t="shared" si="0"/>
        <v>11564.625850340137</v>
      </c>
      <c r="K5" s="2">
        <f t="shared" si="0"/>
        <v>11409.395973154362</v>
      </c>
      <c r="L5" s="2">
        <f t="shared" si="0"/>
        <v>11258.278145695365</v>
      </c>
      <c r="M5" s="2">
        <f t="shared" si="0"/>
        <v>11111.111111111111</v>
      </c>
      <c r="N5" s="2">
        <f t="shared" si="0"/>
        <v>10967.741935483871</v>
      </c>
      <c r="O5" s="2">
        <f t="shared" si="0"/>
        <v>10828.025477707008</v>
      </c>
      <c r="P5" s="2">
        <f t="shared" si="0"/>
        <v>10691.823899371069</v>
      </c>
      <c r="Q5" s="2">
        <f t="shared" si="0"/>
        <v>10559.006211180124</v>
      </c>
    </row>
    <row r="6" spans="1:17" ht="18" x14ac:dyDescent="0.35">
      <c r="B6" s="16">
        <v>45000</v>
      </c>
      <c r="C6" s="1">
        <f>$B6/C4</f>
        <v>13533.834586466164</v>
      </c>
      <c r="D6" s="1">
        <f t="shared" ref="D6:Q6" si="1">$B6/D4</f>
        <v>13333.333333333334</v>
      </c>
      <c r="E6" s="39">
        <f t="shared" si="1"/>
        <v>13138.686131386861</v>
      </c>
      <c r="F6" s="40">
        <f t="shared" si="1"/>
        <v>12949.640287769784</v>
      </c>
      <c r="G6" s="2">
        <f t="shared" si="1"/>
        <v>12765.95744680851</v>
      </c>
      <c r="H6" s="2">
        <f t="shared" si="1"/>
        <v>12587.412587412588</v>
      </c>
      <c r="I6" s="2">
        <f t="shared" si="1"/>
        <v>12413.793103448275</v>
      </c>
      <c r="J6" s="2">
        <f t="shared" si="1"/>
        <v>12244.897959183674</v>
      </c>
      <c r="K6" s="2">
        <f t="shared" si="1"/>
        <v>12080.536912751677</v>
      </c>
      <c r="L6" s="3">
        <f t="shared" si="1"/>
        <v>11920.529801324503</v>
      </c>
      <c r="M6" s="3">
        <f t="shared" si="1"/>
        <v>11764.705882352941</v>
      </c>
      <c r="N6" s="3">
        <f t="shared" si="1"/>
        <v>11612.903225806451</v>
      </c>
      <c r="O6" s="3">
        <f t="shared" si="1"/>
        <v>11464.968152866242</v>
      </c>
      <c r="P6" s="3">
        <f t="shared" si="1"/>
        <v>11320.754716981131</v>
      </c>
      <c r="Q6" s="22">
        <f t="shared" si="1"/>
        <v>11180.124223602483</v>
      </c>
    </row>
    <row r="7" spans="1:17" ht="18.600000000000001" thickBot="1" x14ac:dyDescent="0.4">
      <c r="B7" s="17">
        <v>46000</v>
      </c>
      <c r="C7" s="1">
        <f>$B7/C4</f>
        <v>13834.586466165412</v>
      </c>
      <c r="D7" s="1">
        <f t="shared" ref="D7:Q7" si="2">$B7/D4</f>
        <v>13629.62962962963</v>
      </c>
      <c r="E7" s="39">
        <f t="shared" si="2"/>
        <v>13430.656934306569</v>
      </c>
      <c r="F7" s="39">
        <f t="shared" si="2"/>
        <v>13237.410071942446</v>
      </c>
      <c r="G7" s="1">
        <f t="shared" si="2"/>
        <v>13049.645390070922</v>
      </c>
      <c r="H7" s="2">
        <f t="shared" si="2"/>
        <v>12867.132867132867</v>
      </c>
      <c r="I7" s="2">
        <f t="shared" si="2"/>
        <v>12689.655172413793</v>
      </c>
      <c r="J7" s="2">
        <f t="shared" si="2"/>
        <v>12517.006802721089</v>
      </c>
      <c r="K7" s="2">
        <f t="shared" si="2"/>
        <v>12348.993288590604</v>
      </c>
      <c r="L7" s="2">
        <f t="shared" si="2"/>
        <v>12185.43046357616</v>
      </c>
      <c r="M7" s="2">
        <f t="shared" si="2"/>
        <v>12026.143790849672</v>
      </c>
      <c r="N7" s="3">
        <f t="shared" si="2"/>
        <v>11870.967741935483</v>
      </c>
      <c r="O7" s="3">
        <f t="shared" si="2"/>
        <v>11719.745222929936</v>
      </c>
      <c r="P7" s="3">
        <f t="shared" si="2"/>
        <v>11572.327044025156</v>
      </c>
      <c r="Q7" s="23">
        <f t="shared" si="2"/>
        <v>11428.571428571428</v>
      </c>
    </row>
    <row r="8" spans="1:17" ht="18" x14ac:dyDescent="0.35">
      <c r="B8" s="17">
        <v>46500</v>
      </c>
      <c r="C8" s="7">
        <f>$B8/C4</f>
        <v>13984.962406015036</v>
      </c>
      <c r="D8" s="7">
        <f t="shared" ref="D8:Q8" si="3">$B8/D4</f>
        <v>13777.777777777777</v>
      </c>
      <c r="E8" s="41">
        <f t="shared" si="3"/>
        <v>13576.642335766424</v>
      </c>
      <c r="F8" s="41">
        <f t="shared" si="3"/>
        <v>13381.294964028777</v>
      </c>
      <c r="G8" s="7">
        <f t="shared" si="3"/>
        <v>13191.489361702128</v>
      </c>
      <c r="H8" s="7">
        <f t="shared" si="3"/>
        <v>13006.993006993007</v>
      </c>
      <c r="I8" s="10">
        <f t="shared" si="3"/>
        <v>12827.586206896553</v>
      </c>
      <c r="J8" s="10">
        <f t="shared" si="3"/>
        <v>12653.061224489797</v>
      </c>
      <c r="K8" s="10">
        <f t="shared" si="3"/>
        <v>12483.221476510067</v>
      </c>
      <c r="L8" s="10">
        <f t="shared" si="3"/>
        <v>12317.880794701987</v>
      </c>
      <c r="M8" s="10">
        <f t="shared" si="3"/>
        <v>12156.862745098038</v>
      </c>
      <c r="N8" s="10">
        <f t="shared" si="3"/>
        <v>12000</v>
      </c>
      <c r="O8" s="11">
        <f t="shared" si="3"/>
        <v>11847.133757961785</v>
      </c>
      <c r="P8" s="11">
        <f t="shared" si="3"/>
        <v>11698.113207547169</v>
      </c>
      <c r="Q8" s="24">
        <f t="shared" si="3"/>
        <v>11552.795031055899</v>
      </c>
    </row>
    <row r="9" spans="1:17" ht="18" x14ac:dyDescent="0.35">
      <c r="B9" s="17">
        <v>47000</v>
      </c>
      <c r="C9" s="4">
        <f>$B9/C4</f>
        <v>14135.33834586466</v>
      </c>
      <c r="D9" s="12">
        <f t="shared" ref="D9:Q9" si="4">$B9/D4</f>
        <v>13925.925925925925</v>
      </c>
      <c r="E9" s="42">
        <f t="shared" si="4"/>
        <v>13722.627737226278</v>
      </c>
      <c r="F9" s="42">
        <f t="shared" si="4"/>
        <v>13525.179856115108</v>
      </c>
      <c r="G9" s="4">
        <f t="shared" si="4"/>
        <v>13333.333333333334</v>
      </c>
      <c r="H9" s="4">
        <f t="shared" si="4"/>
        <v>13146.853146853146</v>
      </c>
      <c r="I9" s="5">
        <f t="shared" si="4"/>
        <v>12965.51724137931</v>
      </c>
      <c r="J9" s="5">
        <f t="shared" si="4"/>
        <v>12789.115646258504</v>
      </c>
      <c r="K9" s="5">
        <f t="shared" si="4"/>
        <v>12617.44966442953</v>
      </c>
      <c r="L9" s="5">
        <f t="shared" si="4"/>
        <v>12450.331125827815</v>
      </c>
      <c r="M9" s="5">
        <f t="shared" si="4"/>
        <v>12287.581699346405</v>
      </c>
      <c r="N9" s="5">
        <f t="shared" si="4"/>
        <v>12129.032258064517</v>
      </c>
      <c r="O9" s="6">
        <f t="shared" si="4"/>
        <v>11974.522292993632</v>
      </c>
      <c r="P9" s="6">
        <f t="shared" si="4"/>
        <v>11823.899371069183</v>
      </c>
      <c r="Q9" s="25">
        <f t="shared" si="4"/>
        <v>11677.018633540372</v>
      </c>
    </row>
    <row r="10" spans="1:17" s="35" customFormat="1" ht="18" x14ac:dyDescent="0.35">
      <c r="A10" s="28"/>
      <c r="B10" s="29">
        <v>47500</v>
      </c>
      <c r="C10" s="30">
        <f>$B10/C4</f>
        <v>14285.714285714284</v>
      </c>
      <c r="D10" s="30">
        <f t="shared" ref="D10:Q10" si="5">$B10/D4</f>
        <v>14074.074074074075</v>
      </c>
      <c r="E10" s="37">
        <f t="shared" si="5"/>
        <v>13868.613138686133</v>
      </c>
      <c r="F10" s="37">
        <f t="shared" si="5"/>
        <v>13669.064748201439</v>
      </c>
      <c r="G10" s="31">
        <f t="shared" si="5"/>
        <v>13475.17730496454</v>
      </c>
      <c r="H10" s="31">
        <f t="shared" si="5"/>
        <v>13286.713286713286</v>
      </c>
      <c r="I10" s="31">
        <f t="shared" si="5"/>
        <v>13103.448275862069</v>
      </c>
      <c r="J10" s="32">
        <f t="shared" si="5"/>
        <v>12925.170068027212</v>
      </c>
      <c r="K10" s="32">
        <f t="shared" si="5"/>
        <v>12751.677852348994</v>
      </c>
      <c r="L10" s="32">
        <f t="shared" si="5"/>
        <v>12582.781456953642</v>
      </c>
      <c r="M10" s="32">
        <f t="shared" si="5"/>
        <v>12418.30065359477</v>
      </c>
      <c r="N10" s="32">
        <f t="shared" si="5"/>
        <v>12258.064516129032</v>
      </c>
      <c r="O10" s="32">
        <f t="shared" si="5"/>
        <v>12101.910828025479</v>
      </c>
      <c r="P10" s="33">
        <f t="shared" si="5"/>
        <v>11949.685534591195</v>
      </c>
      <c r="Q10" s="34">
        <f t="shared" si="5"/>
        <v>11801.242236024844</v>
      </c>
    </row>
    <row r="11" spans="1:17" ht="18" x14ac:dyDescent="0.35">
      <c r="B11" s="17">
        <v>48000</v>
      </c>
      <c r="C11" s="13">
        <f>$B11/C4</f>
        <v>14436.090225563908</v>
      </c>
      <c r="D11" s="13">
        <f t="shared" ref="D11:Q11" si="6">$B11/D4</f>
        <v>14222.222222222223</v>
      </c>
      <c r="E11" s="43">
        <f t="shared" si="6"/>
        <v>14014.598540145986</v>
      </c>
      <c r="F11" s="42">
        <f t="shared" si="6"/>
        <v>13812.94964028777</v>
      </c>
      <c r="G11" s="4">
        <f t="shared" si="6"/>
        <v>13617.021276595746</v>
      </c>
      <c r="H11" s="4">
        <f t="shared" si="6"/>
        <v>13426.573426573426</v>
      </c>
      <c r="I11" s="4">
        <f t="shared" si="6"/>
        <v>13241.379310344828</v>
      </c>
      <c r="J11" s="4">
        <f t="shared" si="6"/>
        <v>13061.224489795919</v>
      </c>
      <c r="K11" s="5">
        <f t="shared" si="6"/>
        <v>12885.906040268455</v>
      </c>
      <c r="L11" s="5">
        <f t="shared" si="6"/>
        <v>12715.231788079471</v>
      </c>
      <c r="M11" s="5">
        <f t="shared" si="6"/>
        <v>12549.019607843136</v>
      </c>
      <c r="N11" s="5">
        <f t="shared" si="6"/>
        <v>12387.096774193549</v>
      </c>
      <c r="O11" s="5">
        <f t="shared" si="6"/>
        <v>12229.299363057326</v>
      </c>
      <c r="P11" s="5">
        <f t="shared" si="6"/>
        <v>12075.471698113208</v>
      </c>
      <c r="Q11" s="25">
        <f t="shared" si="6"/>
        <v>11925.465838509315</v>
      </c>
    </row>
    <row r="12" spans="1:17" ht="18" x14ac:dyDescent="0.35">
      <c r="B12" s="17">
        <v>48500</v>
      </c>
      <c r="C12" s="13">
        <f>$B12/C4</f>
        <v>14586.466165413533</v>
      </c>
      <c r="D12" s="13">
        <f t="shared" ref="D12:Q12" si="7">$B12/D4</f>
        <v>14370.37037037037</v>
      </c>
      <c r="E12" s="43">
        <f t="shared" si="7"/>
        <v>14160.583941605841</v>
      </c>
      <c r="F12" s="42">
        <f t="shared" si="7"/>
        <v>13956.8345323741</v>
      </c>
      <c r="G12" s="4">
        <f t="shared" si="7"/>
        <v>13758.86524822695</v>
      </c>
      <c r="H12" s="4">
        <f t="shared" si="7"/>
        <v>13566.433566433565</v>
      </c>
      <c r="I12" s="4">
        <f t="shared" si="7"/>
        <v>13379.310344827587</v>
      </c>
      <c r="J12" s="4">
        <f t="shared" si="7"/>
        <v>13197.278911564626</v>
      </c>
      <c r="K12" s="4">
        <f t="shared" si="7"/>
        <v>13020.134228187919</v>
      </c>
      <c r="L12" s="5">
        <f t="shared" si="7"/>
        <v>12847.682119205298</v>
      </c>
      <c r="M12" s="5">
        <f t="shared" si="7"/>
        <v>12679.738562091503</v>
      </c>
      <c r="N12" s="5">
        <f t="shared" si="7"/>
        <v>12516.129032258064</v>
      </c>
      <c r="O12" s="5">
        <f t="shared" si="7"/>
        <v>12356.687898089172</v>
      </c>
      <c r="P12" s="5">
        <f t="shared" si="7"/>
        <v>12201.25786163522</v>
      </c>
      <c r="Q12" s="26">
        <f t="shared" si="7"/>
        <v>12049.689440993789</v>
      </c>
    </row>
    <row r="13" spans="1:17" ht="18" x14ac:dyDescent="0.35">
      <c r="B13" s="17">
        <v>49000</v>
      </c>
      <c r="C13" s="13">
        <f>$B13/C4</f>
        <v>14736.842105263157</v>
      </c>
      <c r="D13" s="13">
        <f t="shared" ref="D13:Q13" si="8">$B13/D4</f>
        <v>14518.518518518518</v>
      </c>
      <c r="E13" s="43">
        <f t="shared" si="8"/>
        <v>14306.569343065694</v>
      </c>
      <c r="F13" s="43">
        <f t="shared" si="8"/>
        <v>14100.719424460431</v>
      </c>
      <c r="G13" s="4">
        <f t="shared" si="8"/>
        <v>13900.709219858156</v>
      </c>
      <c r="H13" s="4">
        <f t="shared" si="8"/>
        <v>13706.293706293705</v>
      </c>
      <c r="I13" s="4">
        <f t="shared" si="8"/>
        <v>13517.241379310344</v>
      </c>
      <c r="J13" s="4">
        <f t="shared" si="8"/>
        <v>13333.333333333334</v>
      </c>
      <c r="K13" s="4">
        <f t="shared" si="8"/>
        <v>13154.362416107382</v>
      </c>
      <c r="L13" s="5">
        <f t="shared" si="8"/>
        <v>12980.132450331126</v>
      </c>
      <c r="M13" s="5">
        <f t="shared" si="8"/>
        <v>12810.457516339869</v>
      </c>
      <c r="N13" s="5">
        <f t="shared" si="8"/>
        <v>12645.161290322581</v>
      </c>
      <c r="O13" s="5">
        <f t="shared" si="8"/>
        <v>12484.076433121019</v>
      </c>
      <c r="P13" s="5">
        <f t="shared" si="8"/>
        <v>12327.044025157233</v>
      </c>
      <c r="Q13" s="26">
        <f t="shared" si="8"/>
        <v>12173.91304347826</v>
      </c>
    </row>
    <row r="14" spans="1:17" ht="18" x14ac:dyDescent="0.35">
      <c r="B14" s="17">
        <v>49500</v>
      </c>
      <c r="C14" s="13">
        <f>$B14/C4</f>
        <v>14887.218045112781</v>
      </c>
      <c r="D14" s="13">
        <f t="shared" ref="D14:Q14" si="9">$B14/D4</f>
        <v>14666.666666666666</v>
      </c>
      <c r="E14" s="43">
        <f t="shared" si="9"/>
        <v>14452.554744525549</v>
      </c>
      <c r="F14" s="43">
        <f t="shared" si="9"/>
        <v>14244.604316546762</v>
      </c>
      <c r="G14" s="13">
        <f t="shared" si="9"/>
        <v>14042.553191489362</v>
      </c>
      <c r="H14" s="4">
        <f t="shared" si="9"/>
        <v>13846.153846153846</v>
      </c>
      <c r="I14" s="4">
        <f t="shared" si="9"/>
        <v>13655.172413793103</v>
      </c>
      <c r="J14" s="4">
        <f t="shared" si="9"/>
        <v>13469.387755102041</v>
      </c>
      <c r="K14" s="4">
        <f t="shared" si="9"/>
        <v>13288.590604026846</v>
      </c>
      <c r="L14" s="4">
        <f t="shared" si="9"/>
        <v>13112.582781456955</v>
      </c>
      <c r="M14" s="5">
        <f t="shared" si="9"/>
        <v>12941.176470588234</v>
      </c>
      <c r="N14" s="5">
        <f t="shared" si="9"/>
        <v>12774.193548387097</v>
      </c>
      <c r="O14" s="5">
        <f t="shared" si="9"/>
        <v>12611.464968152866</v>
      </c>
      <c r="P14" s="5">
        <f t="shared" si="9"/>
        <v>12452.830188679245</v>
      </c>
      <c r="Q14" s="26">
        <f t="shared" si="9"/>
        <v>12298.136645962732</v>
      </c>
    </row>
    <row r="15" spans="1:17" ht="18.600000000000001" thickBot="1" x14ac:dyDescent="0.4">
      <c r="B15" s="18">
        <v>50000</v>
      </c>
      <c r="C15" s="15">
        <f>$B15/C4</f>
        <v>15037.593984962405</v>
      </c>
      <c r="D15" s="14">
        <f t="shared" ref="D15:Q15" si="10">$B15/D4</f>
        <v>14814.814814814816</v>
      </c>
      <c r="E15" s="44">
        <f t="shared" si="10"/>
        <v>14598.540145985402</v>
      </c>
      <c r="F15" s="44">
        <f t="shared" si="10"/>
        <v>14388.489208633093</v>
      </c>
      <c r="G15" s="14">
        <f t="shared" si="10"/>
        <v>14184.397163120568</v>
      </c>
      <c r="H15" s="8">
        <f t="shared" si="10"/>
        <v>13986.013986013986</v>
      </c>
      <c r="I15" s="8">
        <f t="shared" si="10"/>
        <v>13793.103448275862</v>
      </c>
      <c r="J15" s="8">
        <f t="shared" si="10"/>
        <v>13605.442176870749</v>
      </c>
      <c r="K15" s="8">
        <f t="shared" si="10"/>
        <v>13422.818791946309</v>
      </c>
      <c r="L15" s="8">
        <f t="shared" si="10"/>
        <v>13245.033112582782</v>
      </c>
      <c r="M15" s="8">
        <f t="shared" si="10"/>
        <v>13071.895424836601</v>
      </c>
      <c r="N15" s="9">
        <f t="shared" si="10"/>
        <v>12903.225806451614</v>
      </c>
      <c r="O15" s="9">
        <f t="shared" si="10"/>
        <v>12738.853503184713</v>
      </c>
      <c r="P15" s="9">
        <f t="shared" si="10"/>
        <v>12578.616352201258</v>
      </c>
      <c r="Q15" s="27">
        <f t="shared" si="10"/>
        <v>12422.360248447203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4021-2652-4027-B021-406B36BE40CE}">
  <dimension ref="B2:L56"/>
  <sheetViews>
    <sheetView topLeftCell="B10" workbookViewId="0">
      <selection activeCell="C3" sqref="C3"/>
    </sheetView>
  </sheetViews>
  <sheetFormatPr baseColWidth="10" defaultRowHeight="15.6" x14ac:dyDescent="0.3"/>
  <cols>
    <col min="2" max="2" width="23.88671875" style="68" bestFit="1" customWidth="1"/>
    <col min="4" max="4" width="12" bestFit="1" customWidth="1"/>
    <col min="5" max="5" width="13.5546875" bestFit="1" customWidth="1"/>
    <col min="9" max="9" width="12.77734375" bestFit="1" customWidth="1"/>
  </cols>
  <sheetData>
    <row r="2" spans="2:12" x14ac:dyDescent="0.3">
      <c r="B2" s="68" t="s">
        <v>2</v>
      </c>
      <c r="C2" s="67">
        <v>250</v>
      </c>
    </row>
    <row r="3" spans="2:12" x14ac:dyDescent="0.3">
      <c r="D3" s="66" t="s">
        <v>6</v>
      </c>
      <c r="E3" s="66" t="s">
        <v>5</v>
      </c>
    </row>
    <row r="4" spans="2:12" x14ac:dyDescent="0.3">
      <c r="B4" s="68" t="s">
        <v>1</v>
      </c>
      <c r="C4">
        <v>50</v>
      </c>
      <c r="D4">
        <f>($C2-15.5)/C4</f>
        <v>4.6900000000000004</v>
      </c>
      <c r="E4">
        <f>$C$2/C4</f>
        <v>5</v>
      </c>
      <c r="I4" s="68" t="s">
        <v>3</v>
      </c>
      <c r="J4" s="68" t="s">
        <v>7</v>
      </c>
      <c r="K4" s="68" t="s">
        <v>8</v>
      </c>
    </row>
    <row r="5" spans="2:12" ht="16.2" thickBot="1" x14ac:dyDescent="0.35">
      <c r="L5">
        <v>3.4</v>
      </c>
    </row>
    <row r="6" spans="2:12" x14ac:dyDescent="0.3">
      <c r="C6" s="53">
        <f>$D4+1</f>
        <v>5.69</v>
      </c>
      <c r="D6" s="54">
        <f>$D4+1</f>
        <v>5.69</v>
      </c>
      <c r="E6" s="45">
        <f>$D4+1</f>
        <v>5.69</v>
      </c>
      <c r="F6" s="45">
        <f>$D4+1</f>
        <v>5.69</v>
      </c>
      <c r="G6" s="46">
        <f>$D4+1</f>
        <v>5.69</v>
      </c>
      <c r="I6" s="64">
        <f>COUNT(E6:G10)</f>
        <v>15</v>
      </c>
      <c r="J6">
        <f>SUM(E6:G10)</f>
        <v>75.349999999999994</v>
      </c>
      <c r="K6">
        <f>J6/COUNT(E6:G10)</f>
        <v>5.0233333333333325</v>
      </c>
      <c r="L6">
        <f>J6/$L$5</f>
        <v>22.161764705882351</v>
      </c>
    </row>
    <row r="7" spans="2:12" x14ac:dyDescent="0.3">
      <c r="C7" s="55">
        <f>$D4+0.5</f>
        <v>5.19</v>
      </c>
      <c r="D7" s="56">
        <f>$D4</f>
        <v>4.6900000000000004</v>
      </c>
      <c r="E7" s="47">
        <f>$D4</f>
        <v>4.6900000000000004</v>
      </c>
      <c r="F7" s="47">
        <f>$D4</f>
        <v>4.6900000000000004</v>
      </c>
      <c r="G7" s="48">
        <f>D4+0.5</f>
        <v>5.19</v>
      </c>
      <c r="I7" s="63">
        <f>COUNT(E11:G15)</f>
        <v>15</v>
      </c>
      <c r="J7">
        <f>SUM(E11:G15)</f>
        <v>73.849999999999994</v>
      </c>
      <c r="K7">
        <f>J7/COUNT(E11:G15)</f>
        <v>4.9233333333333329</v>
      </c>
    </row>
    <row r="8" spans="2:12" x14ac:dyDescent="0.3">
      <c r="C8" s="55">
        <f>$D4+0.5</f>
        <v>5.19</v>
      </c>
      <c r="D8" s="56">
        <f>$D4</f>
        <v>4.6900000000000004</v>
      </c>
      <c r="E8" s="47">
        <f>$D4</f>
        <v>4.6900000000000004</v>
      </c>
      <c r="F8" s="47">
        <f>$D4</f>
        <v>4.6900000000000004</v>
      </c>
      <c r="G8" s="48">
        <f>D4+0.5</f>
        <v>5.19</v>
      </c>
      <c r="I8" s="62">
        <f>COUNT(C6:D10)</f>
        <v>10</v>
      </c>
      <c r="J8">
        <f>SUM(C6:D10)</f>
        <v>50.9</v>
      </c>
      <c r="K8">
        <f>J8/COUNT(C6:D10)</f>
        <v>5.09</v>
      </c>
    </row>
    <row r="9" spans="2:12" x14ac:dyDescent="0.3">
      <c r="C9" s="55">
        <f>$D4+0.5</f>
        <v>5.19</v>
      </c>
      <c r="D9" s="56">
        <f>$D4</f>
        <v>4.6900000000000004</v>
      </c>
      <c r="E9" s="47">
        <f>$D4</f>
        <v>4.6900000000000004</v>
      </c>
      <c r="F9" s="47">
        <f>$D4</f>
        <v>4.6900000000000004</v>
      </c>
      <c r="G9" s="48">
        <f>$D4+0.5</f>
        <v>5.19</v>
      </c>
      <c r="I9" s="65">
        <f>COUNT(C11:D15)</f>
        <v>10</v>
      </c>
      <c r="J9">
        <f>SUM(C11:D15)</f>
        <v>49.9</v>
      </c>
      <c r="K9">
        <f>J9/COUNT(C11:D15)</f>
        <v>4.99</v>
      </c>
    </row>
    <row r="10" spans="2:12" x14ac:dyDescent="0.3">
      <c r="C10" s="55">
        <f>D4+0.5</f>
        <v>5.19</v>
      </c>
      <c r="D10" s="56">
        <f t="shared" ref="D10:F13" si="0">$D7</f>
        <v>4.6900000000000004</v>
      </c>
      <c r="E10" s="47">
        <f t="shared" si="0"/>
        <v>4.6900000000000004</v>
      </c>
      <c r="F10" s="47">
        <f t="shared" si="0"/>
        <v>4.6900000000000004</v>
      </c>
      <c r="G10" s="48">
        <f>D4+0.5</f>
        <v>5.19</v>
      </c>
    </row>
    <row r="11" spans="2:12" x14ac:dyDescent="0.3">
      <c r="C11" s="57">
        <f>D4+0.5</f>
        <v>5.19</v>
      </c>
      <c r="D11" s="58">
        <f>$D4</f>
        <v>4.6900000000000004</v>
      </c>
      <c r="E11" s="49">
        <f>$D4</f>
        <v>4.6900000000000004</v>
      </c>
      <c r="F11" s="49">
        <f>$D4</f>
        <v>4.6900000000000004</v>
      </c>
      <c r="G11" s="50">
        <f>$D4+0.5</f>
        <v>5.19</v>
      </c>
    </row>
    <row r="12" spans="2:12" x14ac:dyDescent="0.3">
      <c r="C12" s="57">
        <f>D4+0.5</f>
        <v>5.19</v>
      </c>
      <c r="D12" s="58">
        <f>$D4</f>
        <v>4.6900000000000004</v>
      </c>
      <c r="E12" s="49">
        <f>$D4</f>
        <v>4.6900000000000004</v>
      </c>
      <c r="F12" s="49">
        <f>$D4</f>
        <v>4.6900000000000004</v>
      </c>
      <c r="G12" s="50">
        <f>D4+0.5</f>
        <v>5.19</v>
      </c>
    </row>
    <row r="13" spans="2:12" x14ac:dyDescent="0.3">
      <c r="C13" s="57">
        <f>D4+0.5</f>
        <v>5.19</v>
      </c>
      <c r="D13" s="58">
        <f t="shared" si="0"/>
        <v>4.6900000000000004</v>
      </c>
      <c r="E13" s="49">
        <f t="shared" si="0"/>
        <v>4.6900000000000004</v>
      </c>
      <c r="F13" s="49">
        <f t="shared" si="0"/>
        <v>4.6900000000000004</v>
      </c>
      <c r="G13" s="50">
        <f>D4+0.5</f>
        <v>5.19</v>
      </c>
    </row>
    <row r="14" spans="2:12" x14ac:dyDescent="0.3">
      <c r="C14" s="57">
        <f>D4+0.5</f>
        <v>5.19</v>
      </c>
      <c r="D14" s="58">
        <f>$D4</f>
        <v>4.6900000000000004</v>
      </c>
      <c r="E14" s="49">
        <f>$D4</f>
        <v>4.6900000000000004</v>
      </c>
      <c r="F14" s="49">
        <f>$D4</f>
        <v>4.6900000000000004</v>
      </c>
      <c r="G14" s="50">
        <f>D4+0.5</f>
        <v>5.19</v>
      </c>
    </row>
    <row r="15" spans="2:12" ht="16.2" thickBot="1" x14ac:dyDescent="0.35">
      <c r="C15" s="59">
        <f>D4+0.5</f>
        <v>5.19</v>
      </c>
      <c r="D15" s="60">
        <f>$D4+0.5</f>
        <v>5.19</v>
      </c>
      <c r="E15" s="51">
        <f>D4+0.5</f>
        <v>5.19</v>
      </c>
      <c r="F15" s="51">
        <f>D4+0.5</f>
        <v>5.19</v>
      </c>
      <c r="G15" s="52">
        <f>D4+0.5</f>
        <v>5.19</v>
      </c>
    </row>
    <row r="17" spans="2:12" x14ac:dyDescent="0.3">
      <c r="B17" s="68" t="s">
        <v>1</v>
      </c>
      <c r="C17">
        <v>40</v>
      </c>
      <c r="D17">
        <f>($C$2-13.5)/$C17</f>
        <v>5.9124999999999996</v>
      </c>
      <c r="E17">
        <f>$C$2/C17</f>
        <v>6.25</v>
      </c>
      <c r="I17" s="68" t="s">
        <v>3</v>
      </c>
      <c r="J17" s="68" t="s">
        <v>7</v>
      </c>
      <c r="K17" s="68" t="s">
        <v>8</v>
      </c>
    </row>
    <row r="18" spans="2:12" x14ac:dyDescent="0.3">
      <c r="L18">
        <v>3.4</v>
      </c>
    </row>
    <row r="19" spans="2:12" x14ac:dyDescent="0.3">
      <c r="C19" s="56">
        <f>$D$17+1</f>
        <v>6.9124999999999996</v>
      </c>
      <c r="D19" s="56">
        <f t="shared" ref="D19:G19" si="1">$D$17+1</f>
        <v>6.9124999999999996</v>
      </c>
      <c r="E19" s="47">
        <f t="shared" si="1"/>
        <v>6.9124999999999996</v>
      </c>
      <c r="F19" s="47">
        <f t="shared" si="1"/>
        <v>6.9124999999999996</v>
      </c>
      <c r="G19" s="47">
        <f t="shared" si="1"/>
        <v>6.9124999999999996</v>
      </c>
      <c r="I19" s="64">
        <f>COUNT(E19:G22)</f>
        <v>12</v>
      </c>
      <c r="J19">
        <f>SUM(E19:G22)</f>
        <v>75.45</v>
      </c>
      <c r="K19">
        <f>J19/COUNT(E19:G23)</f>
        <v>5.03</v>
      </c>
      <c r="L19">
        <f>J19/L18</f>
        <v>22.191176470588236</v>
      </c>
    </row>
    <row r="20" spans="2:12" x14ac:dyDescent="0.3">
      <c r="C20" s="56">
        <f>$D$17+0.5</f>
        <v>6.4124999999999996</v>
      </c>
      <c r="D20" s="56">
        <f>$D$17</f>
        <v>5.9124999999999996</v>
      </c>
      <c r="E20" s="47">
        <f t="shared" ref="E20:F25" si="2">$D$17</f>
        <v>5.9124999999999996</v>
      </c>
      <c r="F20" s="47">
        <f t="shared" si="2"/>
        <v>5.9124999999999996</v>
      </c>
      <c r="G20" s="47">
        <f>$D$17+0.5</f>
        <v>6.4124999999999996</v>
      </c>
      <c r="I20" s="63">
        <f>COUNT(E23:G26)</f>
        <v>12</v>
      </c>
      <c r="J20">
        <f>SUM(E23:G26)</f>
        <v>73.95</v>
      </c>
      <c r="K20">
        <f>J20/COUNT(E24:G28)</f>
        <v>7.3950000000000005</v>
      </c>
    </row>
    <row r="21" spans="2:12" x14ac:dyDescent="0.3">
      <c r="C21" s="56">
        <f t="shared" ref="C21:G26" si="3">$D$17+0.5</f>
        <v>6.4124999999999996</v>
      </c>
      <c r="D21" s="56">
        <f t="shared" ref="D21:D25" si="4">$D$17</f>
        <v>5.9124999999999996</v>
      </c>
      <c r="E21" s="47">
        <f t="shared" si="2"/>
        <v>5.9124999999999996</v>
      </c>
      <c r="F21" s="47">
        <f t="shared" si="2"/>
        <v>5.9124999999999996</v>
      </c>
      <c r="G21" s="47">
        <f t="shared" ref="G21:G25" si="5">$D$17+0.5</f>
        <v>6.4124999999999996</v>
      </c>
      <c r="I21" s="62">
        <f>COUNT(C19:D22)</f>
        <v>8</v>
      </c>
      <c r="J21">
        <f>SUM(C19:D22)</f>
        <v>50.800000000000004</v>
      </c>
      <c r="K21">
        <f>J21/COUNT(C19:D23)</f>
        <v>5.08</v>
      </c>
    </row>
    <row r="22" spans="2:12" x14ac:dyDescent="0.3">
      <c r="C22" s="56">
        <f t="shared" si="3"/>
        <v>6.4124999999999996</v>
      </c>
      <c r="D22" s="56">
        <f t="shared" si="4"/>
        <v>5.9124999999999996</v>
      </c>
      <c r="E22" s="47">
        <f t="shared" si="2"/>
        <v>5.9124999999999996</v>
      </c>
      <c r="F22" s="47">
        <f t="shared" si="2"/>
        <v>5.9124999999999996</v>
      </c>
      <c r="G22" s="47">
        <f t="shared" si="5"/>
        <v>6.4124999999999996</v>
      </c>
      <c r="I22" s="65">
        <f>COUNT(C23:D26)</f>
        <v>8</v>
      </c>
      <c r="J22">
        <f>SUM(C23:D26)</f>
        <v>49.800000000000004</v>
      </c>
      <c r="K22">
        <f>J22/COUNT(C24:D28)</f>
        <v>6.2250000000000005</v>
      </c>
    </row>
    <row r="23" spans="2:12" x14ac:dyDescent="0.3">
      <c r="C23" s="58">
        <f t="shared" si="3"/>
        <v>6.4124999999999996</v>
      </c>
      <c r="D23" s="58">
        <f t="shared" si="4"/>
        <v>5.9124999999999996</v>
      </c>
      <c r="E23" s="49">
        <f t="shared" si="2"/>
        <v>5.9124999999999996</v>
      </c>
      <c r="F23" s="49">
        <f t="shared" si="2"/>
        <v>5.9124999999999996</v>
      </c>
      <c r="G23" s="49">
        <f t="shared" si="5"/>
        <v>6.4124999999999996</v>
      </c>
    </row>
    <row r="24" spans="2:12" x14ac:dyDescent="0.3">
      <c r="C24" s="58">
        <f t="shared" si="3"/>
        <v>6.4124999999999996</v>
      </c>
      <c r="D24" s="58">
        <f t="shared" si="4"/>
        <v>5.9124999999999996</v>
      </c>
      <c r="E24" s="49">
        <f t="shared" si="2"/>
        <v>5.9124999999999996</v>
      </c>
      <c r="F24" s="49">
        <f t="shared" si="2"/>
        <v>5.9124999999999996</v>
      </c>
      <c r="G24" s="49">
        <f t="shared" si="5"/>
        <v>6.4124999999999996</v>
      </c>
    </row>
    <row r="25" spans="2:12" x14ac:dyDescent="0.3">
      <c r="C25" s="58">
        <f t="shared" si="3"/>
        <v>6.4124999999999996</v>
      </c>
      <c r="D25" s="58">
        <f t="shared" si="4"/>
        <v>5.9124999999999996</v>
      </c>
      <c r="E25" s="49">
        <f t="shared" si="2"/>
        <v>5.9124999999999996</v>
      </c>
      <c r="F25" s="49">
        <f t="shared" si="2"/>
        <v>5.9124999999999996</v>
      </c>
      <c r="G25" s="49">
        <f t="shared" si="5"/>
        <v>6.4124999999999996</v>
      </c>
    </row>
    <row r="26" spans="2:12" x14ac:dyDescent="0.3">
      <c r="C26" s="58">
        <f t="shared" si="3"/>
        <v>6.4124999999999996</v>
      </c>
      <c r="D26" s="58">
        <f t="shared" si="3"/>
        <v>6.4124999999999996</v>
      </c>
      <c r="E26" s="49">
        <f t="shared" si="3"/>
        <v>6.4124999999999996</v>
      </c>
      <c r="F26" s="49">
        <f t="shared" si="3"/>
        <v>6.4124999999999996</v>
      </c>
      <c r="G26" s="49">
        <f t="shared" si="3"/>
        <v>6.4124999999999996</v>
      </c>
    </row>
    <row r="28" spans="2:12" x14ac:dyDescent="0.3">
      <c r="B28" s="68" t="s">
        <v>1</v>
      </c>
      <c r="C28" s="66">
        <v>45</v>
      </c>
      <c r="D28" s="61">
        <f>($C$2-14.5)/$C$28</f>
        <v>5.2333333333333334</v>
      </c>
      <c r="E28">
        <f>$C$2/C28</f>
        <v>5.5555555555555554</v>
      </c>
      <c r="I28" s="68" t="s">
        <v>3</v>
      </c>
      <c r="J28" s="68" t="s">
        <v>4</v>
      </c>
      <c r="K28" s="68" t="s">
        <v>0</v>
      </c>
    </row>
    <row r="30" spans="2:12" x14ac:dyDescent="0.3">
      <c r="C30" s="56">
        <f>$D$28+1</f>
        <v>6.2333333333333334</v>
      </c>
      <c r="D30" s="56">
        <f t="shared" ref="D30:G30" si="6">$D$28+1</f>
        <v>6.2333333333333334</v>
      </c>
      <c r="E30" s="47">
        <f>$D$28+1</f>
        <v>6.2333333333333334</v>
      </c>
      <c r="F30" s="47">
        <f t="shared" si="6"/>
        <v>6.2333333333333334</v>
      </c>
      <c r="G30" s="47">
        <f t="shared" si="6"/>
        <v>6.2333333333333334</v>
      </c>
      <c r="I30" s="64">
        <f>COUNT(E30:G34)</f>
        <v>15</v>
      </c>
      <c r="J30">
        <f>SUM(E30:G34)</f>
        <v>83.5</v>
      </c>
      <c r="K30">
        <f>J30/COUNT(E30:G34)</f>
        <v>5.5666666666666664</v>
      </c>
    </row>
    <row r="31" spans="2:12" x14ac:dyDescent="0.3">
      <c r="C31" s="56">
        <f>$D$28+0.5</f>
        <v>5.7333333333333334</v>
      </c>
      <c r="D31" s="56">
        <f>$D$28</f>
        <v>5.2333333333333334</v>
      </c>
      <c r="E31" s="47">
        <f t="shared" ref="E31:F35" si="7">$D$28</f>
        <v>5.2333333333333334</v>
      </c>
      <c r="F31" s="47">
        <f t="shared" si="7"/>
        <v>5.2333333333333334</v>
      </c>
      <c r="G31" s="47">
        <f>$D$28+0.5</f>
        <v>5.7333333333333334</v>
      </c>
      <c r="I31" s="63">
        <f>COUNT(E35:G38)</f>
        <v>12</v>
      </c>
      <c r="J31">
        <f>SUM(E35:G38)</f>
        <v>65.8</v>
      </c>
      <c r="K31">
        <f>J31/COUNT(E35:G39)</f>
        <v>5.4833333333333334</v>
      </c>
    </row>
    <row r="32" spans="2:12" x14ac:dyDescent="0.3">
      <c r="C32" s="56">
        <f t="shared" ref="C32:G38" si="8">$D$28+0.5</f>
        <v>5.7333333333333334</v>
      </c>
      <c r="D32" s="56">
        <f t="shared" ref="D32:F37" si="9">$D$28</f>
        <v>5.2333333333333334</v>
      </c>
      <c r="E32" s="47">
        <f t="shared" si="7"/>
        <v>5.2333333333333334</v>
      </c>
      <c r="F32" s="47">
        <f t="shared" si="7"/>
        <v>5.2333333333333334</v>
      </c>
      <c r="G32" s="47">
        <f t="shared" ref="G32:G36" si="10">$D$28+0.5</f>
        <v>5.7333333333333334</v>
      </c>
      <c r="I32" s="62">
        <f>COUNT(C30:D34)</f>
        <v>10</v>
      </c>
      <c r="J32">
        <f>SUM(C30:D34)</f>
        <v>56.333333333333336</v>
      </c>
      <c r="K32">
        <f>J32/COUNT(C30:D34)</f>
        <v>5.6333333333333337</v>
      </c>
    </row>
    <row r="33" spans="3:11" x14ac:dyDescent="0.3">
      <c r="C33" s="56">
        <f t="shared" si="8"/>
        <v>5.7333333333333334</v>
      </c>
      <c r="D33" s="56">
        <f t="shared" si="9"/>
        <v>5.2333333333333334</v>
      </c>
      <c r="E33" s="47">
        <f t="shared" si="7"/>
        <v>5.2333333333333334</v>
      </c>
      <c r="F33" s="47">
        <f t="shared" si="7"/>
        <v>5.2333333333333334</v>
      </c>
      <c r="G33" s="47">
        <f t="shared" si="10"/>
        <v>5.7333333333333334</v>
      </c>
      <c r="I33" s="65">
        <f>COUNT(C35:D38)</f>
        <v>8</v>
      </c>
      <c r="J33">
        <f>SUM(C35:D38)</f>
        <v>44.366666666666667</v>
      </c>
      <c r="K33">
        <f>J33/COUNT(C35:D39)</f>
        <v>5.5458333333333334</v>
      </c>
    </row>
    <row r="34" spans="3:11" x14ac:dyDescent="0.3">
      <c r="C34" s="56">
        <f t="shared" si="8"/>
        <v>5.7333333333333334</v>
      </c>
      <c r="D34" s="56">
        <f t="shared" si="9"/>
        <v>5.2333333333333334</v>
      </c>
      <c r="E34" s="47">
        <f t="shared" si="7"/>
        <v>5.2333333333333334</v>
      </c>
      <c r="F34" s="47">
        <f t="shared" si="7"/>
        <v>5.2333333333333334</v>
      </c>
      <c r="G34" s="47">
        <f t="shared" si="10"/>
        <v>5.7333333333333334</v>
      </c>
    </row>
    <row r="35" spans="3:11" x14ac:dyDescent="0.3">
      <c r="C35" s="58">
        <f t="shared" si="8"/>
        <v>5.7333333333333334</v>
      </c>
      <c r="D35" s="58">
        <f t="shared" si="9"/>
        <v>5.2333333333333334</v>
      </c>
      <c r="E35" s="49">
        <f t="shared" si="7"/>
        <v>5.2333333333333334</v>
      </c>
      <c r="F35" s="49">
        <f t="shared" si="7"/>
        <v>5.2333333333333334</v>
      </c>
      <c r="G35" s="49">
        <f t="shared" si="10"/>
        <v>5.7333333333333334</v>
      </c>
    </row>
    <row r="36" spans="3:11" x14ac:dyDescent="0.3">
      <c r="C36" s="58">
        <f t="shared" si="8"/>
        <v>5.7333333333333334</v>
      </c>
      <c r="D36" s="58">
        <f t="shared" si="9"/>
        <v>5.2333333333333334</v>
      </c>
      <c r="E36" s="49">
        <f t="shared" si="9"/>
        <v>5.2333333333333334</v>
      </c>
      <c r="F36" s="49">
        <f t="shared" si="9"/>
        <v>5.2333333333333334</v>
      </c>
      <c r="G36" s="49">
        <f t="shared" si="10"/>
        <v>5.7333333333333334</v>
      </c>
    </row>
    <row r="37" spans="3:11" x14ac:dyDescent="0.3">
      <c r="C37" s="58">
        <f t="shared" si="8"/>
        <v>5.7333333333333334</v>
      </c>
      <c r="D37" s="58">
        <f t="shared" si="9"/>
        <v>5.2333333333333334</v>
      </c>
      <c r="E37" s="49">
        <f t="shared" si="9"/>
        <v>5.2333333333333334</v>
      </c>
      <c r="F37" s="49">
        <f t="shared" si="9"/>
        <v>5.2333333333333334</v>
      </c>
      <c r="G37" s="49">
        <f t="shared" si="8"/>
        <v>5.7333333333333334</v>
      </c>
    </row>
    <row r="38" spans="3:11" x14ac:dyDescent="0.3">
      <c r="C38" s="58">
        <f t="shared" si="8"/>
        <v>5.7333333333333334</v>
      </c>
      <c r="D38" s="58">
        <f t="shared" si="8"/>
        <v>5.7333333333333334</v>
      </c>
      <c r="E38" s="49">
        <f t="shared" si="8"/>
        <v>5.7333333333333334</v>
      </c>
      <c r="F38" s="49">
        <f t="shared" si="8"/>
        <v>5.7333333333333334</v>
      </c>
      <c r="G38" s="49">
        <f t="shared" si="8"/>
        <v>5.7333333333333334</v>
      </c>
    </row>
    <row r="40" spans="3:11" x14ac:dyDescent="0.3">
      <c r="C40">
        <v>60</v>
      </c>
      <c r="D40">
        <f>($C$2-17.5)/C40</f>
        <v>3.875</v>
      </c>
      <c r="E40" s="70">
        <f>$C$2/C40</f>
        <v>4.166666666666667</v>
      </c>
      <c r="I40" s="68" t="s">
        <v>3</v>
      </c>
      <c r="J40" s="68" t="s">
        <v>4</v>
      </c>
      <c r="K40" s="68" t="s">
        <v>0</v>
      </c>
    </row>
    <row r="42" spans="3:11" x14ac:dyDescent="0.3">
      <c r="C42" s="56">
        <f>$D$40+1</f>
        <v>4.875</v>
      </c>
      <c r="D42" s="56">
        <f t="shared" ref="D42:G42" si="11">$D$40+1</f>
        <v>4.875</v>
      </c>
      <c r="E42" s="47">
        <f>$D$40+1</f>
        <v>4.875</v>
      </c>
      <c r="F42" s="47">
        <f t="shared" si="11"/>
        <v>4.875</v>
      </c>
      <c r="G42" s="47">
        <f t="shared" si="11"/>
        <v>4.875</v>
      </c>
      <c r="I42" s="64">
        <f>COUNT(E42:G47)</f>
        <v>18</v>
      </c>
      <c r="J42">
        <f>SUM(E42:G47)</f>
        <v>75.25</v>
      </c>
      <c r="K42">
        <f>J42/COUNT(E42:G46)</f>
        <v>5.0166666666666666</v>
      </c>
    </row>
    <row r="43" spans="3:11" x14ac:dyDescent="0.3">
      <c r="C43" s="56">
        <f>$D$40+0.5</f>
        <v>4.375</v>
      </c>
      <c r="D43" s="56">
        <f>$D$40</f>
        <v>3.875</v>
      </c>
      <c r="E43" s="47">
        <f t="shared" ref="E43:F52" si="12">$D$40</f>
        <v>3.875</v>
      </c>
      <c r="F43" s="47">
        <f t="shared" si="12"/>
        <v>3.875</v>
      </c>
      <c r="G43" s="47">
        <f>$D$40+0.5</f>
        <v>4.375</v>
      </c>
      <c r="I43" s="63">
        <f>COUNT(E48:G53)</f>
        <v>18</v>
      </c>
      <c r="J43">
        <f>SUM(E48:G53)</f>
        <v>73.75</v>
      </c>
      <c r="K43">
        <f>J43/COUNT(E47:G51)</f>
        <v>4.916666666666667</v>
      </c>
    </row>
    <row r="44" spans="3:11" x14ac:dyDescent="0.3">
      <c r="C44" s="56">
        <f t="shared" ref="C44:F53" si="13">$D$40+0.5</f>
        <v>4.375</v>
      </c>
      <c r="D44" s="56">
        <f t="shared" ref="D44:D52" si="14">$D$40</f>
        <v>3.875</v>
      </c>
      <c r="E44" s="47">
        <f t="shared" si="12"/>
        <v>3.875</v>
      </c>
      <c r="F44" s="47">
        <f t="shared" si="12"/>
        <v>3.875</v>
      </c>
      <c r="G44" s="47">
        <f t="shared" ref="G44:G53" si="15">$D$40+0.5</f>
        <v>4.375</v>
      </c>
      <c r="I44" s="62">
        <f>COUNT(C42:D47)</f>
        <v>12</v>
      </c>
      <c r="J44">
        <f>SUM(C42:D46)</f>
        <v>42.75</v>
      </c>
      <c r="K44">
        <f>J44/COUNT(C42:D46)</f>
        <v>4.2750000000000004</v>
      </c>
    </row>
    <row r="45" spans="3:11" x14ac:dyDescent="0.3">
      <c r="C45" s="56">
        <f t="shared" si="13"/>
        <v>4.375</v>
      </c>
      <c r="D45" s="56">
        <f t="shared" si="14"/>
        <v>3.875</v>
      </c>
      <c r="E45" s="47">
        <f t="shared" si="12"/>
        <v>3.875</v>
      </c>
      <c r="F45" s="47">
        <f t="shared" si="12"/>
        <v>3.875</v>
      </c>
      <c r="G45" s="47">
        <f t="shared" si="15"/>
        <v>4.375</v>
      </c>
      <c r="I45" s="65">
        <f>COUNT(C48:D53)</f>
        <v>12</v>
      </c>
      <c r="J45">
        <f>SUM(C47:D50)</f>
        <v>33</v>
      </c>
      <c r="K45">
        <f>J45/COUNT(C47:D51)</f>
        <v>3.3</v>
      </c>
    </row>
    <row r="46" spans="3:11" x14ac:dyDescent="0.3">
      <c r="C46" s="56">
        <f t="shared" si="13"/>
        <v>4.375</v>
      </c>
      <c r="D46" s="56">
        <f t="shared" si="14"/>
        <v>3.875</v>
      </c>
      <c r="E46" s="47">
        <f t="shared" si="12"/>
        <v>3.875</v>
      </c>
      <c r="F46" s="47">
        <f t="shared" si="12"/>
        <v>3.875</v>
      </c>
      <c r="G46" s="47">
        <f t="shared" si="15"/>
        <v>4.375</v>
      </c>
    </row>
    <row r="47" spans="3:11" x14ac:dyDescent="0.3">
      <c r="C47" s="56">
        <f t="shared" si="13"/>
        <v>4.375</v>
      </c>
      <c r="D47" s="56">
        <f t="shared" si="14"/>
        <v>3.875</v>
      </c>
      <c r="E47" s="47">
        <f t="shared" si="12"/>
        <v>3.875</v>
      </c>
      <c r="F47" s="47">
        <f t="shared" si="12"/>
        <v>3.875</v>
      </c>
      <c r="G47" s="47">
        <f t="shared" si="15"/>
        <v>4.375</v>
      </c>
    </row>
    <row r="48" spans="3:11" x14ac:dyDescent="0.3">
      <c r="C48" s="58">
        <f t="shared" si="13"/>
        <v>4.375</v>
      </c>
      <c r="D48" s="58">
        <f t="shared" si="14"/>
        <v>3.875</v>
      </c>
      <c r="E48" s="49">
        <f t="shared" si="12"/>
        <v>3.875</v>
      </c>
      <c r="F48" s="49">
        <f t="shared" si="12"/>
        <v>3.875</v>
      </c>
      <c r="G48" s="49">
        <f t="shared" si="15"/>
        <v>4.375</v>
      </c>
    </row>
    <row r="49" spans="3:7" x14ac:dyDescent="0.3">
      <c r="C49" s="58">
        <f t="shared" si="13"/>
        <v>4.375</v>
      </c>
      <c r="D49" s="58">
        <f t="shared" si="14"/>
        <v>3.875</v>
      </c>
      <c r="E49" s="49">
        <f t="shared" si="12"/>
        <v>3.875</v>
      </c>
      <c r="F49" s="49">
        <f t="shared" si="12"/>
        <v>3.875</v>
      </c>
      <c r="G49" s="49">
        <f t="shared" si="15"/>
        <v>4.375</v>
      </c>
    </row>
    <row r="50" spans="3:7" x14ac:dyDescent="0.3">
      <c r="C50" s="58">
        <f t="shared" si="13"/>
        <v>4.375</v>
      </c>
      <c r="D50" s="58">
        <f t="shared" si="14"/>
        <v>3.875</v>
      </c>
      <c r="E50" s="49">
        <f t="shared" si="12"/>
        <v>3.875</v>
      </c>
      <c r="F50" s="49">
        <f t="shared" si="12"/>
        <v>3.875</v>
      </c>
      <c r="G50" s="49">
        <f t="shared" si="15"/>
        <v>4.375</v>
      </c>
    </row>
    <row r="51" spans="3:7" x14ac:dyDescent="0.3">
      <c r="C51" s="58">
        <f t="shared" si="13"/>
        <v>4.375</v>
      </c>
      <c r="D51" s="58">
        <f t="shared" si="14"/>
        <v>3.875</v>
      </c>
      <c r="E51" s="49">
        <f t="shared" si="12"/>
        <v>3.875</v>
      </c>
      <c r="F51" s="49">
        <f t="shared" si="12"/>
        <v>3.875</v>
      </c>
      <c r="G51" s="49">
        <f t="shared" si="15"/>
        <v>4.375</v>
      </c>
    </row>
    <row r="52" spans="3:7" x14ac:dyDescent="0.3">
      <c r="C52" s="58">
        <f t="shared" si="13"/>
        <v>4.375</v>
      </c>
      <c r="D52" s="58">
        <f t="shared" si="14"/>
        <v>3.875</v>
      </c>
      <c r="E52" s="49">
        <f t="shared" si="12"/>
        <v>3.875</v>
      </c>
      <c r="F52" s="49">
        <f t="shared" si="12"/>
        <v>3.875</v>
      </c>
      <c r="G52" s="49">
        <f t="shared" si="15"/>
        <v>4.375</v>
      </c>
    </row>
    <row r="53" spans="3:7" x14ac:dyDescent="0.3">
      <c r="C53" s="58">
        <f t="shared" si="13"/>
        <v>4.375</v>
      </c>
      <c r="D53" s="58">
        <f t="shared" si="13"/>
        <v>4.375</v>
      </c>
      <c r="E53" s="49">
        <f t="shared" si="13"/>
        <v>4.375</v>
      </c>
      <c r="F53" s="49">
        <f t="shared" si="13"/>
        <v>4.375</v>
      </c>
      <c r="G53" s="49">
        <f t="shared" si="15"/>
        <v>4.375</v>
      </c>
    </row>
    <row r="54" spans="3:7" x14ac:dyDescent="0.3">
      <c r="C54" s="69"/>
      <c r="D54" s="69"/>
      <c r="E54" s="69"/>
      <c r="F54" s="69"/>
      <c r="G54" s="69"/>
    </row>
    <row r="56" spans="3:7" x14ac:dyDescent="0.3">
      <c r="C56">
        <v>72</v>
      </c>
      <c r="E56" s="70">
        <f>$C$2/C56</f>
        <v>3.4722222222222223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F913-54D6-4841-BDC8-2F2E7DE920FE}">
  <dimension ref="C3:L32"/>
  <sheetViews>
    <sheetView tabSelected="1" topLeftCell="A7" workbookViewId="0">
      <selection activeCell="D27" sqref="D27"/>
    </sheetView>
  </sheetViews>
  <sheetFormatPr baseColWidth="10" defaultRowHeight="14.4" x14ac:dyDescent="0.3"/>
  <cols>
    <col min="3" max="3" width="29" customWidth="1"/>
  </cols>
  <sheetData>
    <row r="3" spans="3:6" ht="15.6" x14ac:dyDescent="0.3">
      <c r="C3" s="68" t="s">
        <v>10</v>
      </c>
    </row>
    <row r="4" spans="3:6" x14ac:dyDescent="0.3">
      <c r="C4" t="s">
        <v>9</v>
      </c>
      <c r="D4">
        <v>15000</v>
      </c>
    </row>
    <row r="5" spans="3:6" x14ac:dyDescent="0.3">
      <c r="C5" t="s">
        <v>20</v>
      </c>
      <c r="D5">
        <v>5</v>
      </c>
    </row>
    <row r="8" spans="3:6" ht="15.6" x14ac:dyDescent="0.3">
      <c r="C8" s="68" t="s">
        <v>14</v>
      </c>
    </row>
    <row r="9" spans="3:6" x14ac:dyDescent="0.3">
      <c r="C9" t="s">
        <v>11</v>
      </c>
      <c r="D9">
        <v>500</v>
      </c>
    </row>
    <row r="10" spans="3:6" x14ac:dyDescent="0.3">
      <c r="C10" t="s">
        <v>13</v>
      </c>
      <c r="D10">
        <v>3500</v>
      </c>
    </row>
    <row r="11" spans="3:6" x14ac:dyDescent="0.3">
      <c r="C11" t="s">
        <v>19</v>
      </c>
      <c r="D11">
        <v>2000</v>
      </c>
    </row>
    <row r="12" spans="3:6" x14ac:dyDescent="0.3">
      <c r="C12" t="s">
        <v>24</v>
      </c>
      <c r="D12">
        <f>D11*0.1</f>
        <v>200</v>
      </c>
    </row>
    <row r="14" spans="3:6" ht="15.6" x14ac:dyDescent="0.3">
      <c r="C14" s="68" t="s">
        <v>15</v>
      </c>
      <c r="E14">
        <v>100</v>
      </c>
      <c r="F14">
        <v>120</v>
      </c>
    </row>
    <row r="15" spans="3:6" x14ac:dyDescent="0.3">
      <c r="C15" t="s">
        <v>16</v>
      </c>
      <c r="D15">
        <v>35</v>
      </c>
      <c r="E15">
        <f>E$14*($D15+$D16)</f>
        <v>5000</v>
      </c>
      <c r="F15">
        <f>F$14*($D15+$D16)</f>
        <v>6000</v>
      </c>
    </row>
    <row r="16" spans="3:6" x14ac:dyDescent="0.3">
      <c r="C16" t="s">
        <v>12</v>
      </c>
      <c r="D16">
        <v>15</v>
      </c>
    </row>
    <row r="18" spans="3:12" ht="15.6" x14ac:dyDescent="0.3">
      <c r="C18" s="71" t="s">
        <v>21</v>
      </c>
      <c r="E18" s="74">
        <f>($D4/$D5)+SUM($D9:$D16)+E15</f>
        <v>14250</v>
      </c>
      <c r="F18" s="74">
        <f>($D4/$D5)+SUM($D9:$D16)+F15</f>
        <v>15250</v>
      </c>
    </row>
    <row r="19" spans="3:12" x14ac:dyDescent="0.3">
      <c r="C19" t="s">
        <v>22</v>
      </c>
      <c r="E19" s="66">
        <f>E18/E14</f>
        <v>142.5</v>
      </c>
      <c r="F19" s="66">
        <f>F18/F14</f>
        <v>127.08333333333333</v>
      </c>
    </row>
    <row r="21" spans="3:12" ht="15.6" x14ac:dyDescent="0.3">
      <c r="C21" s="68" t="s">
        <v>23</v>
      </c>
      <c r="E21" s="73">
        <v>0.25</v>
      </c>
      <c r="F21" s="73">
        <v>0.5</v>
      </c>
      <c r="G21" s="73">
        <v>0.75</v>
      </c>
      <c r="H21" s="73">
        <v>1</v>
      </c>
      <c r="I21" s="73">
        <v>1.25</v>
      </c>
      <c r="J21" s="73">
        <v>1.5</v>
      </c>
      <c r="K21" s="73">
        <v>1.75</v>
      </c>
      <c r="L21" s="73">
        <v>2</v>
      </c>
    </row>
    <row r="23" spans="3:12" ht="15.6" x14ac:dyDescent="0.3">
      <c r="C23" s="72" t="s">
        <v>25</v>
      </c>
      <c r="E23">
        <f>$E18*(1+E21)</f>
        <v>17812.5</v>
      </c>
      <c r="F23">
        <f t="shared" ref="F23:L23" si="0">$E18*(1+F21)</f>
        <v>21375</v>
      </c>
      <c r="G23">
        <f t="shared" si="0"/>
        <v>24937.5</v>
      </c>
      <c r="H23">
        <f t="shared" si="0"/>
        <v>28500</v>
      </c>
      <c r="I23">
        <f t="shared" si="0"/>
        <v>32062.5</v>
      </c>
      <c r="J23">
        <f t="shared" si="0"/>
        <v>35625</v>
      </c>
      <c r="K23">
        <f t="shared" si="0"/>
        <v>39187.5</v>
      </c>
      <c r="L23">
        <f t="shared" si="0"/>
        <v>42750</v>
      </c>
    </row>
    <row r="25" spans="3:12" ht="15.6" x14ac:dyDescent="0.3">
      <c r="C25" s="68" t="s">
        <v>17</v>
      </c>
      <c r="E25" s="75" t="s">
        <v>28</v>
      </c>
      <c r="F25" s="75" t="s">
        <v>27</v>
      </c>
      <c r="G25" s="75" t="s">
        <v>29</v>
      </c>
      <c r="H25" s="75" t="s">
        <v>30</v>
      </c>
      <c r="I25" s="75" t="s">
        <v>31</v>
      </c>
      <c r="J25" s="75" t="s">
        <v>33</v>
      </c>
      <c r="K25" s="75" t="s">
        <v>35</v>
      </c>
    </row>
    <row r="26" spans="3:12" x14ac:dyDescent="0.3">
      <c r="C26" t="s">
        <v>18</v>
      </c>
      <c r="D26">
        <v>100</v>
      </c>
      <c r="F26">
        <f t="shared" ref="F26:I26" si="1">$D26*12</f>
        <v>1200</v>
      </c>
      <c r="G26">
        <f t="shared" si="1"/>
        <v>1200</v>
      </c>
      <c r="H26">
        <f t="shared" si="1"/>
        <v>1200</v>
      </c>
      <c r="I26">
        <f t="shared" si="1"/>
        <v>1200</v>
      </c>
    </row>
    <row r="27" spans="3:12" x14ac:dyDescent="0.3">
      <c r="C27" t="s">
        <v>26</v>
      </c>
      <c r="D27" s="73">
        <v>0.15</v>
      </c>
      <c r="F27">
        <f t="shared" ref="F27:I27" si="2">$E15*$D$27</f>
        <v>750</v>
      </c>
      <c r="G27">
        <f t="shared" si="2"/>
        <v>750</v>
      </c>
      <c r="H27">
        <f t="shared" si="2"/>
        <v>750</v>
      </c>
      <c r="I27">
        <f t="shared" si="2"/>
        <v>750</v>
      </c>
    </row>
    <row r="28" spans="3:12" x14ac:dyDescent="0.3">
      <c r="C28" t="s">
        <v>32</v>
      </c>
      <c r="F28">
        <v>1000</v>
      </c>
      <c r="G28">
        <v>1000</v>
      </c>
      <c r="H28">
        <v>1000</v>
      </c>
      <c r="I28">
        <v>1000</v>
      </c>
    </row>
    <row r="30" spans="3:12" x14ac:dyDescent="0.3">
      <c r="C30" s="76" t="s">
        <v>34</v>
      </c>
      <c r="E30">
        <f>SUM(E26:E29)</f>
        <v>0</v>
      </c>
      <c r="F30">
        <f t="shared" ref="F30:I30" si="3">SUM(F26:F29)</f>
        <v>2950</v>
      </c>
      <c r="G30">
        <f t="shared" si="3"/>
        <v>2950</v>
      </c>
      <c r="H30">
        <f t="shared" si="3"/>
        <v>2950</v>
      </c>
      <c r="I30">
        <f t="shared" si="3"/>
        <v>2950</v>
      </c>
    </row>
    <row r="32" spans="3:12" ht="15.6" x14ac:dyDescent="0.3">
      <c r="C32" s="68" t="s">
        <v>36</v>
      </c>
      <c r="E32" s="66">
        <f>E18+E30</f>
        <v>14250</v>
      </c>
      <c r="F32" s="66">
        <f>$E18+SUM($E30:F30)</f>
        <v>17200</v>
      </c>
      <c r="G32" s="66">
        <f>$E18+SUM($E30:G30)</f>
        <v>20150</v>
      </c>
      <c r="H32" s="66">
        <f>$E18+SUM($E30:H30)</f>
        <v>23100</v>
      </c>
      <c r="I32" s="66">
        <f>$E18+SUM($E30:I30)</f>
        <v>26050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EURO-TND</vt:lpstr>
      <vt:lpstr>Parcel</vt:lpstr>
      <vt:lpstr>Simulation-palm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ESSOUNNI (X167110)</dc:creator>
  <cp:lastModifiedBy>HAMZA ESSOUNNI (X167110)</cp:lastModifiedBy>
  <dcterms:created xsi:type="dcterms:W3CDTF">2018-11-29T13:38:29Z</dcterms:created>
  <dcterms:modified xsi:type="dcterms:W3CDTF">2018-12-14T10:51:35Z</dcterms:modified>
</cp:coreProperties>
</file>