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rbgud\OneDrive\바탕 화면\UIUC\FE2\"/>
    </mc:Choice>
  </mc:AlternateContent>
  <xr:revisionPtr revIDLastSave="0" documentId="8_{4996FFD9-01D9-455C-8DDD-3A6908AFF31A}" xr6:coauthVersionLast="40" xr6:coauthVersionMax="40" xr10:uidLastSave="{00000000-0000-0000-0000-000000000000}"/>
  <bookViews>
    <workbookView xWindow="0" yWindow="0" windowWidth="17256" windowHeight="4992" activeTab="3" xr2:uid="{00000000-000D-0000-FFFF-FFFF00000000}"/>
  </bookViews>
  <sheets>
    <sheet name="Buffered PLUS Information" sheetId="1" r:id="rId1"/>
    <sheet name="Replicating PF" sheetId="2" r:id="rId2"/>
    <sheet name="Task Answer" sheetId="6" r:id="rId3"/>
    <sheet name="Risk-free rate &amp; Dividend data" sheetId="7" r:id="rId4"/>
    <sheet name="Implied vol data" sheetId="10" r:id="rId5"/>
  </sheets>
  <externalReferences>
    <externalReference r:id="rId6"/>
  </externalReferences>
  <definedNames>
    <definedName name="div" localSheetId="2">'Task Answer'!$H$46</definedName>
    <definedName name="PricingDate">[1]BufferedPLUS.pxMar2014!$B$4</definedName>
    <definedName name="rate" localSheetId="2">'Task Answer'!$H$45</definedName>
    <definedName name="s">'[1]replicating portfolio'!$C$17</definedName>
    <definedName name="sigma1" localSheetId="2">'Task Answer'!$H$48</definedName>
    <definedName name="sigma2" localSheetId="2">'Task Answer'!$I$48</definedName>
    <definedName name="sigma3" localSheetId="2">'Task Answer'!$J$48</definedName>
    <definedName name="SPX0">'Replicating PF'!$C$4</definedName>
    <definedName name="Strike1" localSheetId="2">'Task Answer'!$H$47</definedName>
    <definedName name="Strike2" localSheetId="2">'Task Answer'!$I$47</definedName>
    <definedName name="Strike3" localSheetId="2">'Task Answer'!$J$47</definedName>
    <definedName name="tau" localSheetId="2">'Task Answer'!$H$43</definedName>
    <definedName name="ValuationDate">[1]BufferedPLUS.pxMar2014!$B$6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6" l="1"/>
  <c r="C70" i="6" l="1"/>
  <c r="C72" i="6"/>
  <c r="C71" i="6"/>
  <c r="D57" i="6"/>
  <c r="D56" i="6"/>
  <c r="B42" i="6"/>
  <c r="D19" i="6"/>
  <c r="C46" i="6" s="1"/>
  <c r="D21" i="6"/>
  <c r="D18" i="6"/>
  <c r="B46" i="6" s="1"/>
  <c r="E20" i="6"/>
  <c r="C20" i="6"/>
  <c r="B25" i="6"/>
  <c r="E25" i="6"/>
  <c r="D58" i="6" l="1"/>
  <c r="D20" i="6"/>
  <c r="D46" i="6" s="1"/>
  <c r="D25" i="6"/>
  <c r="D55" i="6" s="1"/>
  <c r="C25" i="6"/>
  <c r="B38" i="6" s="1"/>
  <c r="D59" i="6" l="1"/>
  <c r="B69" i="6" s="1"/>
  <c r="D69" i="6" s="1"/>
  <c r="C47" i="6"/>
  <c r="D47" i="6"/>
  <c r="B47" i="6"/>
  <c r="C4" i="2"/>
  <c r="B8" i="2"/>
  <c r="B49" i="6" l="1"/>
  <c r="B48" i="6"/>
  <c r="B50" i="6" s="1"/>
  <c r="D49" i="6"/>
  <c r="D48" i="6"/>
  <c r="D50" i="6" s="1"/>
  <c r="C48" i="6"/>
  <c r="C50" i="6" s="1"/>
  <c r="C49" i="6"/>
  <c r="D8" i="2"/>
  <c r="E8" i="2"/>
  <c r="C52" i="6" l="1"/>
  <c r="C51" i="6"/>
  <c r="B71" i="6" s="1"/>
  <c r="D71" i="6" s="1"/>
  <c r="D52" i="6"/>
  <c r="D51" i="6"/>
  <c r="B72" i="6" s="1"/>
  <c r="D72" i="6" s="1"/>
  <c r="B52" i="6"/>
  <c r="B70" i="6" s="1"/>
  <c r="D70" i="6" s="1"/>
  <c r="B51" i="6"/>
  <c r="D73" i="6" l="1"/>
  <c r="D74" i="6" s="1"/>
  <c r="A9" i="2"/>
  <c r="C3" i="2"/>
  <c r="A10" i="2" l="1"/>
  <c r="B10" i="2" s="1"/>
  <c r="B9" i="2"/>
  <c r="F10" i="2"/>
  <c r="F9" i="2"/>
  <c r="F8" i="2"/>
  <c r="G8" i="2" s="1"/>
  <c r="A11" i="2"/>
  <c r="B11" i="2" s="1"/>
  <c r="D11" i="2" l="1"/>
  <c r="E11" i="2"/>
  <c r="D9" i="2"/>
  <c r="E9" i="2"/>
  <c r="F11" i="2"/>
  <c r="G11" i="2" s="1"/>
  <c r="E10" i="2"/>
  <c r="D10" i="2"/>
  <c r="G10" i="2" s="1"/>
  <c r="A12" i="2"/>
  <c r="B12" i="2" s="1"/>
  <c r="E12" i="2" l="1"/>
  <c r="D12" i="2"/>
  <c r="F12" i="2"/>
  <c r="G9" i="2"/>
  <c r="A13" i="2"/>
  <c r="B13" i="2" s="1"/>
  <c r="E13" i="2" l="1"/>
  <c r="D13" i="2"/>
  <c r="F13" i="2"/>
  <c r="G12" i="2"/>
  <c r="A14" i="2"/>
  <c r="B14" i="2" s="1"/>
  <c r="E14" i="2" l="1"/>
  <c r="D14" i="2"/>
  <c r="F14" i="2"/>
  <c r="G13" i="2"/>
  <c r="A15" i="2"/>
  <c r="B15" i="2" s="1"/>
  <c r="E15" i="2" l="1"/>
  <c r="D15" i="2"/>
  <c r="F15" i="2"/>
  <c r="G14" i="2"/>
  <c r="A16" i="2"/>
  <c r="B16" i="2" s="1"/>
  <c r="E16" i="2" l="1"/>
  <c r="D16" i="2"/>
  <c r="F16" i="2"/>
  <c r="G15" i="2"/>
  <c r="A17" i="2"/>
  <c r="B17" i="2" s="1"/>
  <c r="D17" i="2" l="1"/>
  <c r="E17" i="2"/>
  <c r="F17" i="2"/>
  <c r="G16" i="2"/>
  <c r="A18" i="2"/>
  <c r="B18" i="2" s="1"/>
  <c r="E18" i="2" l="1"/>
  <c r="D18" i="2"/>
  <c r="F18" i="2"/>
  <c r="G17" i="2"/>
  <c r="A19" i="2"/>
  <c r="B19" i="2" s="1"/>
  <c r="D19" i="2" l="1"/>
  <c r="E19" i="2"/>
  <c r="F19" i="2"/>
  <c r="G18" i="2"/>
  <c r="A20" i="2"/>
  <c r="B20" i="2" s="1"/>
  <c r="E20" i="2" l="1"/>
  <c r="D20" i="2"/>
  <c r="F20" i="2"/>
  <c r="G19" i="2"/>
  <c r="A21" i="2"/>
  <c r="B21" i="2" s="1"/>
  <c r="E21" i="2" l="1"/>
  <c r="D21" i="2"/>
  <c r="F21" i="2"/>
  <c r="G20" i="2"/>
  <c r="A22" i="2"/>
  <c r="B22" i="2" s="1"/>
  <c r="E22" i="2" l="1"/>
  <c r="D22" i="2"/>
  <c r="F22" i="2"/>
  <c r="G21" i="2"/>
  <c r="A23" i="2"/>
  <c r="B23" i="2" s="1"/>
  <c r="D23" i="2" l="1"/>
  <c r="E23" i="2"/>
  <c r="F23" i="2"/>
  <c r="G22" i="2"/>
  <c r="A24" i="2"/>
  <c r="B24" i="2" s="1"/>
  <c r="E24" i="2" l="1"/>
  <c r="D24" i="2"/>
  <c r="F24" i="2"/>
  <c r="G23" i="2"/>
  <c r="A25" i="2"/>
  <c r="B25" i="2" s="1"/>
  <c r="D25" i="2" l="1"/>
  <c r="E25" i="2"/>
  <c r="F25" i="2"/>
  <c r="G24" i="2"/>
  <c r="A26" i="2"/>
  <c r="B26" i="2" s="1"/>
  <c r="E26" i="2" l="1"/>
  <c r="D26" i="2"/>
  <c r="G26" i="2" s="1"/>
  <c r="F26" i="2"/>
  <c r="G25" i="2"/>
  <c r="A27" i="2"/>
  <c r="B27" i="2" s="1"/>
  <c r="D27" i="2" l="1"/>
  <c r="E27" i="2"/>
  <c r="F27" i="2"/>
  <c r="A28" i="2"/>
  <c r="B28" i="2" s="1"/>
  <c r="E28" i="2" l="1"/>
  <c r="D28" i="2"/>
  <c r="F28" i="2"/>
  <c r="G27" i="2"/>
  <c r="A29" i="2"/>
  <c r="B29" i="2" s="1"/>
  <c r="E29" i="2" l="1"/>
  <c r="D29" i="2"/>
  <c r="F29" i="2"/>
  <c r="G28" i="2"/>
  <c r="A30" i="2"/>
  <c r="B30" i="2" s="1"/>
  <c r="E30" i="2" l="1"/>
  <c r="D30" i="2"/>
  <c r="F30" i="2"/>
  <c r="G29" i="2"/>
  <c r="A31" i="2"/>
  <c r="B31" i="2" s="1"/>
  <c r="G30" i="2" l="1"/>
  <c r="E31" i="2"/>
  <c r="D31" i="2"/>
  <c r="F31" i="2"/>
  <c r="A32" i="2"/>
  <c r="B32" i="2" s="1"/>
  <c r="D32" i="2" l="1"/>
  <c r="E32" i="2"/>
  <c r="F32" i="2"/>
  <c r="G31" i="2"/>
  <c r="A33" i="2"/>
  <c r="B33" i="2" s="1"/>
  <c r="G32" i="2" l="1"/>
  <c r="E33" i="2"/>
  <c r="D33" i="2"/>
  <c r="F33" i="2"/>
  <c r="A34" i="2"/>
  <c r="B34" i="2" s="1"/>
  <c r="E34" i="2" l="1"/>
  <c r="D34" i="2"/>
  <c r="G34" i="2" s="1"/>
  <c r="F34" i="2"/>
  <c r="G33" i="2"/>
  <c r="A35" i="2"/>
  <c r="B35" i="2" s="1"/>
  <c r="E35" i="2" l="1"/>
  <c r="D35" i="2"/>
  <c r="F35" i="2"/>
  <c r="A36" i="2"/>
  <c r="B36" i="2" s="1"/>
  <c r="E36" i="2" l="1"/>
  <c r="D36" i="2"/>
  <c r="G36" i="2" s="1"/>
  <c r="F36" i="2"/>
  <c r="G35" i="2"/>
  <c r="A37" i="2"/>
  <c r="B37" i="2" s="1"/>
  <c r="E37" i="2" l="1"/>
  <c r="D37" i="2"/>
  <c r="F37" i="2"/>
  <c r="A38" i="2"/>
  <c r="B38" i="2" s="1"/>
  <c r="G37" i="2" l="1"/>
  <c r="E38" i="2"/>
  <c r="D38" i="2"/>
  <c r="F38" i="2"/>
  <c r="A39" i="2"/>
  <c r="B39" i="2" s="1"/>
  <c r="D39" i="2" l="1"/>
  <c r="E39" i="2"/>
  <c r="F39" i="2"/>
  <c r="G38" i="2"/>
  <c r="A40" i="2"/>
  <c r="B40" i="2" s="1"/>
  <c r="E40" i="2" l="1"/>
  <c r="D40" i="2"/>
  <c r="F40" i="2"/>
  <c r="G39" i="2"/>
  <c r="A41" i="2"/>
  <c r="B41" i="2" s="1"/>
  <c r="G40" i="2" l="1"/>
  <c r="E41" i="2"/>
  <c r="D41" i="2"/>
  <c r="F41" i="2"/>
  <c r="A42" i="2"/>
  <c r="B42" i="2" s="1"/>
  <c r="G41" i="2" l="1"/>
  <c r="E42" i="2"/>
  <c r="D42" i="2"/>
  <c r="F42" i="2"/>
  <c r="A43" i="2"/>
  <c r="B43" i="2" s="1"/>
  <c r="G42" i="2" l="1"/>
  <c r="E43" i="2"/>
  <c r="D43" i="2"/>
  <c r="F43" i="2"/>
  <c r="A44" i="2"/>
  <c r="B44" i="2" s="1"/>
  <c r="E44" i="2" l="1"/>
  <c r="D44" i="2"/>
  <c r="F44" i="2"/>
  <c r="G43" i="2"/>
  <c r="A45" i="2"/>
  <c r="B45" i="2" s="1"/>
  <c r="E45" i="2" l="1"/>
  <c r="D45" i="2"/>
  <c r="F45" i="2"/>
  <c r="G44" i="2"/>
  <c r="A46" i="2"/>
  <c r="B46" i="2" s="1"/>
  <c r="G45" i="2" l="1"/>
  <c r="E46" i="2"/>
  <c r="D46" i="2"/>
  <c r="G46" i="2" s="1"/>
  <c r="F46" i="2"/>
  <c r="A47" i="2"/>
  <c r="B47" i="2" s="1"/>
  <c r="D47" i="2" l="1"/>
  <c r="E47" i="2"/>
  <c r="F47" i="2"/>
  <c r="A48" i="2"/>
  <c r="B48" i="2" s="1"/>
  <c r="E48" i="2" l="1"/>
  <c r="D48" i="2"/>
  <c r="F48" i="2"/>
  <c r="G47" i="2"/>
  <c r="A49" i="2"/>
  <c r="B49" i="2" s="1"/>
  <c r="E49" i="2" l="1"/>
  <c r="D49" i="2"/>
  <c r="F49" i="2"/>
  <c r="G48" i="2"/>
  <c r="A50" i="2"/>
  <c r="B50" i="2" s="1"/>
  <c r="E50" i="2" l="1"/>
  <c r="D50" i="2"/>
  <c r="F50" i="2"/>
  <c r="G49" i="2"/>
  <c r="A51" i="2"/>
  <c r="B51" i="2" s="1"/>
  <c r="E51" i="2" l="1"/>
  <c r="D51" i="2"/>
  <c r="G51" i="2" s="1"/>
  <c r="F51" i="2"/>
  <c r="G50" i="2"/>
  <c r="A52" i="2"/>
  <c r="B52" i="2" s="1"/>
  <c r="E52" i="2" l="1"/>
  <c r="D52" i="2"/>
  <c r="F52" i="2"/>
  <c r="A53" i="2"/>
  <c r="B53" i="2" s="1"/>
  <c r="E53" i="2" l="1"/>
  <c r="D53" i="2"/>
  <c r="F53" i="2"/>
  <c r="G52" i="2"/>
  <c r="A54" i="2"/>
  <c r="B54" i="2" s="1"/>
  <c r="G53" i="2" l="1"/>
  <c r="E54" i="2"/>
  <c r="D54" i="2"/>
  <c r="F54" i="2"/>
  <c r="A55" i="2"/>
  <c r="B55" i="2" s="1"/>
  <c r="E55" i="2" l="1"/>
  <c r="D55" i="2"/>
  <c r="F55" i="2"/>
  <c r="G54" i="2"/>
  <c r="A56" i="2"/>
  <c r="B56" i="2" s="1"/>
  <c r="E56" i="2" l="1"/>
  <c r="D56" i="2"/>
  <c r="F56" i="2"/>
  <c r="G55" i="2"/>
  <c r="A57" i="2"/>
  <c r="B57" i="2" s="1"/>
  <c r="G56" i="2" l="1"/>
  <c r="E57" i="2"/>
  <c r="D57" i="2"/>
  <c r="F57" i="2"/>
  <c r="A58" i="2"/>
  <c r="B58" i="2" s="1"/>
  <c r="E58" i="2" l="1"/>
  <c r="D58" i="2"/>
  <c r="F58" i="2"/>
  <c r="G57" i="2"/>
  <c r="A59" i="2"/>
  <c r="B59" i="2" s="1"/>
  <c r="G58" i="2" l="1"/>
  <c r="E59" i="2"/>
  <c r="D59" i="2"/>
  <c r="G59" i="2" s="1"/>
  <c r="F59" i="2"/>
  <c r="A60" i="2"/>
  <c r="B60" i="2" s="1"/>
  <c r="E60" i="2" l="1"/>
  <c r="D60" i="2"/>
  <c r="F60" i="2"/>
  <c r="A61" i="2"/>
  <c r="B61" i="2" s="1"/>
  <c r="E61" i="2" l="1"/>
  <c r="D61" i="2"/>
  <c r="G61" i="2" s="1"/>
  <c r="F61" i="2"/>
  <c r="G60" i="2"/>
  <c r="A62" i="2"/>
  <c r="B62" i="2" s="1"/>
  <c r="E62" i="2" l="1"/>
  <c r="D62" i="2"/>
  <c r="F62" i="2"/>
  <c r="A63" i="2"/>
  <c r="B63" i="2" s="1"/>
  <c r="G62" i="2" l="1"/>
  <c r="E63" i="2"/>
  <c r="D63" i="2"/>
  <c r="F63" i="2"/>
  <c r="A64" i="2"/>
  <c r="B64" i="2" s="1"/>
  <c r="G63" i="2" l="1"/>
  <c r="E64" i="2"/>
  <c r="D64" i="2"/>
  <c r="G64" i="2" s="1"/>
  <c r="F64" i="2"/>
  <c r="A65" i="2"/>
  <c r="B65" i="2" s="1"/>
  <c r="E65" i="2" l="1"/>
  <c r="D65" i="2"/>
  <c r="F65" i="2"/>
  <c r="A66" i="2"/>
  <c r="B66" i="2" s="1"/>
  <c r="G65" i="2" l="1"/>
  <c r="E66" i="2"/>
  <c r="D66" i="2"/>
  <c r="F66" i="2"/>
  <c r="A67" i="2"/>
  <c r="B67" i="2" s="1"/>
  <c r="G66" i="2" l="1"/>
  <c r="E67" i="2"/>
  <c r="D67" i="2"/>
  <c r="G67" i="2" s="1"/>
  <c r="F67" i="2"/>
  <c r="A68" i="2"/>
  <c r="B68" i="2" s="1"/>
  <c r="E68" i="2" l="1"/>
  <c r="D68" i="2"/>
  <c r="F68" i="2"/>
  <c r="A69" i="2"/>
  <c r="B69" i="2" s="1"/>
  <c r="G68" i="2" l="1"/>
  <c r="E69" i="2"/>
  <c r="D69" i="2"/>
  <c r="F69" i="2"/>
  <c r="A70" i="2"/>
  <c r="B70" i="2" s="1"/>
  <c r="G69" i="2" l="1"/>
  <c r="E70" i="2"/>
  <c r="D70" i="2"/>
  <c r="F70" i="2"/>
  <c r="A71" i="2"/>
  <c r="B71" i="2" s="1"/>
  <c r="G70" i="2" l="1"/>
  <c r="E71" i="2"/>
  <c r="D71" i="2"/>
  <c r="F71" i="2"/>
  <c r="A72" i="2"/>
  <c r="B72" i="2" s="1"/>
  <c r="D72" i="2" l="1"/>
  <c r="G72" i="2" s="1"/>
  <c r="E72" i="2"/>
  <c r="F72" i="2"/>
  <c r="G71" i="2"/>
  <c r="A73" i="2"/>
  <c r="B73" i="2" s="1"/>
  <c r="D73" i="2" l="1"/>
  <c r="E73" i="2"/>
  <c r="F73" i="2"/>
  <c r="A74" i="2"/>
  <c r="B74" i="2" s="1"/>
  <c r="G73" i="2" l="1"/>
  <c r="E74" i="2"/>
  <c r="D74" i="2"/>
  <c r="F74" i="2"/>
  <c r="A75" i="2"/>
  <c r="B75" i="2" s="1"/>
  <c r="G74" i="2" l="1"/>
  <c r="E75" i="2"/>
  <c r="D75" i="2"/>
  <c r="F75" i="2"/>
  <c r="A76" i="2"/>
  <c r="B76" i="2" s="1"/>
  <c r="G75" i="2" l="1"/>
  <c r="E76" i="2"/>
  <c r="D76" i="2"/>
  <c r="F76" i="2"/>
  <c r="A77" i="2"/>
  <c r="B77" i="2" s="1"/>
  <c r="G76" i="2" l="1"/>
  <c r="E77" i="2"/>
  <c r="D77" i="2"/>
  <c r="F77" i="2"/>
  <c r="A78" i="2"/>
  <c r="B78" i="2" s="1"/>
  <c r="G77" i="2" l="1"/>
  <c r="E78" i="2"/>
  <c r="D78" i="2"/>
  <c r="F78" i="2"/>
  <c r="A79" i="2"/>
  <c r="B79" i="2" s="1"/>
  <c r="D79" i="2" l="1"/>
  <c r="E79" i="2"/>
  <c r="F79" i="2"/>
  <c r="G78" i="2"/>
  <c r="A80" i="2"/>
  <c r="B80" i="2" s="1"/>
  <c r="G79" i="2" l="1"/>
  <c r="E80" i="2"/>
  <c r="D80" i="2"/>
  <c r="F80" i="2"/>
  <c r="A81" i="2"/>
  <c r="B81" i="2" s="1"/>
  <c r="G80" i="2" l="1"/>
  <c r="D81" i="2"/>
  <c r="E81" i="2"/>
  <c r="F81" i="2"/>
  <c r="A82" i="2"/>
  <c r="B82" i="2" s="1"/>
  <c r="G81" i="2" l="1"/>
  <c r="E82" i="2"/>
  <c r="D82" i="2"/>
  <c r="F82" i="2"/>
  <c r="A83" i="2"/>
  <c r="B83" i="2" s="1"/>
  <c r="G82" i="2" l="1"/>
  <c r="D83" i="2"/>
  <c r="E83" i="2"/>
  <c r="F83" i="2"/>
  <c r="A84" i="2"/>
  <c r="B84" i="2" s="1"/>
  <c r="G83" i="2" l="1"/>
  <c r="E84" i="2"/>
  <c r="D84" i="2"/>
  <c r="F84" i="2"/>
  <c r="A85" i="2"/>
  <c r="B85" i="2" s="1"/>
  <c r="G84" i="2" l="1"/>
  <c r="E85" i="2"/>
  <c r="D85" i="2"/>
  <c r="G85" i="2" s="1"/>
  <c r="F85" i="2"/>
  <c r="A86" i="2"/>
  <c r="B86" i="2" s="1"/>
  <c r="E86" i="2" l="1"/>
  <c r="D86" i="2"/>
  <c r="F86" i="2"/>
  <c r="A87" i="2"/>
  <c r="B87" i="2" s="1"/>
  <c r="E87" i="2" l="1"/>
  <c r="D87" i="2"/>
  <c r="F87" i="2"/>
  <c r="G86" i="2"/>
  <c r="A88" i="2"/>
  <c r="B88" i="2" s="1"/>
  <c r="E88" i="2" l="1"/>
  <c r="D88" i="2"/>
  <c r="F88" i="2"/>
  <c r="G87" i="2"/>
  <c r="A89" i="2"/>
  <c r="B89" i="2" s="1"/>
  <c r="D89" i="2" l="1"/>
  <c r="E89" i="2"/>
  <c r="F89" i="2"/>
  <c r="G88" i="2"/>
  <c r="A90" i="2"/>
  <c r="B90" i="2" s="1"/>
  <c r="E90" i="2" l="1"/>
  <c r="D90" i="2"/>
  <c r="F90" i="2"/>
  <c r="G89" i="2"/>
  <c r="A91" i="2"/>
  <c r="B91" i="2" s="1"/>
  <c r="D91" i="2" l="1"/>
  <c r="E91" i="2"/>
  <c r="F91" i="2"/>
  <c r="G90" i="2"/>
  <c r="A92" i="2"/>
  <c r="B92" i="2" s="1"/>
  <c r="G91" i="2" l="1"/>
  <c r="E92" i="2"/>
  <c r="D92" i="2"/>
  <c r="F92" i="2"/>
  <c r="A93" i="2"/>
  <c r="B93" i="2" s="1"/>
  <c r="G92" i="2" l="1"/>
  <c r="E93" i="2"/>
  <c r="D93" i="2"/>
  <c r="F93" i="2"/>
  <c r="A94" i="2"/>
  <c r="B94" i="2" s="1"/>
  <c r="E94" i="2" l="1"/>
  <c r="D94" i="2"/>
  <c r="F94" i="2"/>
  <c r="G93" i="2"/>
  <c r="A95" i="2"/>
  <c r="B95" i="2" s="1"/>
  <c r="D95" i="2" l="1"/>
  <c r="E95" i="2"/>
  <c r="F95" i="2"/>
  <c r="G94" i="2"/>
  <c r="A96" i="2"/>
  <c r="B96" i="2" s="1"/>
  <c r="E96" i="2" l="1"/>
  <c r="D96" i="2"/>
  <c r="F96" i="2"/>
  <c r="G95" i="2"/>
  <c r="A97" i="2"/>
  <c r="B97" i="2" s="1"/>
  <c r="E97" i="2" l="1"/>
  <c r="D97" i="2"/>
  <c r="F97" i="2"/>
  <c r="G96" i="2"/>
  <c r="A98" i="2"/>
  <c r="B98" i="2" s="1"/>
  <c r="E98" i="2" l="1"/>
  <c r="D98" i="2"/>
  <c r="F98" i="2"/>
  <c r="G97" i="2"/>
  <c r="A99" i="2"/>
  <c r="B99" i="2" s="1"/>
  <c r="D99" i="2" l="1"/>
  <c r="E99" i="2"/>
  <c r="F99" i="2"/>
  <c r="G98" i="2"/>
  <c r="A100" i="2"/>
  <c r="B100" i="2" s="1"/>
  <c r="E100" i="2" l="1"/>
  <c r="D100" i="2"/>
  <c r="G100" i="2" s="1"/>
  <c r="F100" i="2"/>
  <c r="G99" i="2"/>
  <c r="A101" i="2"/>
  <c r="B101" i="2" s="1"/>
  <c r="E101" i="2" l="1"/>
  <c r="D101" i="2"/>
  <c r="G101" i="2" s="1"/>
  <c r="F101" i="2"/>
  <c r="A102" i="2"/>
  <c r="B102" i="2" s="1"/>
  <c r="E102" i="2" l="1"/>
  <c r="D102" i="2"/>
  <c r="F102" i="2"/>
  <c r="A103" i="2"/>
  <c r="B103" i="2" s="1"/>
  <c r="E103" i="2" l="1"/>
  <c r="D103" i="2"/>
  <c r="F103" i="2"/>
  <c r="G102" i="2"/>
  <c r="A104" i="2"/>
  <c r="B104" i="2" s="1"/>
  <c r="D104" i="2" l="1"/>
  <c r="E104" i="2"/>
  <c r="F104" i="2"/>
  <c r="G103" i="2"/>
  <c r="A105" i="2"/>
  <c r="B105" i="2" s="1"/>
  <c r="E105" i="2" l="1"/>
  <c r="D105" i="2"/>
  <c r="G105" i="2" s="1"/>
  <c r="F105" i="2"/>
  <c r="G104" i="2"/>
  <c r="A106" i="2"/>
  <c r="B106" i="2" s="1"/>
  <c r="E106" i="2" l="1"/>
  <c r="D106" i="2"/>
  <c r="F106" i="2"/>
  <c r="A107" i="2"/>
  <c r="B107" i="2" s="1"/>
  <c r="D107" i="2" l="1"/>
  <c r="E107" i="2"/>
  <c r="F107" i="2"/>
  <c r="G106" i="2"/>
  <c r="A108" i="2"/>
  <c r="B108" i="2" s="1"/>
  <c r="E108" i="2" l="1"/>
  <c r="D108" i="2"/>
  <c r="F108" i="2"/>
  <c r="G107" i="2"/>
  <c r="A109" i="2"/>
  <c r="B109" i="2" s="1"/>
  <c r="G108" i="2" l="1"/>
  <c r="E109" i="2"/>
  <c r="D109" i="2"/>
  <c r="F109" i="2"/>
  <c r="A110" i="2"/>
  <c r="B110" i="2" s="1"/>
  <c r="E110" i="2" l="1"/>
  <c r="D110" i="2"/>
  <c r="F110" i="2"/>
  <c r="G109" i="2"/>
  <c r="A111" i="2"/>
  <c r="B111" i="2" s="1"/>
  <c r="E111" i="2" l="1"/>
  <c r="D111" i="2"/>
  <c r="F111" i="2"/>
  <c r="G110" i="2"/>
  <c r="A112" i="2"/>
  <c r="B112" i="2" s="1"/>
  <c r="G111" i="2" l="1"/>
  <c r="E112" i="2"/>
  <c r="D112" i="2"/>
  <c r="F112" i="2"/>
  <c r="A113" i="2"/>
  <c r="B113" i="2" s="1"/>
  <c r="G112" i="2" l="1"/>
  <c r="E113" i="2"/>
  <c r="D113" i="2"/>
  <c r="G113" i="2" s="1"/>
  <c r="F113" i="2"/>
  <c r="A114" i="2"/>
  <c r="B114" i="2" s="1"/>
  <c r="E114" i="2" l="1"/>
  <c r="D114" i="2"/>
  <c r="F114" i="2"/>
  <c r="A115" i="2"/>
  <c r="B115" i="2" s="1"/>
  <c r="G114" i="2" l="1"/>
  <c r="E115" i="2"/>
  <c r="D115" i="2"/>
  <c r="G115" i="2" s="1"/>
  <c r="F115" i="2"/>
  <c r="A116" i="2"/>
  <c r="B116" i="2" s="1"/>
  <c r="E116" i="2" l="1"/>
  <c r="D116" i="2"/>
  <c r="F116" i="2"/>
  <c r="A117" i="2"/>
  <c r="B117" i="2" s="1"/>
  <c r="E117" i="2" l="1"/>
  <c r="D117" i="2"/>
  <c r="F117" i="2"/>
  <c r="G116" i="2"/>
  <c r="A118" i="2"/>
  <c r="B118" i="2" s="1"/>
  <c r="E118" i="2" l="1"/>
  <c r="D118" i="2"/>
  <c r="F118" i="2"/>
  <c r="G117" i="2"/>
  <c r="A119" i="2"/>
  <c r="B119" i="2" s="1"/>
  <c r="E119" i="2" l="1"/>
  <c r="D119" i="2"/>
  <c r="F119" i="2"/>
  <c r="G118" i="2"/>
  <c r="A120" i="2"/>
  <c r="B120" i="2" s="1"/>
  <c r="G119" i="2" l="1"/>
  <c r="D120" i="2"/>
  <c r="E120" i="2"/>
  <c r="F120" i="2"/>
  <c r="A121" i="2"/>
  <c r="B121" i="2" s="1"/>
  <c r="G120" i="2" l="1"/>
  <c r="E121" i="2"/>
  <c r="D121" i="2"/>
  <c r="F121" i="2"/>
  <c r="A122" i="2"/>
  <c r="B122" i="2" s="1"/>
  <c r="E122" i="2" l="1"/>
  <c r="D122" i="2"/>
  <c r="F122" i="2"/>
  <c r="G121" i="2"/>
  <c r="A123" i="2"/>
  <c r="B123" i="2" s="1"/>
  <c r="E123" i="2" l="1"/>
  <c r="D123" i="2"/>
  <c r="F123" i="2"/>
  <c r="G122" i="2"/>
  <c r="A124" i="2"/>
  <c r="B124" i="2" s="1"/>
  <c r="E124" i="2" l="1"/>
  <c r="D124" i="2"/>
  <c r="F124" i="2"/>
  <c r="G123" i="2"/>
  <c r="A125" i="2"/>
  <c r="B125" i="2" s="1"/>
  <c r="E125" i="2" l="1"/>
  <c r="D125" i="2"/>
  <c r="F125" i="2"/>
  <c r="G124" i="2"/>
  <c r="A126" i="2"/>
  <c r="B126" i="2" s="1"/>
  <c r="E126" i="2" l="1"/>
  <c r="D126" i="2"/>
  <c r="F126" i="2"/>
  <c r="G125" i="2"/>
  <c r="A127" i="2"/>
  <c r="B127" i="2" s="1"/>
  <c r="G126" i="2" l="1"/>
  <c r="D127" i="2"/>
  <c r="E127" i="2"/>
  <c r="F127" i="2"/>
  <c r="A128" i="2"/>
  <c r="B128" i="2" s="1"/>
  <c r="G127" i="2" l="1"/>
  <c r="E128" i="2"/>
  <c r="D128" i="2"/>
  <c r="F128" i="2"/>
  <c r="A129" i="2"/>
  <c r="B129" i="2" s="1"/>
  <c r="E129" i="2" l="1"/>
  <c r="D129" i="2"/>
  <c r="F129" i="2"/>
  <c r="G128" i="2"/>
  <c r="A130" i="2"/>
  <c r="B130" i="2" s="1"/>
  <c r="G129" i="2" l="1"/>
  <c r="E130" i="2"/>
  <c r="D130" i="2"/>
  <c r="F130" i="2"/>
  <c r="A131" i="2"/>
  <c r="B131" i="2" s="1"/>
  <c r="G130" i="2" l="1"/>
  <c r="D131" i="2"/>
  <c r="E131" i="2"/>
  <c r="F131" i="2"/>
  <c r="A132" i="2"/>
  <c r="B132" i="2" s="1"/>
  <c r="E132" i="2" l="1"/>
  <c r="D132" i="2"/>
  <c r="G132" i="2" s="1"/>
  <c r="F132" i="2"/>
  <c r="G131" i="2"/>
  <c r="A133" i="2"/>
  <c r="B133" i="2" s="1"/>
  <c r="E133" i="2" l="1"/>
  <c r="D133" i="2"/>
  <c r="F133" i="2"/>
  <c r="A134" i="2"/>
  <c r="B134" i="2" s="1"/>
  <c r="E134" i="2" l="1"/>
  <c r="D134" i="2"/>
  <c r="F134" i="2"/>
  <c r="G133" i="2"/>
  <c r="A135" i="2"/>
  <c r="B135" i="2" s="1"/>
  <c r="D135" i="2" l="1"/>
  <c r="E135" i="2"/>
  <c r="F135" i="2"/>
  <c r="G134" i="2"/>
  <c r="A136" i="2"/>
  <c r="B136" i="2" s="1"/>
  <c r="E136" i="2" l="1"/>
  <c r="D136" i="2"/>
  <c r="F136" i="2"/>
  <c r="G135" i="2"/>
  <c r="A137" i="2"/>
  <c r="B137" i="2" s="1"/>
  <c r="G136" i="2" l="1"/>
  <c r="D137" i="2"/>
  <c r="E137" i="2"/>
  <c r="F137" i="2"/>
  <c r="A138" i="2"/>
  <c r="B138" i="2" s="1"/>
  <c r="G137" i="2" l="1"/>
  <c r="E138" i="2"/>
  <c r="D138" i="2"/>
  <c r="F138" i="2"/>
  <c r="A139" i="2"/>
  <c r="B139" i="2" s="1"/>
  <c r="D139" i="2" l="1"/>
  <c r="E139" i="2"/>
  <c r="F139" i="2"/>
  <c r="G138" i="2"/>
  <c r="A140" i="2"/>
  <c r="B140" i="2" s="1"/>
  <c r="E140" i="2" l="1"/>
  <c r="D140" i="2"/>
  <c r="F140" i="2"/>
  <c r="G139" i="2"/>
  <c r="A141" i="2"/>
  <c r="B141" i="2" s="1"/>
  <c r="E141" i="2" l="1"/>
  <c r="D141" i="2"/>
  <c r="G141" i="2" s="1"/>
  <c r="F141" i="2"/>
  <c r="G140" i="2"/>
  <c r="A142" i="2"/>
  <c r="B142" i="2" s="1"/>
  <c r="E142" i="2" l="1"/>
  <c r="D142" i="2"/>
  <c r="F142" i="2"/>
  <c r="A143" i="2"/>
  <c r="B143" i="2" s="1"/>
  <c r="G142" i="2" l="1"/>
  <c r="E143" i="2"/>
  <c r="D143" i="2"/>
  <c r="F143" i="2"/>
  <c r="A144" i="2"/>
  <c r="B144" i="2" s="1"/>
  <c r="E144" i="2" l="1"/>
  <c r="D144" i="2"/>
  <c r="G144" i="2" s="1"/>
  <c r="F144" i="2"/>
  <c r="G143" i="2"/>
  <c r="A145" i="2"/>
  <c r="B145" i="2" s="1"/>
  <c r="D145" i="2" l="1"/>
  <c r="E145" i="2"/>
  <c r="F145" i="2"/>
  <c r="A146" i="2"/>
  <c r="B146" i="2" s="1"/>
  <c r="E146" i="2" l="1"/>
  <c r="D146" i="2"/>
  <c r="F146" i="2"/>
  <c r="G145" i="2"/>
  <c r="A147" i="2"/>
  <c r="B147" i="2" s="1"/>
  <c r="G146" i="2" l="1"/>
  <c r="D147" i="2"/>
  <c r="E147" i="2"/>
  <c r="F147" i="2"/>
  <c r="A148" i="2"/>
  <c r="B148" i="2" s="1"/>
  <c r="G147" i="2" l="1"/>
  <c r="E148" i="2"/>
  <c r="D148" i="2"/>
  <c r="F148" i="2"/>
  <c r="A149" i="2"/>
  <c r="B149" i="2" s="1"/>
  <c r="E149" i="2" l="1"/>
  <c r="D149" i="2"/>
  <c r="F149" i="2"/>
  <c r="G148" i="2"/>
  <c r="A150" i="2"/>
  <c r="B150" i="2" s="1"/>
  <c r="E150" i="2" l="1"/>
  <c r="D150" i="2"/>
  <c r="G150" i="2" s="1"/>
  <c r="F150" i="2"/>
  <c r="G149" i="2"/>
  <c r="A151" i="2"/>
  <c r="B151" i="2" s="1"/>
  <c r="E151" i="2" l="1"/>
  <c r="D151" i="2"/>
  <c r="F151" i="2"/>
  <c r="A152" i="2"/>
  <c r="B152" i="2" s="1"/>
  <c r="G151" i="2" l="1"/>
  <c r="E152" i="2"/>
  <c r="D152" i="2"/>
  <c r="F152" i="2"/>
  <c r="A153" i="2"/>
  <c r="B153" i="2" s="1"/>
  <c r="G152" i="2" l="1"/>
  <c r="D153" i="2"/>
  <c r="E153" i="2"/>
  <c r="F153" i="2"/>
  <c r="A154" i="2"/>
  <c r="B154" i="2" s="1"/>
  <c r="G153" i="2" l="1"/>
  <c r="E154" i="2"/>
  <c r="D154" i="2"/>
  <c r="F154" i="2"/>
  <c r="A155" i="2"/>
  <c r="B155" i="2" s="1"/>
  <c r="G154" i="2" l="1"/>
  <c r="D155" i="2"/>
  <c r="E155" i="2"/>
  <c r="F155" i="2"/>
  <c r="A156" i="2"/>
  <c r="B156" i="2" s="1"/>
  <c r="E156" i="2" l="1"/>
  <c r="D156" i="2"/>
  <c r="F156" i="2"/>
  <c r="G155" i="2"/>
  <c r="A157" i="2"/>
  <c r="B157" i="2" s="1"/>
  <c r="G156" i="2" l="1"/>
  <c r="E157" i="2"/>
  <c r="D157" i="2"/>
  <c r="F157" i="2"/>
  <c r="A158" i="2"/>
  <c r="B158" i="2" s="1"/>
  <c r="G157" i="2" l="1"/>
  <c r="E158" i="2"/>
  <c r="D158" i="2"/>
  <c r="F158" i="2"/>
  <c r="G158" i="2" l="1"/>
</calcChain>
</file>

<file path=xl/sharedStrings.xml><?xml version="1.0" encoding="utf-8"?>
<sst xmlns="http://schemas.openxmlformats.org/spreadsheetml/2006/main" count="339" uniqueCount="130">
  <si>
    <t>Buffered PLUS valuation</t>
    <phoneticPr fontId="2" type="noConversion"/>
  </si>
  <si>
    <t>Valuation Date</t>
    <phoneticPr fontId="2" type="noConversion"/>
  </si>
  <si>
    <t>Maturity Date</t>
  </si>
  <si>
    <t>Maturity Date</t>
    <phoneticPr fontId="2" type="noConversion"/>
  </si>
  <si>
    <t>S&amp;P500 INDEX</t>
    <phoneticPr fontId="2" type="noConversion"/>
  </si>
  <si>
    <t>Initial Index Value</t>
    <phoneticPr fontId="2" type="noConversion"/>
  </si>
  <si>
    <t>Initial Index Value Date</t>
    <phoneticPr fontId="2" type="noConversion"/>
  </si>
  <si>
    <t>Value on Pricing Date</t>
    <phoneticPr fontId="2" type="noConversion"/>
  </si>
  <si>
    <t>Pricing Date</t>
    <phoneticPr fontId="2" type="noConversion"/>
  </si>
  <si>
    <t>Original Issue Date</t>
    <phoneticPr fontId="2" type="noConversion"/>
  </si>
  <si>
    <t>State of Principal Amount</t>
    <phoneticPr fontId="2" type="noConversion"/>
  </si>
  <si>
    <t>Payoff Summary</t>
    <phoneticPr fontId="2" type="noConversion"/>
  </si>
  <si>
    <t>Leverage Factor</t>
    <phoneticPr fontId="2" type="noConversion"/>
  </si>
  <si>
    <t>Buffered amount</t>
    <phoneticPr fontId="2" type="noConversion"/>
  </si>
  <si>
    <t>Maximum payment at Maturity</t>
    <phoneticPr fontId="2" type="noConversion"/>
  </si>
  <si>
    <t>Minimum payment at Maturity</t>
    <phoneticPr fontId="2" type="noConversion"/>
  </si>
  <si>
    <t>$11.63 per Buffered PLUS</t>
    <phoneticPr fontId="2" type="noConversion"/>
  </si>
  <si>
    <t>$0.5 per Buffered PLUS</t>
    <phoneticPr fontId="2" type="noConversion"/>
  </si>
  <si>
    <t>Initial Value</t>
    <phoneticPr fontId="2" type="noConversion"/>
  </si>
  <si>
    <t>Upside Buffer</t>
    <phoneticPr fontId="2" type="noConversion"/>
  </si>
  <si>
    <t>Downside Buffer</t>
    <phoneticPr fontId="2" type="noConversion"/>
  </si>
  <si>
    <t>Index Value on Maturity</t>
    <phoneticPr fontId="2" type="noConversion"/>
  </si>
  <si>
    <t>Payoff of the Replicating Portfolio at Maturity</t>
    <phoneticPr fontId="2" type="noConversion"/>
  </si>
  <si>
    <t>Percentage change in Index from Pricing Date</t>
    <phoneticPr fontId="2" type="noConversion"/>
  </si>
  <si>
    <t>Maturity</t>
    <phoneticPr fontId="2" type="noConversion"/>
  </si>
  <si>
    <t>Maturity</t>
    <phoneticPr fontId="2" type="noConversion"/>
  </si>
  <si>
    <t>d1</t>
  </si>
  <si>
    <t>d2</t>
  </si>
  <si>
    <t>Call Value</t>
    <phoneticPr fontId="2" type="noConversion"/>
  </si>
  <si>
    <t>Put Value</t>
    <phoneticPr fontId="2" type="noConversion"/>
  </si>
  <si>
    <t>Initial Index value(S)</t>
    <phoneticPr fontId="2" type="noConversion"/>
  </si>
  <si>
    <t>Interest rate(r)</t>
    <phoneticPr fontId="2" type="noConversion"/>
  </si>
  <si>
    <t>Strike price(K)</t>
    <phoneticPr fontId="2" type="noConversion"/>
  </si>
  <si>
    <t>Option Expiration(T)</t>
    <phoneticPr fontId="2" type="noConversion"/>
  </si>
  <si>
    <t>sigma(σ)</t>
    <phoneticPr fontId="2" type="noConversion"/>
  </si>
  <si>
    <t>Basic Information for Option Pricing</t>
    <phoneticPr fontId="2" type="noConversion"/>
  </si>
  <si>
    <t>Option Pricing</t>
    <phoneticPr fontId="2" type="noConversion"/>
  </si>
  <si>
    <t>Dividend yield(q)</t>
    <phoneticPr fontId="2" type="noConversion"/>
  </si>
  <si>
    <t>Time to expiry(τ)</t>
    <phoneticPr fontId="2" type="noConversion"/>
  </si>
  <si>
    <t>Pricing Date(t)</t>
    <phoneticPr fontId="2" type="noConversion"/>
  </si>
  <si>
    <t>Market Rate</t>
  </si>
  <si>
    <t>Zero Rate</t>
  </si>
  <si>
    <t>Discount</t>
  </si>
  <si>
    <t>Source</t>
  </si>
  <si>
    <t>01/10/2019</t>
  </si>
  <si>
    <t>CASH</t>
  </si>
  <si>
    <t>04/09/2019</t>
  </si>
  <si>
    <t>04/17/2019</t>
  </si>
  <si>
    <t>FUTURE</t>
  </si>
  <si>
    <t>05/15/2019</t>
  </si>
  <si>
    <t>06/19/2019</t>
  </si>
  <si>
    <t>07/17/2019</t>
  </si>
  <si>
    <t>08/21/2019</t>
  </si>
  <si>
    <t>09/18/2019</t>
  </si>
  <si>
    <t>01/09/2020</t>
  </si>
  <si>
    <t>SWAP</t>
  </si>
  <si>
    <t>03/18/2020</t>
  </si>
  <si>
    <t>PLUS valuation Date</t>
    <phoneticPr fontId="2" type="noConversion"/>
  </si>
  <si>
    <t>PLUS Maturity Date</t>
    <phoneticPr fontId="2" type="noConversion"/>
  </si>
  <si>
    <t>Date after valuation</t>
    <phoneticPr fontId="2" type="noConversion"/>
  </si>
  <si>
    <t>Moneyness</t>
    <phoneticPr fontId="2" type="noConversion"/>
  </si>
  <si>
    <t>Strike Price</t>
    <phoneticPr fontId="2" type="noConversion"/>
  </si>
  <si>
    <t>PLUS valuation Date(t)</t>
    <phoneticPr fontId="2" type="noConversion"/>
  </si>
  <si>
    <t>N(d1)</t>
    <phoneticPr fontId="2" type="noConversion"/>
  </si>
  <si>
    <t>N(d2)</t>
    <phoneticPr fontId="2" type="noConversion"/>
  </si>
  <si>
    <t>Bond Pricing</t>
    <phoneticPr fontId="2" type="noConversion"/>
  </si>
  <si>
    <t>Interest rate</t>
    <phoneticPr fontId="2" type="noConversion"/>
  </si>
  <si>
    <t>Bond price</t>
    <phoneticPr fontId="2" type="noConversion"/>
  </si>
  <si>
    <t>Maturity Date</t>
    <phoneticPr fontId="2" type="noConversion"/>
  </si>
  <si>
    <t>Time to maturity</t>
    <phoneticPr fontId="2" type="noConversion"/>
  </si>
  <si>
    <t>Zero coupon bond</t>
    <phoneticPr fontId="2" type="noConversion"/>
  </si>
  <si>
    <t>Long Calls with strike = 2531.94</t>
    <phoneticPr fontId="2" type="noConversion"/>
  </si>
  <si>
    <t>Short Put with strike = 2405.343</t>
    <phoneticPr fontId="2" type="noConversion"/>
  </si>
  <si>
    <t>Short Calls with Strike = 2657.018</t>
    <phoneticPr fontId="2" type="noConversion"/>
  </si>
  <si>
    <t>Price per unit</t>
    <phoneticPr fontId="2" type="noConversion"/>
  </si>
  <si>
    <t>Quantity</t>
    <phoneticPr fontId="2" type="noConversion"/>
  </si>
  <si>
    <t>Position</t>
    <phoneticPr fontId="2" type="noConversion"/>
  </si>
  <si>
    <t>Price of pricing date</t>
    <phoneticPr fontId="2" type="noConversion"/>
  </si>
  <si>
    <t>Price of issuing date</t>
    <phoneticPr fontId="2" type="noConversion"/>
  </si>
  <si>
    <t>Date</t>
  </si>
  <si>
    <t>3month</t>
  </si>
  <si>
    <t>6month</t>
  </si>
  <si>
    <t>12 month</t>
  </si>
  <si>
    <t>18 month</t>
  </si>
  <si>
    <t>24 month</t>
  </si>
  <si>
    <t>3MTH_IMPVOL_110.0%MNY_DF</t>
  </si>
  <si>
    <t>6MTH_IMPVOL_110.0%MNY_DF</t>
  </si>
  <si>
    <t>12MTH_IMPVOL_110.0%MNY_DF</t>
  </si>
  <si>
    <t>18MTH_IMPVOL_110.0%MNY_DF</t>
  </si>
  <si>
    <t>24MTH_IMPVOL_110.0%MNY_DF</t>
  </si>
  <si>
    <t>#N/A N/A</t>
  </si>
  <si>
    <t>3MTH_IMPVOL_105.0%MNY_DF</t>
  </si>
  <si>
    <t>6MTH_IMPVOL_105.0%MNY_DF</t>
  </si>
  <si>
    <t>12MTH_IMPVOL_105.0%MNY_DF</t>
  </si>
  <si>
    <t>18MTH_IMPVOL_105.0%MNY_DF</t>
  </si>
  <si>
    <t>24MTH_IMPVOL_105.0%MNY_DF</t>
  </si>
  <si>
    <t>3MTH_IMPVOL_102.5%MNY_DF</t>
  </si>
  <si>
    <t>6MTH_IMPVOL_102.5%MNY_DF</t>
  </si>
  <si>
    <t>12MTH_IMPVOL_102.5%MNY_DF</t>
  </si>
  <si>
    <t>18MTH_IMPVOL_102.5%MNY_DF</t>
  </si>
  <si>
    <t>24MTH_IMPVOL_102.5%MNY_DF</t>
  </si>
  <si>
    <t>3MTH_IMPVOL_100.0%MNY_DF</t>
  </si>
  <si>
    <t>6MTH_IMPVOL_100.0%MNY_DF</t>
  </si>
  <si>
    <t>12MTH_IMPVOL_100.0%MNY_DF</t>
  </si>
  <si>
    <t>18MTH_IMPVOL_100.0%MNY_DF</t>
  </si>
  <si>
    <t>24MTH_IMPVOL_100.0%MNY_DF</t>
  </si>
  <si>
    <t>3MTH_IMPVOL_95.0%MNY_DF</t>
  </si>
  <si>
    <t>6MTH_IMPVOL_95.0%MNY_DF</t>
  </si>
  <si>
    <t>12MTH_IMPVOL_95.0%MNY_DF</t>
  </si>
  <si>
    <t>18MTH_IMPVOL_95.0%MNY_DF</t>
  </si>
  <si>
    <t>24MTH_IMPVOL_95.0%MNY_DF</t>
  </si>
  <si>
    <t>Underlying Asset</t>
    <phoneticPr fontId="2" type="noConversion"/>
  </si>
  <si>
    <t>Information about Index and Buffer</t>
    <phoneticPr fontId="2" type="noConversion"/>
  </si>
  <si>
    <t>Short Calls with strike = 2657.018</t>
    <phoneticPr fontId="2" type="noConversion"/>
  </si>
  <si>
    <t>Interpolation of Implied Volatility(%)</t>
    <phoneticPr fontId="2" type="noConversion"/>
  </si>
  <si>
    <t>Interpolation of Risk free rate</t>
    <phoneticPr fontId="2" type="noConversion"/>
  </si>
  <si>
    <t>Repicating Portfolio</t>
  </si>
  <si>
    <t>This is the page of answering the task questions.</t>
    <phoneticPr fontId="2" type="noConversion"/>
  </si>
  <si>
    <t>Answer of question a) Estimate the value of Buffered PLUS</t>
    <phoneticPr fontId="2" type="noConversion"/>
  </si>
  <si>
    <t>Answer of question b) Make brief notes about assumptions</t>
    <phoneticPr fontId="2" type="noConversion"/>
  </si>
  <si>
    <t>Risk free interest rate</t>
    <phoneticPr fontId="2" type="noConversion"/>
  </si>
  <si>
    <t>SPX Index dividend yield</t>
    <phoneticPr fontId="2" type="noConversion"/>
  </si>
  <si>
    <t xml:space="preserve">S&amp;P 500 Index option's implied volatility </t>
    <phoneticPr fontId="2" type="noConversion"/>
  </si>
  <si>
    <t>Long Zero coupon Bond</t>
    <phoneticPr fontId="2" type="noConversion"/>
  </si>
  <si>
    <t>Replicating Portfolio payoff</t>
    <phoneticPr fontId="2" type="noConversion"/>
  </si>
  <si>
    <t>Expiration Date(t0)</t>
    <phoneticPr fontId="2" type="noConversion"/>
  </si>
  <si>
    <t>Expiration Date(t1)</t>
    <phoneticPr fontId="2" type="noConversion"/>
  </si>
  <si>
    <t>Date before valuation</t>
    <phoneticPr fontId="2" type="noConversion"/>
  </si>
  <si>
    <t>Risk free rate</t>
    <phoneticPr fontId="2" type="noConversion"/>
  </si>
  <si>
    <t>Answer of question c) Is it a good investment?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</si>
</sst>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24" formatCode="\$#,##0_);[Red]\(\$#,##0\)"/>
    <numFmt numFmtId="176" formatCode="&quot;$&quot;#,##0.000"/>
    <numFmt numFmtId="177" formatCode="0.000"/>
    <numFmt numFmtId="178" formatCode="0.0000"/>
    <numFmt numFmtId="179" formatCode="0.0000%"/>
    <numFmt numFmtId="180" formatCode="0.000%"/>
    <numFmt numFmtId="181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1"/>
      <color rgb="FF000000"/>
      <name val="맑은 고딕"/>
      <family val="2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" borderId="0"/>
    <xf numFmtId="0" fontId="6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/>
    <xf numFmtId="10" fontId="0" fillId="0" borderId="0" xfId="1" applyNumberFormat="1" applyFont="1" applyAlignment="1"/>
    <xf numFmtId="17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7" fillId="4" borderId="4" xfId="5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4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4" borderId="0" xfId="5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4" borderId="4" xfId="5" applyFont="1" applyBorder="1" applyAlignment="1">
      <alignment horizontal="center" wrapText="1"/>
    </xf>
    <xf numFmtId="0" fontId="7" fillId="4" borderId="0" xfId="5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179" fontId="7" fillId="0" borderId="1" xfId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4" borderId="6" xfId="5" applyFont="1" applyBorder="1" applyAlignment="1">
      <alignment horizontal="center" vertical="center" wrapText="1"/>
    </xf>
    <xf numFmtId="0" fontId="7" fillId="4" borderId="8" xfId="5" applyFont="1" applyBorder="1" applyAlignment="1">
      <alignment horizontal="center" vertical="center" wrapText="1"/>
    </xf>
    <xf numFmtId="0" fontId="7" fillId="4" borderId="7" xfId="5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/>
    </xf>
    <xf numFmtId="0" fontId="7" fillId="4" borderId="1" xfId="5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9" xfId="3" applyAlignment="1">
      <alignment horizontal="center" vertical="center"/>
    </xf>
    <xf numFmtId="180" fontId="0" fillId="0" borderId="1" xfId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4" xfId="4" applyBorder="1" applyAlignment="1">
      <alignment horizontal="center" vertical="center"/>
    </xf>
    <xf numFmtId="0" fontId="1" fillId="3" borderId="0" xfId="4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7" fillId="4" borderId="0" xfId="5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0" xfId="4" applyFont="1" applyAlignment="1">
      <alignment horizontal="center"/>
    </xf>
    <xf numFmtId="0" fontId="7" fillId="3" borderId="0" xfId="4" applyFont="1" applyAlignment="1">
      <alignment horizontal="center" vertical="center"/>
    </xf>
    <xf numFmtId="0" fontId="1" fillId="4" borderId="1" xfId="5" applyNumberFormat="1" applyBorder="1" applyAlignment="1" applyProtection="1">
      <alignment horizontal="center" vertical="center"/>
    </xf>
  </cellXfs>
  <cellStyles count="6">
    <cellStyle name="20% - 강조색5" xfId="4" builtinId="46"/>
    <cellStyle name="60% - 강조색5" xfId="5" builtinId="48"/>
    <cellStyle name="blp_column_header" xfId="2" xr:uid="{00000000-0005-0000-0000-000000000000}"/>
    <cellStyle name="백분율" xfId="1" builtinId="5"/>
    <cellStyle name="제목 1" xfId="3" builtinId="16"/>
    <cellStyle name="표준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Payoff Diagram of Replicating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'Replicating PF'!$G$7</c:f>
              <c:strCache>
                <c:ptCount val="1"/>
                <c:pt idx="0">
                  <c:v>Replicating Portfolio payoff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'Replicating PF'!$B$8:$B$158</c:f>
              <c:numCache>
                <c:formatCode>0.00</c:formatCode>
                <c:ptCount val="151"/>
                <c:pt idx="0">
                  <c:v>0</c:v>
                </c:pt>
                <c:pt idx="1">
                  <c:v>25.319400000000023</c:v>
                </c:pt>
                <c:pt idx="2">
                  <c:v>50.638800000000046</c:v>
                </c:pt>
                <c:pt idx="3">
                  <c:v>75.958200000000076</c:v>
                </c:pt>
                <c:pt idx="4">
                  <c:v>101.27760000000009</c:v>
                </c:pt>
                <c:pt idx="5">
                  <c:v>126.59700000000012</c:v>
                </c:pt>
                <c:pt idx="6">
                  <c:v>151.91640000000015</c:v>
                </c:pt>
                <c:pt idx="7">
                  <c:v>177.23580000000015</c:v>
                </c:pt>
                <c:pt idx="8">
                  <c:v>202.55520000000018</c:v>
                </c:pt>
                <c:pt idx="9">
                  <c:v>227.87460000000021</c:v>
                </c:pt>
                <c:pt idx="10">
                  <c:v>253.19400000000024</c:v>
                </c:pt>
                <c:pt idx="11">
                  <c:v>278.51340000000027</c:v>
                </c:pt>
                <c:pt idx="12">
                  <c:v>303.8328000000003</c:v>
                </c:pt>
                <c:pt idx="13">
                  <c:v>329.15220000000028</c:v>
                </c:pt>
                <c:pt idx="14">
                  <c:v>354.47160000000031</c:v>
                </c:pt>
                <c:pt idx="15">
                  <c:v>379.79100000000034</c:v>
                </c:pt>
                <c:pt idx="16">
                  <c:v>405.11040000000037</c:v>
                </c:pt>
                <c:pt idx="17">
                  <c:v>430.4298000000004</c:v>
                </c:pt>
                <c:pt idx="18">
                  <c:v>455.74920000000043</c:v>
                </c:pt>
                <c:pt idx="19">
                  <c:v>481.06860000000046</c:v>
                </c:pt>
                <c:pt idx="20">
                  <c:v>506.38800000000049</c:v>
                </c:pt>
                <c:pt idx="21">
                  <c:v>531.70740000000046</c:v>
                </c:pt>
                <c:pt idx="22">
                  <c:v>557.02680000000055</c:v>
                </c:pt>
                <c:pt idx="23">
                  <c:v>582.34620000000052</c:v>
                </c:pt>
                <c:pt idx="24">
                  <c:v>607.66560000000061</c:v>
                </c:pt>
                <c:pt idx="25">
                  <c:v>632.98500000000058</c:v>
                </c:pt>
                <c:pt idx="26">
                  <c:v>658.30440000000056</c:v>
                </c:pt>
                <c:pt idx="27">
                  <c:v>683.62380000000064</c:v>
                </c:pt>
                <c:pt idx="28">
                  <c:v>708.94320000000062</c:v>
                </c:pt>
                <c:pt idx="29">
                  <c:v>734.2626000000007</c:v>
                </c:pt>
                <c:pt idx="30">
                  <c:v>759.58200000000068</c:v>
                </c:pt>
                <c:pt idx="31">
                  <c:v>784.90140000000076</c:v>
                </c:pt>
                <c:pt idx="32">
                  <c:v>810.22080000000074</c:v>
                </c:pt>
                <c:pt idx="33">
                  <c:v>835.54020000000071</c:v>
                </c:pt>
                <c:pt idx="34">
                  <c:v>860.8596000000008</c:v>
                </c:pt>
                <c:pt idx="35">
                  <c:v>886.17900000000077</c:v>
                </c:pt>
                <c:pt idx="36">
                  <c:v>911.49840000000086</c:v>
                </c:pt>
                <c:pt idx="37">
                  <c:v>936.81780000000083</c:v>
                </c:pt>
                <c:pt idx="38">
                  <c:v>962.13720000000092</c:v>
                </c:pt>
                <c:pt idx="39">
                  <c:v>987.45660000000089</c:v>
                </c:pt>
                <c:pt idx="40">
                  <c:v>1012.776000000001</c:v>
                </c:pt>
                <c:pt idx="41">
                  <c:v>1038.0954000000008</c:v>
                </c:pt>
                <c:pt idx="42">
                  <c:v>1063.4148000000009</c:v>
                </c:pt>
                <c:pt idx="43">
                  <c:v>1088.734200000001</c:v>
                </c:pt>
                <c:pt idx="44">
                  <c:v>1114.0536000000011</c:v>
                </c:pt>
                <c:pt idx="45">
                  <c:v>1139.373000000001</c:v>
                </c:pt>
                <c:pt idx="46">
                  <c:v>1164.692400000001</c:v>
                </c:pt>
                <c:pt idx="47">
                  <c:v>1190.0118000000011</c:v>
                </c:pt>
                <c:pt idx="48">
                  <c:v>1215.3312000000012</c:v>
                </c:pt>
                <c:pt idx="49">
                  <c:v>1240.6506000000011</c:v>
                </c:pt>
                <c:pt idx="50">
                  <c:v>1265.9700000000012</c:v>
                </c:pt>
                <c:pt idx="51">
                  <c:v>1291.2894000000013</c:v>
                </c:pt>
                <c:pt idx="52">
                  <c:v>1316.6088000000011</c:v>
                </c:pt>
                <c:pt idx="53">
                  <c:v>1341.9282000000012</c:v>
                </c:pt>
                <c:pt idx="54">
                  <c:v>1367.2476000000013</c:v>
                </c:pt>
                <c:pt idx="55">
                  <c:v>1392.5670000000014</c:v>
                </c:pt>
                <c:pt idx="56">
                  <c:v>1417.8864000000012</c:v>
                </c:pt>
                <c:pt idx="57">
                  <c:v>1443.2058000000013</c:v>
                </c:pt>
                <c:pt idx="58">
                  <c:v>1468.5252000000014</c:v>
                </c:pt>
                <c:pt idx="59">
                  <c:v>1493.8446000000013</c:v>
                </c:pt>
                <c:pt idx="60">
                  <c:v>1519.1640000000014</c:v>
                </c:pt>
                <c:pt idx="61">
                  <c:v>1544.4834000000014</c:v>
                </c:pt>
                <c:pt idx="62">
                  <c:v>1569.8028000000015</c:v>
                </c:pt>
                <c:pt idx="63">
                  <c:v>1595.1222000000014</c:v>
                </c:pt>
                <c:pt idx="64">
                  <c:v>1620.4416000000015</c:v>
                </c:pt>
                <c:pt idx="65">
                  <c:v>1645.7610000000016</c:v>
                </c:pt>
                <c:pt idx="66">
                  <c:v>1671.0804000000014</c:v>
                </c:pt>
                <c:pt idx="67">
                  <c:v>1696.3998000000015</c:v>
                </c:pt>
                <c:pt idx="68">
                  <c:v>1721.7192000000016</c:v>
                </c:pt>
                <c:pt idx="69">
                  <c:v>1747.0386000000017</c:v>
                </c:pt>
                <c:pt idx="70">
                  <c:v>1772.3580000000015</c:v>
                </c:pt>
                <c:pt idx="71">
                  <c:v>1797.6774000000016</c:v>
                </c:pt>
                <c:pt idx="72">
                  <c:v>1822.9968000000017</c:v>
                </c:pt>
                <c:pt idx="73">
                  <c:v>1848.3162000000016</c:v>
                </c:pt>
                <c:pt idx="74">
                  <c:v>1873.6356000000017</c:v>
                </c:pt>
                <c:pt idx="75">
                  <c:v>1898.9550000000017</c:v>
                </c:pt>
                <c:pt idx="76">
                  <c:v>1924.2744000000018</c:v>
                </c:pt>
                <c:pt idx="77">
                  <c:v>1949.5938000000017</c:v>
                </c:pt>
                <c:pt idx="78">
                  <c:v>1974.9132000000018</c:v>
                </c:pt>
                <c:pt idx="79">
                  <c:v>2000.2326000000019</c:v>
                </c:pt>
                <c:pt idx="80">
                  <c:v>2025.552000000002</c:v>
                </c:pt>
                <c:pt idx="81">
                  <c:v>2050.8714000000018</c:v>
                </c:pt>
                <c:pt idx="82">
                  <c:v>2076.1908000000017</c:v>
                </c:pt>
                <c:pt idx="83">
                  <c:v>2101.510200000002</c:v>
                </c:pt>
                <c:pt idx="84">
                  <c:v>2126.8296000000018</c:v>
                </c:pt>
                <c:pt idx="85">
                  <c:v>2152.1490000000022</c:v>
                </c:pt>
                <c:pt idx="86">
                  <c:v>2177.468400000002</c:v>
                </c:pt>
                <c:pt idx="87">
                  <c:v>2202.7878000000019</c:v>
                </c:pt>
                <c:pt idx="88">
                  <c:v>2228.1072000000022</c:v>
                </c:pt>
                <c:pt idx="89">
                  <c:v>2253.4266000000021</c:v>
                </c:pt>
                <c:pt idx="90">
                  <c:v>2278.7460000000019</c:v>
                </c:pt>
                <c:pt idx="91">
                  <c:v>2304.0654000000022</c:v>
                </c:pt>
                <c:pt idx="92">
                  <c:v>2329.3848000000016</c:v>
                </c:pt>
                <c:pt idx="93">
                  <c:v>2354.7042000000019</c:v>
                </c:pt>
                <c:pt idx="94">
                  <c:v>2380.0236000000018</c:v>
                </c:pt>
                <c:pt idx="95">
                  <c:v>2405.3430000000021</c:v>
                </c:pt>
                <c:pt idx="96">
                  <c:v>2430.662400000002</c:v>
                </c:pt>
                <c:pt idx="97">
                  <c:v>2455.9818000000018</c:v>
                </c:pt>
                <c:pt idx="98">
                  <c:v>2481.3012000000022</c:v>
                </c:pt>
                <c:pt idx="99">
                  <c:v>2506.620600000002</c:v>
                </c:pt>
                <c:pt idx="100">
                  <c:v>2531.9400000000019</c:v>
                </c:pt>
                <c:pt idx="101">
                  <c:v>2557.2594000000017</c:v>
                </c:pt>
                <c:pt idx="102">
                  <c:v>2582.5788000000016</c:v>
                </c:pt>
                <c:pt idx="103">
                  <c:v>2607.8982000000019</c:v>
                </c:pt>
                <c:pt idx="104">
                  <c:v>2633.2176000000018</c:v>
                </c:pt>
                <c:pt idx="105">
                  <c:v>2658.5370000000021</c:v>
                </c:pt>
                <c:pt idx="106">
                  <c:v>2683.8564000000019</c:v>
                </c:pt>
                <c:pt idx="107">
                  <c:v>2709.1758000000018</c:v>
                </c:pt>
                <c:pt idx="108">
                  <c:v>2734.4952000000021</c:v>
                </c:pt>
                <c:pt idx="109">
                  <c:v>2759.814600000002</c:v>
                </c:pt>
                <c:pt idx="110">
                  <c:v>2785.1340000000018</c:v>
                </c:pt>
                <c:pt idx="111">
                  <c:v>2810.4534000000021</c:v>
                </c:pt>
                <c:pt idx="112">
                  <c:v>2835.772800000002</c:v>
                </c:pt>
                <c:pt idx="113">
                  <c:v>2861.0922000000019</c:v>
                </c:pt>
                <c:pt idx="114">
                  <c:v>2886.4116000000022</c:v>
                </c:pt>
                <c:pt idx="115">
                  <c:v>2911.731000000002</c:v>
                </c:pt>
                <c:pt idx="116">
                  <c:v>2937.0504000000019</c:v>
                </c:pt>
                <c:pt idx="117">
                  <c:v>2962.3698000000022</c:v>
                </c:pt>
                <c:pt idx="118">
                  <c:v>2987.6892000000021</c:v>
                </c:pt>
                <c:pt idx="119">
                  <c:v>3013.0086000000024</c:v>
                </c:pt>
                <c:pt idx="120">
                  <c:v>3038.3280000000022</c:v>
                </c:pt>
                <c:pt idx="121">
                  <c:v>3063.6474000000021</c:v>
                </c:pt>
                <c:pt idx="122">
                  <c:v>3088.9668000000024</c:v>
                </c:pt>
                <c:pt idx="123">
                  <c:v>3114.2862000000023</c:v>
                </c:pt>
                <c:pt idx="124">
                  <c:v>3139.6056000000021</c:v>
                </c:pt>
                <c:pt idx="125">
                  <c:v>3164.9250000000025</c:v>
                </c:pt>
                <c:pt idx="126">
                  <c:v>3190.2444000000023</c:v>
                </c:pt>
                <c:pt idx="127">
                  <c:v>3215.5638000000022</c:v>
                </c:pt>
                <c:pt idx="128">
                  <c:v>3240.8832000000025</c:v>
                </c:pt>
                <c:pt idx="129">
                  <c:v>3266.2026000000023</c:v>
                </c:pt>
                <c:pt idx="130">
                  <c:v>3291.5220000000022</c:v>
                </c:pt>
                <c:pt idx="131">
                  <c:v>3316.8414000000025</c:v>
                </c:pt>
                <c:pt idx="132">
                  <c:v>3342.1608000000024</c:v>
                </c:pt>
                <c:pt idx="133">
                  <c:v>3367.4802000000027</c:v>
                </c:pt>
                <c:pt idx="134">
                  <c:v>3392.7996000000026</c:v>
                </c:pt>
                <c:pt idx="135">
                  <c:v>3418.1190000000024</c:v>
                </c:pt>
                <c:pt idx="136">
                  <c:v>3443.4384000000027</c:v>
                </c:pt>
                <c:pt idx="137">
                  <c:v>3468.7578000000026</c:v>
                </c:pt>
                <c:pt idx="138">
                  <c:v>3494.0772000000024</c:v>
                </c:pt>
                <c:pt idx="139">
                  <c:v>3519.3966000000028</c:v>
                </c:pt>
                <c:pt idx="140">
                  <c:v>3544.7160000000026</c:v>
                </c:pt>
                <c:pt idx="141">
                  <c:v>3570.0354000000025</c:v>
                </c:pt>
                <c:pt idx="142">
                  <c:v>3595.3548000000028</c:v>
                </c:pt>
                <c:pt idx="143">
                  <c:v>3620.6742000000027</c:v>
                </c:pt>
                <c:pt idx="144">
                  <c:v>3645.993600000003</c:v>
                </c:pt>
                <c:pt idx="145">
                  <c:v>3671.3130000000028</c:v>
                </c:pt>
                <c:pt idx="146">
                  <c:v>3696.6324000000027</c:v>
                </c:pt>
                <c:pt idx="147">
                  <c:v>3721.951800000003</c:v>
                </c:pt>
                <c:pt idx="148">
                  <c:v>3747.2712000000029</c:v>
                </c:pt>
                <c:pt idx="149">
                  <c:v>3772.5906000000027</c:v>
                </c:pt>
                <c:pt idx="150">
                  <c:v>3797.9100000000021</c:v>
                </c:pt>
              </c:numCache>
            </c:numRef>
          </c:cat>
          <c:val>
            <c:numRef>
              <c:f>'Replicating PF'!$G$8:$G$158</c:f>
              <c:numCache>
                <c:formatCode>"$"#,##0.000</c:formatCode>
                <c:ptCount val="151"/>
                <c:pt idx="0">
                  <c:v>0.50000000000000178</c:v>
                </c:pt>
                <c:pt idx="1">
                  <c:v>0.60000000000000142</c:v>
                </c:pt>
                <c:pt idx="2">
                  <c:v>0.70000000000000284</c:v>
                </c:pt>
                <c:pt idx="3">
                  <c:v>0.80000000000000071</c:v>
                </c:pt>
                <c:pt idx="4">
                  <c:v>0.90000000000000036</c:v>
                </c:pt>
                <c:pt idx="5">
                  <c:v>1.0000000000000018</c:v>
                </c:pt>
                <c:pt idx="6">
                  <c:v>1.1000000000000014</c:v>
                </c:pt>
                <c:pt idx="7">
                  <c:v>1.2000000000000028</c:v>
                </c:pt>
                <c:pt idx="8">
                  <c:v>1.3000000000000025</c:v>
                </c:pt>
                <c:pt idx="9">
                  <c:v>1.4000000000000021</c:v>
                </c:pt>
                <c:pt idx="10">
                  <c:v>1.5000000000000036</c:v>
                </c:pt>
                <c:pt idx="11">
                  <c:v>1.6000000000000032</c:v>
                </c:pt>
                <c:pt idx="12">
                  <c:v>1.7000000000000011</c:v>
                </c:pt>
                <c:pt idx="13">
                  <c:v>1.8000000000000025</c:v>
                </c:pt>
                <c:pt idx="14">
                  <c:v>1.9000000000000021</c:v>
                </c:pt>
                <c:pt idx="15">
                  <c:v>2.0000000000000027</c:v>
                </c:pt>
                <c:pt idx="16">
                  <c:v>2.1000000000000032</c:v>
                </c:pt>
                <c:pt idx="17">
                  <c:v>2.2000000000000028</c:v>
                </c:pt>
                <c:pt idx="18">
                  <c:v>2.3000000000000034</c:v>
                </c:pt>
                <c:pt idx="19">
                  <c:v>2.400000000000003</c:v>
                </c:pt>
                <c:pt idx="20">
                  <c:v>2.5000000000000027</c:v>
                </c:pt>
                <c:pt idx="21">
                  <c:v>2.6000000000000032</c:v>
                </c:pt>
                <c:pt idx="22">
                  <c:v>2.7000000000000037</c:v>
                </c:pt>
                <c:pt idx="23">
                  <c:v>2.8000000000000025</c:v>
                </c:pt>
                <c:pt idx="24">
                  <c:v>2.9000000000000039</c:v>
                </c:pt>
                <c:pt idx="25">
                  <c:v>3.0000000000000036</c:v>
                </c:pt>
                <c:pt idx="26">
                  <c:v>3.1000000000000032</c:v>
                </c:pt>
                <c:pt idx="27">
                  <c:v>3.2000000000000046</c:v>
                </c:pt>
                <c:pt idx="28">
                  <c:v>3.3000000000000034</c:v>
                </c:pt>
                <c:pt idx="29">
                  <c:v>3.4000000000000039</c:v>
                </c:pt>
                <c:pt idx="30">
                  <c:v>3.5000000000000044</c:v>
                </c:pt>
                <c:pt idx="31">
                  <c:v>3.6000000000000041</c:v>
                </c:pt>
                <c:pt idx="32">
                  <c:v>3.7000000000000037</c:v>
                </c:pt>
                <c:pt idx="33">
                  <c:v>3.8000000000000043</c:v>
                </c:pt>
                <c:pt idx="34">
                  <c:v>3.9000000000000039</c:v>
                </c:pt>
                <c:pt idx="35">
                  <c:v>4.0000000000000044</c:v>
                </c:pt>
                <c:pt idx="36">
                  <c:v>4.1000000000000041</c:v>
                </c:pt>
                <c:pt idx="37">
                  <c:v>4.2000000000000037</c:v>
                </c:pt>
                <c:pt idx="38">
                  <c:v>4.3000000000000052</c:v>
                </c:pt>
                <c:pt idx="39">
                  <c:v>4.4000000000000048</c:v>
                </c:pt>
                <c:pt idx="40">
                  <c:v>4.5000000000000053</c:v>
                </c:pt>
                <c:pt idx="41">
                  <c:v>4.6000000000000041</c:v>
                </c:pt>
                <c:pt idx="42">
                  <c:v>4.7000000000000046</c:v>
                </c:pt>
                <c:pt idx="43">
                  <c:v>4.8000000000000052</c:v>
                </c:pt>
                <c:pt idx="44">
                  <c:v>4.9000000000000057</c:v>
                </c:pt>
                <c:pt idx="45">
                  <c:v>5.0000000000000044</c:v>
                </c:pt>
                <c:pt idx="46">
                  <c:v>5.100000000000005</c:v>
                </c:pt>
                <c:pt idx="47">
                  <c:v>5.2000000000000055</c:v>
                </c:pt>
                <c:pt idx="48">
                  <c:v>5.300000000000006</c:v>
                </c:pt>
                <c:pt idx="49">
                  <c:v>5.4000000000000057</c:v>
                </c:pt>
                <c:pt idx="50">
                  <c:v>5.5000000000000053</c:v>
                </c:pt>
                <c:pt idx="51">
                  <c:v>5.6000000000000059</c:v>
                </c:pt>
                <c:pt idx="52">
                  <c:v>5.7000000000000055</c:v>
                </c:pt>
                <c:pt idx="53">
                  <c:v>5.800000000000006</c:v>
                </c:pt>
                <c:pt idx="54">
                  <c:v>5.9000000000000057</c:v>
                </c:pt>
                <c:pt idx="55">
                  <c:v>6.0000000000000062</c:v>
                </c:pt>
                <c:pt idx="56">
                  <c:v>6.1000000000000059</c:v>
                </c:pt>
                <c:pt idx="57">
                  <c:v>6.2000000000000064</c:v>
                </c:pt>
                <c:pt idx="58">
                  <c:v>6.300000000000006</c:v>
                </c:pt>
                <c:pt idx="59">
                  <c:v>6.4000000000000057</c:v>
                </c:pt>
                <c:pt idx="60">
                  <c:v>6.5000000000000062</c:v>
                </c:pt>
                <c:pt idx="61">
                  <c:v>6.6000000000000068</c:v>
                </c:pt>
                <c:pt idx="62">
                  <c:v>6.7000000000000064</c:v>
                </c:pt>
                <c:pt idx="63">
                  <c:v>6.800000000000006</c:v>
                </c:pt>
                <c:pt idx="64">
                  <c:v>6.9000000000000066</c:v>
                </c:pt>
                <c:pt idx="65">
                  <c:v>7.0000000000000071</c:v>
                </c:pt>
                <c:pt idx="66">
                  <c:v>7.1000000000000068</c:v>
                </c:pt>
                <c:pt idx="67">
                  <c:v>7.2000000000000064</c:v>
                </c:pt>
                <c:pt idx="68">
                  <c:v>7.3000000000000069</c:v>
                </c:pt>
                <c:pt idx="69">
                  <c:v>7.4000000000000075</c:v>
                </c:pt>
                <c:pt idx="70">
                  <c:v>7.5000000000000071</c:v>
                </c:pt>
                <c:pt idx="71">
                  <c:v>7.6000000000000068</c:v>
                </c:pt>
                <c:pt idx="72">
                  <c:v>7.7000000000000082</c:v>
                </c:pt>
                <c:pt idx="73">
                  <c:v>7.8000000000000069</c:v>
                </c:pt>
                <c:pt idx="74">
                  <c:v>7.9000000000000075</c:v>
                </c:pt>
                <c:pt idx="75">
                  <c:v>8.0000000000000071</c:v>
                </c:pt>
                <c:pt idx="76">
                  <c:v>8.1000000000000085</c:v>
                </c:pt>
                <c:pt idx="77">
                  <c:v>8.2000000000000082</c:v>
                </c:pt>
                <c:pt idx="78">
                  <c:v>8.3000000000000078</c:v>
                </c:pt>
                <c:pt idx="79">
                  <c:v>8.4000000000000075</c:v>
                </c:pt>
                <c:pt idx="80">
                  <c:v>8.5000000000000089</c:v>
                </c:pt>
                <c:pt idx="81">
                  <c:v>8.6000000000000085</c:v>
                </c:pt>
                <c:pt idx="82">
                  <c:v>8.7000000000000064</c:v>
                </c:pt>
                <c:pt idx="83">
                  <c:v>8.8000000000000078</c:v>
                </c:pt>
                <c:pt idx="84">
                  <c:v>8.9000000000000075</c:v>
                </c:pt>
                <c:pt idx="85">
                  <c:v>9.0000000000000089</c:v>
                </c:pt>
                <c:pt idx="86">
                  <c:v>9.1000000000000085</c:v>
                </c:pt>
                <c:pt idx="87">
                  <c:v>9.2000000000000082</c:v>
                </c:pt>
                <c:pt idx="88">
                  <c:v>9.3000000000000096</c:v>
                </c:pt>
                <c:pt idx="89">
                  <c:v>9.4000000000000092</c:v>
                </c:pt>
                <c:pt idx="90">
                  <c:v>9.5000000000000089</c:v>
                </c:pt>
                <c:pt idx="91">
                  <c:v>9.6000000000000085</c:v>
                </c:pt>
                <c:pt idx="92">
                  <c:v>9.7000000000000064</c:v>
                </c:pt>
                <c:pt idx="93">
                  <c:v>9.8000000000000078</c:v>
                </c:pt>
                <c:pt idx="94">
                  <c:v>9.9000000000000075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10.000000000000023</c:v>
                </c:pt>
                <c:pt idx="101">
                  <c:v>10.330000000000021</c:v>
                </c:pt>
                <c:pt idx="102">
                  <c:v>10.66000000000002</c:v>
                </c:pt>
                <c:pt idx="103">
                  <c:v>10.990000000000023</c:v>
                </c:pt>
                <c:pt idx="104">
                  <c:v>11.320000000000022</c:v>
                </c:pt>
                <c:pt idx="105">
                  <c:v>11.630200000000006</c:v>
                </c:pt>
                <c:pt idx="106">
                  <c:v>11.630200000000004</c:v>
                </c:pt>
                <c:pt idx="107">
                  <c:v>11.630200000000004</c:v>
                </c:pt>
                <c:pt idx="108">
                  <c:v>11.630200000000004</c:v>
                </c:pt>
                <c:pt idx="109">
                  <c:v>11.630200000000004</c:v>
                </c:pt>
                <c:pt idx="110">
                  <c:v>11.630200000000004</c:v>
                </c:pt>
                <c:pt idx="111">
                  <c:v>11.630200000000006</c:v>
                </c:pt>
                <c:pt idx="112">
                  <c:v>11.630200000000006</c:v>
                </c:pt>
                <c:pt idx="113">
                  <c:v>11.630200000000006</c:v>
                </c:pt>
                <c:pt idx="114">
                  <c:v>11.630200000000004</c:v>
                </c:pt>
                <c:pt idx="115">
                  <c:v>11.630200000000004</c:v>
                </c:pt>
                <c:pt idx="116">
                  <c:v>11.630200000000004</c:v>
                </c:pt>
                <c:pt idx="117">
                  <c:v>11.630200000000006</c:v>
                </c:pt>
                <c:pt idx="118">
                  <c:v>11.630200000000006</c:v>
                </c:pt>
                <c:pt idx="119">
                  <c:v>11.630200000000004</c:v>
                </c:pt>
                <c:pt idx="120">
                  <c:v>11.630200000000004</c:v>
                </c:pt>
                <c:pt idx="121">
                  <c:v>11.630200000000004</c:v>
                </c:pt>
                <c:pt idx="122">
                  <c:v>11.630200000000006</c:v>
                </c:pt>
                <c:pt idx="123">
                  <c:v>11.630200000000006</c:v>
                </c:pt>
                <c:pt idx="124">
                  <c:v>11.630200000000006</c:v>
                </c:pt>
                <c:pt idx="125">
                  <c:v>11.630200000000002</c:v>
                </c:pt>
                <c:pt idx="126">
                  <c:v>11.630200000000004</c:v>
                </c:pt>
                <c:pt idx="127">
                  <c:v>11.630200000000004</c:v>
                </c:pt>
                <c:pt idx="128">
                  <c:v>11.630200000000006</c:v>
                </c:pt>
                <c:pt idx="129">
                  <c:v>11.630200000000006</c:v>
                </c:pt>
                <c:pt idx="130">
                  <c:v>11.630200000000006</c:v>
                </c:pt>
                <c:pt idx="131">
                  <c:v>11.630200000000007</c:v>
                </c:pt>
                <c:pt idx="132">
                  <c:v>11.630200000000007</c:v>
                </c:pt>
                <c:pt idx="133">
                  <c:v>11.630200000000006</c:v>
                </c:pt>
                <c:pt idx="134">
                  <c:v>11.630200000000006</c:v>
                </c:pt>
                <c:pt idx="135">
                  <c:v>11.630200000000006</c:v>
                </c:pt>
                <c:pt idx="136">
                  <c:v>11.630200000000004</c:v>
                </c:pt>
                <c:pt idx="137">
                  <c:v>11.630200000000004</c:v>
                </c:pt>
                <c:pt idx="138">
                  <c:v>11.630200000000004</c:v>
                </c:pt>
                <c:pt idx="139">
                  <c:v>11.630200000000004</c:v>
                </c:pt>
                <c:pt idx="140">
                  <c:v>11.630200000000006</c:v>
                </c:pt>
                <c:pt idx="141">
                  <c:v>11.630200000000006</c:v>
                </c:pt>
                <c:pt idx="142">
                  <c:v>11.630200000000006</c:v>
                </c:pt>
                <c:pt idx="143">
                  <c:v>11.630200000000007</c:v>
                </c:pt>
                <c:pt idx="144">
                  <c:v>11.630200000000004</c:v>
                </c:pt>
                <c:pt idx="145">
                  <c:v>11.630200000000004</c:v>
                </c:pt>
                <c:pt idx="146">
                  <c:v>11.630200000000006</c:v>
                </c:pt>
                <c:pt idx="147">
                  <c:v>11.630200000000002</c:v>
                </c:pt>
                <c:pt idx="148">
                  <c:v>11.630200000000002</c:v>
                </c:pt>
                <c:pt idx="149">
                  <c:v>11.630200000000007</c:v>
                </c:pt>
                <c:pt idx="150">
                  <c:v>11.630200000000006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5-4BFC-8641-E389927B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687743"/>
        <c:axId val="259686495"/>
      </c:lineChart>
      <c:catAx>
        <c:axId val="25968774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686495"/>
        <c:crosses val="autoZero"/>
        <c:auto val="1"/>
        <c:lblAlgn val="ctr"/>
        <c:lblOffset val="100"/>
        <c:noMultiLvlLbl val="0"/>
      </c:catAx>
      <c:valAx>
        <c:axId val="2596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68774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</xdr:rowOff>
    </xdr:from>
    <xdr:to>
      <xdr:col>7</xdr:col>
      <xdr:colOff>662299</xdr:colOff>
      <xdr:row>32</xdr:row>
      <xdr:rowOff>21365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0" y="3539882"/>
              <a:ext cx="7221196" cy="354600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="1">
                  <a:latin typeface="+mn-lt"/>
                </a:rPr>
                <a:t>Let</a:t>
              </a:r>
              <a:r>
                <a:rPr lang="en-US" altLang="ko-KR" sz="1100" b="1" baseline="0">
                  <a:latin typeface="+mn-lt"/>
                </a:rPr>
                <a:t> final index value is I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="1" baseline="0">
                  <a:latin typeface="+mn-lt"/>
                </a:rPr>
                <a:t>1. Upside Scenario</a:t>
              </a:r>
            </a:p>
            <a:p>
              <a:r>
                <a:rPr lang="en-US" altLang="ko-KR" sz="1100" baseline="0">
                  <a:latin typeface="+mn-lt"/>
                </a:rPr>
                <a:t>    </a:t>
              </a:r>
            </a:p>
            <a:p>
              <a:r>
                <a:rPr lang="en-US" altLang="ko-KR" sz="1100" baseline="0">
                  <a:latin typeface="+mn-lt"/>
                </a:rPr>
                <a:t>    If I &gt; 2531.94, Then payoff is </a:t>
              </a:r>
              <a:r>
                <a:rPr lang="en-US" altLang="ko-KR" sz="1100" b="1" baseline="0">
                  <a:latin typeface="+mn-lt"/>
                </a:rPr>
                <a:t>$10 + leveraged upside payment</a:t>
              </a:r>
              <a:r>
                <a:rPr lang="en-US" altLang="ko-KR" sz="1100" baseline="0">
                  <a:latin typeface="+mn-lt"/>
                </a:rPr>
                <a:t>.</a:t>
              </a:r>
            </a:p>
            <a:p>
              <a:r>
                <a:rPr lang="en-US" altLang="ko-KR" sz="1100" baseline="0">
                  <a:latin typeface="+mn-lt"/>
                </a:rPr>
                <a:t> </a:t>
              </a:r>
              <a:r>
                <a:rPr lang="ko-KR" altLang="en-US" sz="1100" baseline="0">
                  <a:latin typeface="+mn-lt"/>
                </a:rPr>
                <a:t> </a:t>
              </a:r>
              <a:r>
                <a:rPr lang="en-US" altLang="ko-KR" sz="1100" baseline="0">
                  <a:latin typeface="+mn-lt"/>
                </a:rPr>
                <a:t>  $10 +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leveraged upside payment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$10 +$10 * leverage factor * index % increase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$10 +$10 *330% *(I-2531.94) / 2531.94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$10 +$ 33*(I -2531.94) / 2531.94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※ Upside payoff should  be less than $11.63 ( 116.3% of the stated principal amount)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="1" baseline="0">
                  <a:latin typeface="+mn-lt"/>
                </a:rPr>
                <a:t>2. Par Scenario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aseline="0">
                  <a:latin typeface="+mn-lt"/>
                </a:rPr>
                <a:t>    If 95% * 2531.94( = 2405.343) &lt; I &lt; 2531.94, Then payoff is </a:t>
              </a:r>
              <a:r>
                <a:rPr lang="en-US" altLang="ko-KR" sz="1100" b="1" baseline="0">
                  <a:latin typeface="+mn-lt"/>
                </a:rPr>
                <a:t>$10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="1" baseline="0">
                  <a:latin typeface="+mn-lt"/>
                </a:rPr>
                <a:t>3.Downside Scenario</a:t>
              </a:r>
            </a:p>
            <a:p>
              <a:endParaRPr lang="en-US" altLang="ko-KR" sz="1100" b="1" baseline="0">
                <a:latin typeface="+mn-lt"/>
              </a:endParaRPr>
            </a:p>
            <a:p>
              <a:r>
                <a:rPr lang="en-US" altLang="ko-KR" sz="1100" baseline="0">
                  <a:latin typeface="+mn-lt"/>
                </a:rPr>
                <a:t>    If I &lt; 95%*2531.94( = 2405.343), then payoff is </a:t>
              </a:r>
              <a:r>
                <a:rPr lang="en-US" altLang="ko-KR" sz="1100" b="1" baseline="0">
                  <a:latin typeface="+mn-lt"/>
                </a:rPr>
                <a:t>$10 *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1" i="1" baseline="0">
                          <a:latin typeface="+mn-lt"/>
                        </a:rPr>
                      </m:ctrlPr>
                    </m:fPr>
                    <m:num>
                      <m:r>
                        <a:rPr lang="en-US" altLang="ko-KR" sz="1100" b="1" i="1" baseline="0">
                          <a:latin typeface="+mn-lt"/>
                        </a:rPr>
                        <m:t>𝑰</m:t>
                      </m:r>
                    </m:num>
                    <m:den>
                      <m:r>
                        <a:rPr lang="en-US" altLang="ko-KR" sz="1100" b="1" i="1" baseline="0">
                          <a:latin typeface="+mn-lt"/>
                        </a:rPr>
                        <m:t>𝟐𝟓𝟑𝟏</m:t>
                      </m:r>
                      <m:r>
                        <a:rPr lang="en-US" altLang="ko-KR" sz="1100" b="1" i="1" baseline="0">
                          <a:latin typeface="+mn-lt"/>
                        </a:rPr>
                        <m:t>.</m:t>
                      </m:r>
                      <m:r>
                        <a:rPr lang="en-US" altLang="ko-KR" sz="1100" b="1" i="1" baseline="0">
                          <a:latin typeface="+mn-lt"/>
                        </a:rPr>
                        <m:t>𝟗𝟒</m:t>
                      </m:r>
                    </m:den>
                  </m:f>
                  <m:r>
                    <a:rPr lang="en-US" altLang="ko-KR" sz="1100" b="1" i="1" baseline="0">
                      <a:latin typeface="+mn-lt"/>
                    </a:rPr>
                    <m:t> </m:t>
                  </m:r>
                </m:oMath>
              </a14:m>
              <a:r>
                <a:rPr lang="en-US" altLang="ko-KR" sz="1100" b="1" baseline="0">
                  <a:latin typeface="+mn-lt"/>
                </a:rPr>
                <a:t>+ $0.5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※ Downside payoff should be more than $0.5( 5% of the stated principal amount)</a:t>
              </a:r>
              <a:endParaRPr lang="en-US" altLang="ko-KR" sz="1100" baseline="0">
                <a:latin typeface="+mn-lt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0" y="3539882"/>
              <a:ext cx="7221196" cy="354600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="1">
                  <a:latin typeface="+mn-lt"/>
                </a:rPr>
                <a:t>Let</a:t>
              </a:r>
              <a:r>
                <a:rPr lang="en-US" altLang="ko-KR" sz="1100" b="1" baseline="0">
                  <a:latin typeface="+mn-lt"/>
                </a:rPr>
                <a:t> final index value is I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="1" baseline="0">
                  <a:latin typeface="+mn-lt"/>
                </a:rPr>
                <a:t>1. Upside Scenario</a:t>
              </a:r>
            </a:p>
            <a:p>
              <a:r>
                <a:rPr lang="en-US" altLang="ko-KR" sz="1100" baseline="0">
                  <a:latin typeface="+mn-lt"/>
                </a:rPr>
                <a:t>    </a:t>
              </a:r>
            </a:p>
            <a:p>
              <a:r>
                <a:rPr lang="en-US" altLang="ko-KR" sz="1100" baseline="0">
                  <a:latin typeface="+mn-lt"/>
                </a:rPr>
                <a:t>    If I &gt; 2531.94, Then payoff is </a:t>
              </a:r>
              <a:r>
                <a:rPr lang="en-US" altLang="ko-KR" sz="1100" b="1" baseline="0">
                  <a:latin typeface="+mn-lt"/>
                </a:rPr>
                <a:t>$10 + leveraged upside payment</a:t>
              </a:r>
              <a:r>
                <a:rPr lang="en-US" altLang="ko-KR" sz="1100" baseline="0">
                  <a:latin typeface="+mn-lt"/>
                </a:rPr>
                <a:t>.</a:t>
              </a:r>
            </a:p>
            <a:p>
              <a:r>
                <a:rPr lang="en-US" altLang="ko-KR" sz="1100" baseline="0">
                  <a:latin typeface="+mn-lt"/>
                </a:rPr>
                <a:t> </a:t>
              </a:r>
              <a:r>
                <a:rPr lang="ko-KR" altLang="en-US" sz="1100" baseline="0">
                  <a:latin typeface="+mn-lt"/>
                </a:rPr>
                <a:t> </a:t>
              </a:r>
              <a:r>
                <a:rPr lang="en-US" altLang="ko-KR" sz="1100" baseline="0">
                  <a:latin typeface="+mn-lt"/>
                </a:rPr>
                <a:t>  $10 +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leveraged upside payment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$10 +$10 * leverage factor * index % increase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$10 +$10 *330% *(I-2531.94) / 2531.94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$10 +$ 33*(I -2531.94) / 2531.94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※ Upside payoff should  be less than $11.63 ( 116.3% of the stated principal amount)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="1" baseline="0">
                  <a:latin typeface="+mn-lt"/>
                </a:rPr>
                <a:t>2. Par Scenario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aseline="0">
                  <a:latin typeface="+mn-lt"/>
                </a:rPr>
                <a:t>    If 95% * 2531.94( = 2405.343) &lt; I &lt; 2531.94, Then payoff is </a:t>
              </a:r>
              <a:r>
                <a:rPr lang="en-US" altLang="ko-KR" sz="1100" b="1" baseline="0">
                  <a:latin typeface="+mn-lt"/>
                </a:rPr>
                <a:t>$10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="1" baseline="0">
                  <a:latin typeface="+mn-lt"/>
                </a:rPr>
                <a:t>3.Downside Scenario</a:t>
              </a:r>
            </a:p>
            <a:p>
              <a:endParaRPr lang="en-US" altLang="ko-KR" sz="1100" b="1" baseline="0">
                <a:latin typeface="+mn-lt"/>
              </a:endParaRPr>
            </a:p>
            <a:p>
              <a:r>
                <a:rPr lang="en-US" altLang="ko-KR" sz="1100" baseline="0">
                  <a:latin typeface="+mn-lt"/>
                </a:rPr>
                <a:t>    If I &lt; 95%*2531.94( = 2405.343), then payoff is </a:t>
              </a:r>
              <a:r>
                <a:rPr lang="en-US" altLang="ko-KR" sz="1100" b="1" baseline="0">
                  <a:latin typeface="+mn-lt"/>
                </a:rPr>
                <a:t>$10 * </a:t>
              </a:r>
              <a:r>
                <a:rPr lang="en-US" altLang="ko-KR" sz="1100" b="1" i="0" baseline="0">
                  <a:latin typeface="+mn-lt"/>
                </a:rPr>
                <a:t>𝑰/(𝟐𝟓𝟑𝟏.𝟗𝟒)  </a:t>
              </a:r>
              <a:r>
                <a:rPr lang="en-US" altLang="ko-KR" sz="1100" b="1" baseline="0">
                  <a:latin typeface="+mn-lt"/>
                </a:rPr>
                <a:t>+ $0.5</a:t>
              </a: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※ Downside payoff should be more than $0.5( 5% of the stated principal amount)</a:t>
              </a:r>
              <a:endParaRPr lang="en-US" altLang="ko-KR" sz="1100" baseline="0">
                <a:latin typeface="+mn-lt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664028</xdr:colOff>
      <xdr:row>4</xdr:row>
      <xdr:rowOff>259527</xdr:rowOff>
    </xdr:from>
    <xdr:to>
      <xdr:col>22</xdr:col>
      <xdr:colOff>21770</xdr:colOff>
      <xdr:row>15</xdr:row>
      <xdr:rowOff>206828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8305799" y="1130384"/>
              <a:ext cx="9481457" cy="27884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l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Replicating Portfolio Payoff Diagram :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</a:t>
              </a:r>
            </a:p>
            <a:p>
              <a:pPr algn="l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(1) Long a zero-coupon bond with a face value of $10 maturing 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on </a:t>
              </a:r>
              <a:r>
                <a:rPr lang="en-US" sz="11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 Feburary </a:t>
              </a:r>
              <a:r>
                <a:rPr lang="en-US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2020 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.</a:t>
              </a:r>
            </a:p>
            <a:p>
              <a:pPr algn="l" rtl="0">
                <a:defRPr sz="1000"/>
              </a:pPr>
              <a:endParaRPr lang="en-US" sz="1100" b="1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(2) Short (10/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)  SPX puts expiring 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on 7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Feburary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0.95 x 2531.94 = 2405.343</a:t>
              </a: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en-US" altLang="ko-KR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10 −0.5</m:t>
                      </m:r>
                    </m:num>
                    <m:den>
                      <m:r>
                        <a:rPr lang="en-US" altLang="ko-KR" sz="11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0.95 ∗2531.94 −0</m:t>
                      </m:r>
                    </m:den>
                  </m:f>
                  <m:r>
                    <a:rPr lang="en-US" altLang="ko-KR" sz="1100" b="0" i="1" u="none" strike="noStrike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altLang="ko-KR" sz="11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9.5</m:t>
                      </m:r>
                    </m:num>
                    <m:den>
                      <m:r>
                        <a:rPr lang="en-US" altLang="ko-KR" sz="11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0.95∗2531.94</m:t>
                      </m:r>
                    </m:den>
                  </m:f>
                  <m:r>
                    <a:rPr lang="en-US" altLang="ko-KR" sz="1100" b="0" i="1" u="none" strike="noStrike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altLang="ko-KR" sz="11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</m:num>
                    <m:den>
                      <m:r>
                        <a:rPr lang="en-US" altLang="ko-KR" sz="11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2531.94</m:t>
                      </m:r>
                    </m:den>
                  </m:f>
                </m:oMath>
              </a14:m>
              <a:endPara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 rtl="0">
                <a:defRPr sz="1000"/>
              </a:pPr>
              <a:endPara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(3) Long 3.3×(10/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) SPX calls expiring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</a:p>
            <a:p>
              <a:pPr rtl="0"/>
              <a:r>
                <a:rPr lang="en-US" sz="1100">
                  <a:effectLst/>
                  <a:latin typeface="+mn-lt"/>
                </a:rPr>
                <a:t>         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11.63 −10</m:t>
                      </m:r>
                    </m:num>
                    <m:den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1.0494 ∗2531.94 −2531.94</m:t>
                      </m:r>
                    </m:den>
                  </m:f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1.63</m:t>
                      </m:r>
                    </m:num>
                    <m:den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0.0494∗2531.94</m:t>
                      </m:r>
                    </m:den>
                  </m:f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=3.3∗</m:t>
                  </m:r>
                  <m:f>
                    <m:fPr>
                      <m:ctrl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</m:num>
                    <m:den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2531.94</m:t>
                      </m:r>
                    </m:den>
                  </m:f>
                </m:oMath>
              </a14:m>
              <a:endParaRPr lang="en-US" sz="1100">
                <a:effectLst/>
                <a:latin typeface="+mn-lt"/>
              </a:endParaRPr>
            </a:p>
            <a:p>
              <a:pPr rtl="0"/>
              <a:endParaRPr lang="en-US" sz="1100">
                <a:effectLst/>
                <a:latin typeface="+mn-lt"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(4) Short 3.3×(10/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) SPX calls expiring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1.0494 ×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= 2657.01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Note that the options must expire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, not the maturity on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, because the maturity payment on 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 Feburary 2020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is based on the index value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.  </a:t>
              </a:r>
              <a:endParaRPr lang="en-US" sz="1100">
                <a:latin typeface="+mn-lt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8305799" y="1130384"/>
              <a:ext cx="9481457" cy="27884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l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Replicating Portfolio Payoff Diagram :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</a:t>
              </a:r>
            </a:p>
            <a:p>
              <a:pPr algn="l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(1) Long a zero-coupon bond with a face value of $10 maturing 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on </a:t>
              </a:r>
              <a:r>
                <a:rPr lang="en-US" sz="11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 Feburary </a:t>
              </a:r>
              <a:r>
                <a:rPr lang="en-US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2020 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.</a:t>
              </a:r>
            </a:p>
            <a:p>
              <a:pPr algn="l" rtl="0">
                <a:defRPr sz="1000"/>
              </a:pPr>
              <a:endParaRPr lang="en-US" sz="1100" b="1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(2) Short (10/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)  SPX puts expiring 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on 7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Feburary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+mn-lt"/>
                </a:rPr>
                <a:t>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0.95 x 2531.94 = 2405.343</a:t>
              </a: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en-US" altLang="ko-KR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(10 −0.5)/(0.95 ∗2531.94 −0)=  9.5/(0.95∗2531.94)=10/2531.94</a:t>
              </a:r>
              <a:endPara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 rtl="0">
                <a:defRPr sz="1000"/>
              </a:pPr>
              <a:endParaRPr lang="en-US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(3) Long 3.3×(10/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) SPX calls expiring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</a:p>
            <a:p>
              <a:pPr rtl="0"/>
              <a:r>
                <a:rPr lang="en-US" sz="1100">
                  <a:effectLst/>
                  <a:latin typeface="+mn-lt"/>
                </a:rPr>
                <a:t>         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(11.63 −10)/(1.0494 ∗2531.94 −2531.94)=  1.63/(0.0494∗2531.94)=3.3∗10/2531.94</a:t>
              </a:r>
              <a:endParaRPr lang="en-US" sz="1100">
                <a:effectLst/>
                <a:latin typeface="+mn-lt"/>
              </a:endParaRPr>
            </a:p>
            <a:p>
              <a:pPr rtl="0"/>
              <a:endParaRPr lang="en-US" sz="1100">
                <a:effectLst/>
                <a:latin typeface="+mn-lt"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  (4) Short 3.3×(10/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) SPX calls expiring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1.0494 ×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= 2657.01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Note that the options must expire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, not the maturity on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, because the maturity payment on 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 Feburary 2020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is based on the index value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+mn-lt"/>
                </a:rPr>
                <a:t>.  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twoCellAnchor>
  <xdr:absoluteAnchor>
    <xdr:pos x="8300676" y="3939988"/>
    <xdr:ext cx="9486581" cy="5846268"/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CCC3E09-105C-4D6B-9062-DFC3365C5B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0</xdr:rowOff>
    </xdr:from>
    <xdr:to>
      <xdr:col>4</xdr:col>
      <xdr:colOff>0</xdr:colOff>
      <xdr:row>12</xdr:row>
      <xdr:rowOff>213360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1" y="0"/>
              <a:ext cx="7429499" cy="242316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l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</a:rPr>
                <a:t>Replicating Portfolio :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</a:t>
              </a:r>
            </a:p>
            <a:p>
              <a:pPr algn="l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(1) Long a zero-coupon bond with a face value of $10 maturing 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</a:rPr>
                <a:t>on </a:t>
              </a:r>
              <a:r>
                <a:rPr lang="en-US" sz="10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 Feburary </a:t>
              </a:r>
              <a:r>
                <a:rPr lang="en-US" sz="10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.</a:t>
              </a:r>
            </a:p>
            <a:p>
              <a:pPr algn="l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(2) Short (10/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) S&amp;P 500 puts expiring </a:t>
              </a:r>
              <a:r>
                <a:rPr lang="en-US" altLang="ko-KR" sz="10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with strike price of </a:t>
              </a:r>
              <a:r>
                <a:rPr lang="en-US" sz="10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0.95 x 2531.94 = 2405.343</a:t>
              </a:r>
            </a:p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r>
                <a:rPr lang="en-US" altLang="ko-KR" sz="10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000" b="0" i="1" u="none" strike="noStrike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000" b="0" i="1" u="none" strike="noStrike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10 −0.5</m:t>
                      </m:r>
                    </m:num>
                    <m:den>
                      <m:r>
                        <a:rPr lang="en-US" altLang="ko-KR" sz="1000" b="0" i="1" u="none" strike="noStrike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0.95 ∗2531.94 −0</m:t>
                      </m:r>
                    </m:den>
                  </m:f>
                  <m:r>
                    <a:rPr lang="en-US" altLang="ko-KR" sz="1000" b="0" i="1" u="none" strike="noStrike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altLang="ko-KR" sz="1000" b="0" i="1" u="none" strike="noStrike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000" b="0" i="1" u="none" strike="noStrike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9.5</m:t>
                      </m:r>
                    </m:num>
                    <m:den>
                      <m:r>
                        <a:rPr lang="en-US" altLang="ko-KR" sz="1000" b="0" i="1" u="none" strike="noStrike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0.95∗2531.94</m:t>
                      </m:r>
                    </m:den>
                  </m:f>
                  <m:r>
                    <a:rPr lang="en-US" altLang="ko-KR" sz="1000" b="0" i="1" u="none" strike="noStrike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altLang="ko-KR" sz="1000" b="0" i="1" u="none" strike="noStrike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000" b="0" i="1" u="none" strike="noStrike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num>
                    <m:den>
                      <m:r>
                        <a:rPr lang="en-US" altLang="ko-KR" sz="1000" b="0" i="1" u="none" strike="noStrike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2531.94</m:t>
                      </m:r>
                    </m:den>
                  </m:f>
                </m:oMath>
              </a14:m>
              <a:endParaRPr lang="en-US" sz="10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 rtl="0">
                <a:defRPr sz="1000"/>
              </a:pPr>
              <a:endParaRPr lang="en-US" sz="10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(3) Long 3.3×(10/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) S&amp;P 500 calls expiring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with strike price of 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</a:p>
            <a:p>
              <a:pPr rtl="0"/>
              <a:r>
                <a:rPr lang="en-US">
                  <a:effectLst/>
                </a:rPr>
                <a:t>         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11.63 −10</m:t>
                      </m:r>
                    </m:num>
                    <m:den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1.0494 ∗2531.94 −2531.94</m:t>
                      </m:r>
                    </m:den>
                  </m:f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1.63</m:t>
                      </m:r>
                    </m:num>
                    <m:den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0.0494∗2531.94</m:t>
                      </m:r>
                    </m:den>
                  </m:f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=3.3∗</m:t>
                  </m:r>
                  <m:f>
                    <m:fPr>
                      <m:ctrl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num>
                    <m:den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2531.94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rtl="0"/>
              <a:endParaRPr lang="en-US">
                <a:effectLst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(4) Short 3.3×(10/</a:t>
              </a:r>
              <a:r>
                <a:rPr lang="en-US" altLang="ko-KR" sz="10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) S&amp;P 500 calls expiring </a:t>
              </a:r>
              <a:r>
                <a:rPr lang="en-US" altLang="ko-KR" sz="10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with strike price of 1.0494 × </a:t>
              </a:r>
              <a:r>
                <a:rPr lang="en-US" sz="10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= 2657.01</a:t>
              </a:r>
            </a:p>
            <a:p>
              <a:pPr algn="l" rtl="0">
                <a:defRPr sz="1000"/>
              </a:pPr>
              <a:endParaRPr lang="en-US"/>
            </a:p>
            <a:p>
              <a:pPr algn="l" rtl="0">
                <a:defRPr sz="1000"/>
              </a:pPr>
              <a:r>
                <a:rPr lang="en-US" b="1"/>
                <a:t>   W</a:t>
              </a:r>
              <a:r>
                <a:rPr lang="en-US" b="1" baseline="0"/>
                <a:t>e can replicate the </a:t>
              </a:r>
              <a:r>
                <a:rPr lang="en-US" altLang="ko-KR" sz="10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Buffured PLUS by using Zero coupon bond and Call/Put options.</a:t>
              </a:r>
              <a:endParaRPr lang="en-US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1" y="0"/>
              <a:ext cx="7429499" cy="242316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l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</a:rPr>
                <a:t>Replicating Portfolio :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</a:t>
              </a:r>
            </a:p>
            <a:p>
              <a:pPr algn="l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(1) Long a zero-coupon bond with a face value of $10 maturing </a:t>
              </a: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</a:rPr>
                <a:t>on </a:t>
              </a:r>
              <a:r>
                <a:rPr lang="en-US" sz="10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 Feburary </a:t>
              </a:r>
              <a:r>
                <a:rPr lang="en-US" sz="10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.</a:t>
              </a:r>
            </a:p>
            <a:p>
              <a:pPr algn="l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</a:endParaRPr>
            </a:p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(2) Short (10/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) S&amp;P 500 puts expiring </a:t>
              </a:r>
              <a:r>
                <a:rPr lang="en-US" altLang="ko-KR" sz="10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with strike price of </a:t>
              </a:r>
              <a:r>
                <a:rPr lang="en-US" sz="10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0.95 x 2531.94 = 2405.343</a:t>
              </a:r>
            </a:p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</a:t>
              </a:r>
              <a:r>
                <a:rPr lang="en-US" altLang="ko-KR" sz="10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</a:t>
              </a:r>
              <a:r>
                <a:rPr lang="en-US" altLang="ko-KR" sz="1000" b="0" i="0" u="none" strike="noStrike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(10 −0.5)/(0.95 ∗2531.94 −0)=  9.5/(0.95∗2531.94)=10/2531.94</a:t>
              </a:r>
              <a:endParaRPr lang="en-US" sz="10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 rtl="0">
                <a:defRPr sz="1000"/>
              </a:pPr>
              <a:endParaRPr lang="en-US" sz="10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(3) Long 3.3×(10/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) S&amp;P 500 calls expiring </a:t>
              </a:r>
              <a:r>
                <a:rPr lang="en-US" altLang="ko-KR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with strike price of 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</a:p>
            <a:p>
              <a:pPr rtl="0"/>
              <a:r>
                <a:rPr lang="en-US">
                  <a:effectLst/>
                </a:rPr>
                <a:t>         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(11.63 −10)/(1.0494 ∗2531.94 −2531.94)=  1.63/(0.0494∗2531.94)=3.3∗10/2531.94</a:t>
              </a:r>
              <a:endParaRPr lang="en-US">
                <a:effectLst/>
              </a:endParaRPr>
            </a:p>
            <a:p>
              <a:pPr rtl="0"/>
              <a:endParaRPr lang="en-US">
                <a:effectLst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  (4) Short 3.3×(10/</a:t>
              </a:r>
              <a:r>
                <a:rPr lang="en-US" altLang="ko-KR" sz="10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) S&amp;P 500 calls expiring </a:t>
              </a:r>
              <a:r>
                <a:rPr lang="en-US" altLang="ko-KR" sz="10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7 Feburary 2020 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with strike price of 1.0494 × </a:t>
              </a:r>
              <a:r>
                <a:rPr lang="en-US" sz="10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2531.94</a:t>
              </a: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= 2657.01</a:t>
              </a:r>
            </a:p>
            <a:p>
              <a:pPr algn="l" rtl="0">
                <a:defRPr sz="1000"/>
              </a:pPr>
              <a:endParaRPr lang="en-US"/>
            </a:p>
            <a:p>
              <a:pPr algn="l" rtl="0">
                <a:defRPr sz="1000"/>
              </a:pPr>
              <a:r>
                <a:rPr lang="en-US" b="1"/>
                <a:t>   W</a:t>
              </a:r>
              <a:r>
                <a:rPr lang="en-US" b="1" baseline="0"/>
                <a:t>e can replicate the </a:t>
              </a:r>
              <a:r>
                <a:rPr lang="en-US" altLang="ko-KR" sz="10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Buffured PLUS by using Zero coupon bond and Call/Put options.</a:t>
              </a:r>
              <a:endParaRPr lang="en-US" b="1"/>
            </a:p>
          </xdr:txBody>
        </xdr:sp>
      </mc:Fallback>
    </mc:AlternateContent>
    <xdr:clientData/>
  </xdr:twoCellAnchor>
  <xdr:twoCellAnchor>
    <xdr:from>
      <xdr:col>0</xdr:col>
      <xdr:colOff>0</xdr:colOff>
      <xdr:row>26</xdr:row>
      <xdr:rowOff>18133</xdr:rowOff>
    </xdr:from>
    <xdr:to>
      <xdr:col>5</xdr:col>
      <xdr:colOff>0</xdr:colOff>
      <xdr:row>34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0" y="5489293"/>
              <a:ext cx="9044940" cy="1749707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="1">
                  <a:latin typeface="+mn-lt"/>
                </a:rPr>
                <a:t>The</a:t>
              </a:r>
              <a:r>
                <a:rPr lang="en-US" altLang="ko-KR" sz="1100" b="1" baseline="0">
                  <a:latin typeface="+mn-lt"/>
                </a:rPr>
                <a:t> reason we need interpolation :</a:t>
              </a:r>
            </a:p>
            <a:p>
              <a:endParaRPr lang="en-US" altLang="ko-KR" sz="1100">
                <a:latin typeface="+mn-lt"/>
              </a:endParaRPr>
            </a:p>
            <a:p>
              <a:r>
                <a:rPr lang="en-US" altLang="ko-KR" sz="1100">
                  <a:latin typeface="+mn-lt"/>
                </a:rPr>
                <a:t>- There is no interest rate and implied volatility of options that exactly match the maturity date of Buffered</a:t>
              </a:r>
              <a:r>
                <a:rPr lang="en-US" altLang="ko-KR" sz="1100" baseline="0">
                  <a:latin typeface="+mn-lt"/>
                </a:rPr>
                <a:t> PLUS</a:t>
              </a:r>
              <a:r>
                <a:rPr lang="en-US" altLang="ko-KR" sz="1100">
                  <a:latin typeface="+mn-lt"/>
                </a:rPr>
                <a:t>. </a:t>
              </a:r>
            </a:p>
            <a:p>
              <a:r>
                <a:rPr lang="en-US" altLang="ko-KR" sz="1100">
                  <a:latin typeface="+mn-lt"/>
                </a:rPr>
                <a:t>  Thus, we interpolate through the data we have and obtain the interest rate and implied volatility for the maturity date and the valuation date.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="1" baseline="0">
                  <a:latin typeface="+mn-lt"/>
                </a:rPr>
                <a:t>How to interpolate the implied volatility of valuation date(t) :</a:t>
              </a:r>
            </a:p>
            <a:p>
              <a:endParaRPr lang="en-US" altLang="ko-KR" sz="1100" b="1" baseline="0">
                <a:latin typeface="+mn-lt"/>
              </a:endParaRPr>
            </a:p>
            <a:p>
              <a:r>
                <a:rPr lang="en-US" altLang="ko-KR" sz="1100" baseline="0">
                  <a:latin typeface="+mn-lt"/>
                </a:rPr>
                <a:t>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den>
                  </m:f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d>
                    <m:dPr>
                      <m:ctrl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𝐼𝑚𝑝𝑙𝑖𝑒𝑑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𝑣𝑜𝑙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𝑜𝑓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𝐼𝑚𝑝𝑙𝑖𝑒𝑑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𝑣𝑜𝑙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𝑜𝑓</m:t>
                      </m:r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altLang="ko-KR" sz="1100" b="0" i="1" baseline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𝐼𝑚𝑝𝑙𝑖𝑒𝑑</m:t>
                  </m:r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𝑣𝑜𝑙</m:t>
                  </m:r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𝑜𝑓</m:t>
                  </m:r>
                  <m:r>
                    <a:rPr lang="en-US" altLang="ko-KR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altLang="ko-KR" sz="1100" baseline="0">
                <a:latin typeface="+mn-lt"/>
              </a:endParaRPr>
            </a:p>
            <a:p>
              <a:endParaRPr lang="en-US" altLang="ko-KR" sz="1100" baseline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0" y="5489293"/>
              <a:ext cx="9044940" cy="1749707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="1">
                  <a:latin typeface="+mn-lt"/>
                </a:rPr>
                <a:t>The</a:t>
              </a:r>
              <a:r>
                <a:rPr lang="en-US" altLang="ko-KR" sz="1100" b="1" baseline="0">
                  <a:latin typeface="+mn-lt"/>
                </a:rPr>
                <a:t> reason we need interpolation :</a:t>
              </a:r>
            </a:p>
            <a:p>
              <a:endParaRPr lang="en-US" altLang="ko-KR" sz="1100">
                <a:latin typeface="+mn-lt"/>
              </a:endParaRPr>
            </a:p>
            <a:p>
              <a:r>
                <a:rPr lang="en-US" altLang="ko-KR" sz="1100">
                  <a:latin typeface="+mn-lt"/>
                </a:rPr>
                <a:t>- There is no interest rate and implied volatility of options that exactly match the maturity date of Buffered</a:t>
              </a:r>
              <a:r>
                <a:rPr lang="en-US" altLang="ko-KR" sz="1100" baseline="0">
                  <a:latin typeface="+mn-lt"/>
                </a:rPr>
                <a:t> PLUS</a:t>
              </a:r>
              <a:r>
                <a:rPr lang="en-US" altLang="ko-KR" sz="1100">
                  <a:latin typeface="+mn-lt"/>
                </a:rPr>
                <a:t>. </a:t>
              </a:r>
            </a:p>
            <a:p>
              <a:r>
                <a:rPr lang="en-US" altLang="ko-KR" sz="1100">
                  <a:latin typeface="+mn-lt"/>
                </a:rPr>
                <a:t>  Thus, we interpolate through the data we have and obtain the interest rate and implied volatility for the maturity date and the valuation date.</a:t>
              </a:r>
            </a:p>
            <a:p>
              <a:endParaRPr lang="en-US" altLang="ko-KR" sz="1100" baseline="0">
                <a:latin typeface="+mn-lt"/>
              </a:endParaRPr>
            </a:p>
            <a:p>
              <a:r>
                <a:rPr lang="en-US" altLang="ko-KR" sz="1100" b="1" baseline="0">
                  <a:latin typeface="+mn-lt"/>
                </a:rPr>
                <a:t>How to interpolate the implied volatility of valuation date(t) :</a:t>
              </a:r>
            </a:p>
            <a:p>
              <a:endParaRPr lang="en-US" altLang="ko-KR" sz="1100" b="1" baseline="0">
                <a:latin typeface="+mn-lt"/>
              </a:endParaRPr>
            </a:p>
            <a:p>
              <a:r>
                <a:rPr lang="en-US" altLang="ko-KR" sz="1100" baseline="0">
                  <a:latin typeface="+mn-lt"/>
                </a:rPr>
                <a:t>- </a:t>
              </a:r>
              <a:r>
                <a:rPr lang="en-US" altLang="ko-KR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(𝑡−𝑡_0))/((𝑡_1−𝑡_0))∗(𝐼𝑚𝑝𝑙𝑖𝑒𝑑 𝑣𝑜𝑙 𝑜𝑓 𝑡_1−𝐼𝑚𝑝𝑙𝑖𝑒𝑑 𝑣𝑜𝑙 𝑜𝑓 𝑡_0 )+ 𝐼𝑚𝑝𝑙𝑖𝑒𝑑 𝑣𝑜𝑙 𝑜𝑓 𝑡_0</a:t>
              </a:r>
              <a:endParaRPr lang="en-US" altLang="ko-KR" sz="1100" baseline="0">
                <a:latin typeface="+mn-lt"/>
              </a:endParaRPr>
            </a:p>
            <a:p>
              <a:endParaRPr lang="en-US" altLang="ko-KR" sz="1100" baseline="0"/>
            </a:p>
          </xdr:txBody>
        </xdr:sp>
      </mc:Fallback>
    </mc:AlternateContent>
    <xdr:clientData/>
  </xdr:twoCellAnchor>
  <xdr:twoCellAnchor>
    <xdr:from>
      <xdr:col>0</xdr:col>
      <xdr:colOff>1</xdr:colOff>
      <xdr:row>53</xdr:row>
      <xdr:rowOff>5543</xdr:rowOff>
    </xdr:from>
    <xdr:to>
      <xdr:col>2</xdr:col>
      <xdr:colOff>1</xdr:colOff>
      <xdr:row>66</xdr:row>
      <xdr:rowOff>27710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1" y="11596908"/>
              <a:ext cx="3272118" cy="2935696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="1">
                  <a:latin typeface="+mn-lt"/>
                </a:rPr>
                <a:t>Black-Sholes option Formula : </a:t>
              </a:r>
            </a:p>
            <a:p>
              <a:endParaRPr lang="en-US" altLang="ko-KR" sz="1100" b="1">
                <a:solidFill>
                  <a:sysClr val="windowText" lastClr="000000"/>
                </a:solidFill>
                <a:latin typeface="+mn-lt"/>
              </a:endParaRPr>
            </a:p>
            <a:p>
              <a:r>
                <a:rPr lang="en-US" altLang="ko-KR" sz="1100" b="1">
                  <a:latin typeface="+mn-lt"/>
                </a:rPr>
                <a:t>1. Call option</a:t>
              </a:r>
            </a:p>
            <a:p>
              <a:endParaRPr lang="en-US" altLang="ko-KR" sz="1100" b="1">
                <a:latin typeface="+mn-lt"/>
              </a:endParaRPr>
            </a:p>
            <a:p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C(S,t)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14:m>
                <m:oMath xmlns:m="http://schemas.openxmlformats.org/officeDocument/2006/math">
                  <m:r>
                    <a:rPr lang="en-US" altLang="ko-KR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d>
                    <m:d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  <m:sSup>
                        <m:sSup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𝑞</m:t>
                          </m:r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l-GR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𝜏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𝑁</m:t>
                      </m:r>
                      <m:d>
                        <m:d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sSup>
                        <m:sSup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𝑟</m:t>
                          </m:r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l-GR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𝜏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𝐾𝑁</m:t>
                      </m:r>
                      <m:d>
                        <m:d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</m:d>
                    </m:e>
                  </m:d>
                </m:oMath>
              </a14:m>
              <a:endParaRPr lang="ko-KR" altLang="ko-KR" b="0">
                <a:effectLst/>
                <a:latin typeface="+mn-lt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1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ko-KR" altLang="ko-KR">
                <a:effectLst/>
                <a:latin typeface="+mn-lt"/>
              </a:endParaRPr>
            </a:p>
            <a:p>
              <a:endParaRPr lang="en-US" altLang="ko-KR" sz="1100">
                <a:latin typeface="+mn-lt"/>
              </a:endParaRPr>
            </a:p>
            <a:p>
              <a:r>
                <a:rPr lang="en-US" altLang="ko-KR" sz="1100" b="1">
                  <a:latin typeface="+mn-lt"/>
                </a:rPr>
                <a:t>2. Put option</a:t>
              </a:r>
            </a:p>
            <a:p>
              <a:endParaRPr lang="en-US" altLang="ko-KR" sz="1100" b="1">
                <a:latin typeface="+mn-lt"/>
              </a:endParaRPr>
            </a:p>
            <a:p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P(S,t)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14:m>
                <m:oMath xmlns:m="http://schemas.openxmlformats.org/officeDocument/2006/math">
                  <m:r>
                    <a:rPr lang="en-US" altLang="ko-KR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d>
                    <m:d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  <m:sSup>
                        <m:sSup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𝑞</m:t>
                          </m:r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l-GR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𝜏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𝑁</m:t>
                      </m:r>
                      <m:d>
                        <m:d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sSup>
                        <m:sSup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𝑟</m:t>
                          </m:r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l-GR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𝜏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𝐾𝑁</m:t>
                      </m:r>
                      <m:d>
                        <m:d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</m:d>
                    </m:e>
                  </m:d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n-US" altLang="ko-KR" b="0">
                <a:effectLst/>
                <a:latin typeface="+mn-lt"/>
              </a:endParaRPr>
            </a:p>
            <a:p>
              <a:endParaRPr lang="en-US" altLang="ko-KR">
                <a:effectLst/>
                <a:latin typeface="+mn-lt"/>
              </a:endParaRPr>
            </a:p>
            <a:p>
              <a:r>
                <a:rPr lang="en-US" altLang="ko-KR" b="1">
                  <a:effectLst/>
                  <a:latin typeface="+mn-lt"/>
                </a:rPr>
                <a:t>3. d1,</a:t>
              </a:r>
              <a:r>
                <a:rPr lang="en-US" altLang="ko-KR" b="1" baseline="0">
                  <a:effectLst/>
                  <a:latin typeface="+mn-lt"/>
                </a:rPr>
                <a:t> d2</a:t>
              </a:r>
            </a:p>
            <a:p>
              <a:endParaRPr lang="en-US" altLang="ko-KR" b="1" baseline="0">
                <a:effectLst/>
                <a:latin typeface="+mn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ko-KR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func>
                        <m:funcPr>
                          <m:ctrlP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altLang="ko-KR" sz="1100" b="0" i="0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altLang="ko-KR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altLang="ko-KR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num>
                                <m:den>
                                  <m:r>
                                    <a:rPr lang="en-US" altLang="ko-KR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den>
                              </m:f>
                            </m:e>
                          </m:d>
                          <m:r>
                            <a:rPr lang="en-US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d>
                            <m:dPr>
                              <m:ctrlP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𝑟</m:t>
                              </m:r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𝑞</m:t>
                              </m:r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p>
                                <m:sSupPr>
                                  <m:ctrlPr>
                                    <a:rPr lang="en-US" altLang="ko-KR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altLang="ko-KR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𝜎</m:t>
                                  </m:r>
                                </m:e>
                                <m:sup>
                                  <m:r>
                                    <a:rPr lang="en-US" altLang="ko-KR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altLang="ko-KR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/2</m:t>
                              </m:r>
                            </m:e>
                          </m:d>
                          <m:r>
                            <a:rPr lang="el-GR" altLang="ko-KR" sz="1100" b="0" i="1">
                              <a:solidFill>
                                <a:schemeClr val="dk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𝜏</m:t>
                          </m:r>
                        </m:e>
                      </m:func>
                    </m:num>
                    <m:den>
                      <m:r>
                        <a:rPr lang="ko-KR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𝜎</m:t>
                      </m:r>
                      <m:r>
                        <a:rPr lang="ko-KR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√</m:t>
                      </m:r>
                      <m:r>
                        <a:rPr lang="el-GR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𝜏</m:t>
                      </m:r>
                    </m:den>
                  </m:f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 </m:t>
                  </m:r>
                  <m:sSub>
                    <m:sSub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a:rPr lang="ko-KR" altLang="ko-KR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  <m:r>
                    <a:rPr lang="ko-KR" altLang="ko-KR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√</m:t>
                  </m:r>
                  <m:r>
                    <a:rPr lang="el-GR" altLang="ko-KR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𝜏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ko-KR" altLang="ko-KR" b="0">
                <a:effectLst/>
                <a:latin typeface="+mn-lt"/>
              </a:endParaRPr>
            </a:p>
            <a:p>
              <a:endParaRPr lang="ko-KR" altLang="ko-KR">
                <a:effectLst/>
                <a:latin typeface="+mn-lt"/>
              </a:endParaRPr>
            </a:p>
            <a:p>
              <a:endParaRPr lang="ko-KR" alt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1" y="11596908"/>
              <a:ext cx="3272118" cy="2935696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="1">
                  <a:latin typeface="+mn-lt"/>
                </a:rPr>
                <a:t>Black-Sholes option Formula : </a:t>
              </a:r>
            </a:p>
            <a:p>
              <a:endParaRPr lang="en-US" altLang="ko-KR" sz="1100" b="1">
                <a:solidFill>
                  <a:sysClr val="windowText" lastClr="000000"/>
                </a:solidFill>
                <a:latin typeface="+mn-lt"/>
              </a:endParaRPr>
            </a:p>
            <a:p>
              <a:r>
                <a:rPr lang="en-US" altLang="ko-KR" sz="1100" b="1">
                  <a:latin typeface="+mn-lt"/>
                </a:rPr>
                <a:t>1. Call option</a:t>
              </a:r>
            </a:p>
            <a:p>
              <a:endParaRPr lang="en-US" altLang="ko-KR" sz="1100" b="1">
                <a:latin typeface="+mn-lt"/>
              </a:endParaRPr>
            </a:p>
            <a:p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C(S,t)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(𝑆𝑒^(−𝑞∗</a:t>
              </a:r>
              <a:r>
                <a:rPr lang="el-G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𝜏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𝑁(𝑑_1 )−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 "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𝑒^(−𝑟∗</a:t>
              </a:r>
              <a:r>
                <a:rPr lang="el-G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𝜏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)∗𝐾𝑁(𝑑_2 ))</a:t>
              </a:r>
              <a:endParaRPr lang="ko-KR" altLang="ko-KR" b="0">
                <a:effectLst/>
                <a:latin typeface="+mn-lt"/>
              </a:endParaRPr>
            </a:p>
            <a:p>
              <a:pPr/>
              <a:r>
                <a:rPr lang="en-US" altLang="ko-K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ko-KR" altLang="ko-KR">
                <a:effectLst/>
                <a:latin typeface="+mn-lt"/>
              </a:endParaRPr>
            </a:p>
            <a:p>
              <a:endParaRPr lang="en-US" altLang="ko-KR" sz="1100">
                <a:latin typeface="+mn-lt"/>
              </a:endParaRPr>
            </a:p>
            <a:p>
              <a:r>
                <a:rPr lang="en-US" altLang="ko-KR" sz="1100" b="1">
                  <a:latin typeface="+mn-lt"/>
                </a:rPr>
                <a:t>2. Put option</a:t>
              </a:r>
            </a:p>
            <a:p>
              <a:endParaRPr lang="en-US" altLang="ko-KR" sz="1100" b="1">
                <a:latin typeface="+mn-lt"/>
              </a:endParaRPr>
            </a:p>
            <a:p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P(S,t)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(−𝑆𝑒^(−𝑞∗</a:t>
              </a:r>
              <a:r>
                <a:rPr lang="el-G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𝜏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𝑁(〖−𝑑〗_1 )+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 "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𝑒^(−𝑟∗</a:t>
              </a:r>
              <a:r>
                <a:rPr lang="el-G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𝜏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)∗𝐾𝑁(〖−𝑑〗_2 ))  </a:t>
              </a:r>
              <a:endParaRPr lang="en-US" altLang="ko-KR" b="0">
                <a:effectLst/>
                <a:latin typeface="+mn-lt"/>
              </a:endParaRPr>
            </a:p>
            <a:p>
              <a:endParaRPr lang="en-US" altLang="ko-KR">
                <a:effectLst/>
                <a:latin typeface="+mn-lt"/>
              </a:endParaRPr>
            </a:p>
            <a:p>
              <a:r>
                <a:rPr lang="en-US" altLang="ko-KR" b="1">
                  <a:effectLst/>
                  <a:latin typeface="+mn-lt"/>
                </a:rPr>
                <a:t>3. d1,</a:t>
              </a:r>
              <a:r>
                <a:rPr lang="en-US" altLang="ko-KR" b="1" baseline="0">
                  <a:effectLst/>
                  <a:latin typeface="+mn-lt"/>
                </a:rPr>
                <a:t> d2</a:t>
              </a:r>
            </a:p>
            <a:p>
              <a:endParaRPr lang="en-US" altLang="ko-KR" b="1" baseline="0">
                <a:effectLst/>
                <a:latin typeface="+mn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𝑑_1=ln⁡〖(𝑆/𝐾)+(𝑟−𝑞+𝜎^2/2)</a:t>
              </a:r>
              <a:r>
                <a:rPr lang="el-G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𝜏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ko-K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/(𝜎√</a:t>
              </a:r>
              <a:r>
                <a:rPr lang="el-G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𝜏</a:t>
              </a:r>
              <a:r>
                <a:rPr lang="ko-K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𝑑_2=𝑑_1−</a:t>
              </a:r>
              <a:r>
                <a:rPr lang="ko-K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𝜎√</a:t>
              </a:r>
              <a:r>
                <a:rPr lang="el-GR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𝜏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ko-KR" altLang="ko-KR" b="0">
                <a:effectLst/>
                <a:latin typeface="+mn-lt"/>
              </a:endParaRPr>
            </a:p>
            <a:p>
              <a:endParaRPr lang="ko-KR" altLang="ko-KR">
                <a:effectLst/>
                <a:latin typeface="+mn-lt"/>
              </a:endParaRPr>
            </a:p>
            <a:p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1962375</xdr:colOff>
      <xdr:row>75</xdr:row>
      <xdr:rowOff>7621</xdr:rowOff>
    </xdr:from>
    <xdr:to>
      <xdr:col>6</xdr:col>
      <xdr:colOff>8965</xdr:colOff>
      <xdr:row>79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6471622" y="17076421"/>
          <a:ext cx="4779084" cy="8888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We should consider 3</a:t>
          </a:r>
          <a:r>
            <a:rPr lang="en-US" altLang="ko-KR" sz="1100" b="1" baseline="0"/>
            <a:t> business  days after the pricing date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So, there is small difference in theoretical price and real issuing price.</a:t>
          </a:r>
        </a:p>
        <a:p>
          <a:endParaRPr lang="en-US" altLang="ko-KR" sz="1100" baseline="0"/>
        </a:p>
        <a:p>
          <a:r>
            <a:rPr lang="en-US" altLang="ko-KR" sz="1100" baseline="0"/>
            <a:t>※ Price of issuing date = Price of pricing date * exp(zero rate(0, 3days)*3/365)</a:t>
          </a:r>
        </a:p>
      </xdr:txBody>
    </xdr:sp>
    <xdr:clientData/>
  </xdr:twoCellAnchor>
  <xdr:twoCellAnchor>
    <xdr:from>
      <xdr:col>3</xdr:col>
      <xdr:colOff>1093694</xdr:colOff>
      <xdr:row>73</xdr:row>
      <xdr:rowOff>215153</xdr:rowOff>
    </xdr:from>
    <xdr:to>
      <xdr:col>3</xdr:col>
      <xdr:colOff>1443317</xdr:colOff>
      <xdr:row>75</xdr:row>
      <xdr:rowOff>26894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79D2E97-6405-4C89-BD8A-ADB330D7A4B6}"/>
            </a:ext>
          </a:extLst>
        </xdr:cNvPr>
        <xdr:cNvCxnSpPr/>
      </xdr:nvCxnSpPr>
      <xdr:spPr>
        <a:xfrm>
          <a:off x="7871012" y="16288871"/>
          <a:ext cx="349623" cy="25997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8965</xdr:colOff>
      <xdr:row>81</xdr:row>
      <xdr:rowOff>26894</xdr:rowOff>
    </xdr:from>
    <xdr:to>
      <xdr:col>5</xdr:col>
      <xdr:colOff>0</xdr:colOff>
      <xdr:row>90</xdr:row>
      <xdr:rowOff>68580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C159301-4B6C-47BC-AD1D-278A37F409D7}"/>
            </a:ext>
          </a:extLst>
        </xdr:cNvPr>
        <xdr:cNvSpPr txBox="1"/>
      </xdr:nvSpPr>
      <xdr:spPr>
        <a:xfrm>
          <a:off x="8965" y="18284414"/>
          <a:ext cx="10270415" cy="20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1. Dividend yield don’t change much and will be very simillar to past dividend yield. So we can</a:t>
          </a:r>
          <a:r>
            <a:rPr lang="en-US" altLang="ko-KR" sz="1400" b="1" baseline="0"/>
            <a:t> </a:t>
          </a:r>
          <a:r>
            <a:rPr lang="en-US" altLang="ko-KR" sz="1400" b="1"/>
            <a:t>use the constant dividend yield.</a:t>
          </a:r>
        </a:p>
        <a:p>
          <a:endParaRPr lang="en-US" altLang="ko-KR" sz="1400" b="1"/>
        </a:p>
        <a:p>
          <a:r>
            <a:rPr lang="en-US" altLang="ko-KR" sz="1400" b="1"/>
            <a:t>2. We can interpolate risk-free rate of interest and implied volatility. Interpolation method is linear.</a:t>
          </a:r>
        </a:p>
        <a:p>
          <a:endParaRPr lang="en-US" altLang="ko-KR" sz="1400" b="1"/>
        </a:p>
        <a:p>
          <a:r>
            <a:rPr lang="en-US" altLang="ko-KR" sz="1400" b="1"/>
            <a:t>3. It is possible to short.</a:t>
          </a:r>
        </a:p>
        <a:p>
          <a:endParaRPr lang="en-US" altLang="ko-KR" sz="1400" b="1"/>
        </a:p>
        <a:p>
          <a:r>
            <a:rPr lang="en-US" altLang="ko-KR" sz="1400" b="1"/>
            <a:t>4. Risk-free rate of interest is the annual continuously compounded.</a:t>
          </a:r>
        </a:p>
        <a:p>
          <a:endParaRPr lang="en-US" altLang="ko-KR" sz="1400" b="1"/>
        </a:p>
        <a:p>
          <a:r>
            <a:rPr lang="en-US" altLang="ko-KR" sz="1400" b="1"/>
            <a:t>5. We</a:t>
          </a:r>
          <a:r>
            <a:rPr lang="en-US" altLang="ko-KR" sz="1400" b="1" baseline="0"/>
            <a:t> use day counting convention of 365days/year.</a:t>
          </a:r>
          <a:endParaRPr lang="ko-KR" altLang="en-US" sz="1400" b="1"/>
        </a:p>
      </xdr:txBody>
    </xdr:sp>
    <xdr:clientData/>
  </xdr:twoCellAnchor>
  <xdr:twoCellAnchor>
    <xdr:from>
      <xdr:col>0</xdr:col>
      <xdr:colOff>8965</xdr:colOff>
      <xdr:row>92</xdr:row>
      <xdr:rowOff>22860</xdr:rowOff>
    </xdr:from>
    <xdr:to>
      <xdr:col>5</xdr:col>
      <xdr:colOff>0</xdr:colOff>
      <xdr:row>100</xdr:row>
      <xdr:rowOff>7620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41F6633-FD72-4A12-8AC5-BC6F110EF639}"/>
            </a:ext>
          </a:extLst>
        </xdr:cNvPr>
        <xdr:cNvSpPr txBox="1"/>
      </xdr:nvSpPr>
      <xdr:spPr>
        <a:xfrm>
          <a:off x="8965" y="20810220"/>
          <a:ext cx="10270415" cy="1760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- If we purchase</a:t>
          </a:r>
          <a:r>
            <a:rPr lang="en-US" altLang="ko-KR" sz="1400" b="1" baseline="0"/>
            <a:t> these notes for $10, we</a:t>
          </a:r>
          <a:r>
            <a:rPr lang="en-US" altLang="ko-KR" sz="1400" b="1"/>
            <a:t> can earn 16.3% of</a:t>
          </a:r>
          <a:r>
            <a:rPr lang="en-US" altLang="ko-KR" sz="1400" b="1" baseline="0"/>
            <a:t> </a:t>
          </a:r>
          <a:r>
            <a:rPr lang="en-US" altLang="ko-KR" sz="1400" b="1"/>
            <a:t>actual realized return</a:t>
          </a:r>
          <a:r>
            <a:rPr lang="en-US" altLang="ko-KR" sz="1400" b="1" baseline="0"/>
            <a:t> . Since the level of final index is higher than upside </a:t>
          </a:r>
        </a:p>
        <a:p>
          <a:r>
            <a:rPr lang="en-US" altLang="ko-KR" sz="1400" b="1" baseline="0"/>
            <a:t>  buffer. Therefore, it is a good investment. </a:t>
          </a:r>
        </a:p>
        <a:p>
          <a:endParaRPr lang="en-US" altLang="ko-KR" sz="1400" b="1" baseline="0"/>
        </a:p>
        <a:p>
          <a:r>
            <a:rPr lang="en-US" altLang="ko-KR" sz="1400" b="1" baseline="0"/>
            <a:t>- But it is better for investors to replicate the Buffered PLUS by using bond and Call/Put options. Cost of replicating portfolio is $9.98 and </a:t>
          </a:r>
        </a:p>
        <a:p>
          <a:r>
            <a:rPr lang="en-US" altLang="ko-KR" sz="1400" b="1" baseline="0"/>
            <a:t>  it is lower than $10(original cost) but the profit is same as $11.63. This replicating investment gives us 16.4% of actual realized return. It </a:t>
          </a:r>
        </a:p>
        <a:p>
          <a:r>
            <a:rPr lang="en-US" altLang="ko-KR" sz="1400" b="1" baseline="0"/>
            <a:t>  can make large dollar amount of return if we invest large principal.</a:t>
          </a:r>
        </a:p>
        <a:p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4620;&#49849;&#54364;/Desktop/PS1_sols_sss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fferedPLUS.pxMar2014"/>
      <sheetName val="replicating portfolio"/>
      <sheetName val="Figure.BufferedPLUSPayoff"/>
      <sheetName val="value of repl. port."/>
      <sheetName val="value of repl. port v2"/>
      <sheetName val="Dec2017&amp;18skews"/>
      <sheetName val="SPX.exDec2017"/>
      <sheetName val="SPX.exDec2018"/>
      <sheetName val="SPX options data.2013725"/>
      <sheetName val="zero-coupon rates"/>
    </sheetNames>
    <sheetDataSet>
      <sheetData sheetId="0">
        <row r="4">
          <cell r="B4">
            <v>42475</v>
          </cell>
        </row>
        <row r="6">
          <cell r="B6">
            <v>43404</v>
          </cell>
        </row>
      </sheetData>
      <sheetData sheetId="1">
        <row r="17">
          <cell r="C17">
            <v>2080.73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opLeftCell="A13" zoomScaleNormal="100" workbookViewId="0">
      <selection activeCell="M24" sqref="M24"/>
    </sheetView>
  </sheetViews>
  <sheetFormatPr defaultRowHeight="17.399999999999999" x14ac:dyDescent="0.4"/>
  <cols>
    <col min="2" max="2" width="18.5" customWidth="1"/>
    <col min="3" max="3" width="23.59765625" bestFit="1" customWidth="1"/>
  </cols>
  <sheetData>
    <row r="1" spans="1:8" x14ac:dyDescent="0.4">
      <c r="A1" s="10" t="s">
        <v>0</v>
      </c>
      <c r="B1" s="10"/>
      <c r="C1" s="10"/>
      <c r="D1" s="3"/>
    </row>
    <row r="2" spans="1:8" x14ac:dyDescent="0.4">
      <c r="A2" s="11" t="s">
        <v>8</v>
      </c>
      <c r="B2" s="11"/>
      <c r="C2" s="12">
        <v>43472</v>
      </c>
    </row>
    <row r="3" spans="1:8" x14ac:dyDescent="0.4">
      <c r="A3" s="11" t="s">
        <v>9</v>
      </c>
      <c r="B3" s="11"/>
      <c r="C3" s="12">
        <v>43475</v>
      </c>
    </row>
    <row r="4" spans="1:8" x14ac:dyDescent="0.4">
      <c r="A4" s="11" t="s">
        <v>1</v>
      </c>
      <c r="B4" s="11"/>
      <c r="C4" s="12">
        <v>43868</v>
      </c>
    </row>
    <row r="5" spans="1:8" x14ac:dyDescent="0.4">
      <c r="A5" s="11" t="s">
        <v>3</v>
      </c>
      <c r="B5" s="11"/>
      <c r="C5" s="12">
        <v>43873</v>
      </c>
    </row>
    <row r="6" spans="1:8" x14ac:dyDescent="0.4">
      <c r="A6" s="11" t="s">
        <v>6</v>
      </c>
      <c r="B6" s="11"/>
      <c r="C6" s="12">
        <v>43469</v>
      </c>
    </row>
    <row r="7" spans="1:8" x14ac:dyDescent="0.4">
      <c r="A7" s="11" t="s">
        <v>111</v>
      </c>
      <c r="B7" s="11"/>
      <c r="C7" s="13" t="s">
        <v>4</v>
      </c>
    </row>
    <row r="8" spans="1:8" x14ac:dyDescent="0.4">
      <c r="A8" s="11" t="s">
        <v>5</v>
      </c>
      <c r="B8" s="11"/>
      <c r="C8" s="13">
        <v>2531.94</v>
      </c>
    </row>
    <row r="9" spans="1:8" x14ac:dyDescent="0.4">
      <c r="A9" s="11" t="s">
        <v>7</v>
      </c>
      <c r="B9" s="11"/>
      <c r="C9" s="13">
        <v>9.9260000000000002</v>
      </c>
    </row>
    <row r="10" spans="1:8" x14ac:dyDescent="0.4">
      <c r="A10" s="14" t="s">
        <v>10</v>
      </c>
      <c r="B10" s="15"/>
      <c r="C10" s="16">
        <v>10</v>
      </c>
    </row>
    <row r="11" spans="1:8" x14ac:dyDescent="0.4">
      <c r="A11" s="11" t="s">
        <v>12</v>
      </c>
      <c r="B11" s="11"/>
      <c r="C11" s="17">
        <v>3.3</v>
      </c>
    </row>
    <row r="12" spans="1:8" x14ac:dyDescent="0.4">
      <c r="A12" s="11" t="s">
        <v>13</v>
      </c>
      <c r="B12" s="11"/>
      <c r="C12" s="17">
        <v>0.05</v>
      </c>
    </row>
    <row r="13" spans="1:8" x14ac:dyDescent="0.4">
      <c r="A13" s="11" t="s">
        <v>14</v>
      </c>
      <c r="B13" s="11"/>
      <c r="C13" s="16" t="s">
        <v>16</v>
      </c>
    </row>
    <row r="14" spans="1:8" x14ac:dyDescent="0.4">
      <c r="A14" s="18" t="s">
        <v>15</v>
      </c>
      <c r="B14" s="18"/>
      <c r="C14" s="13" t="s">
        <v>17</v>
      </c>
    </row>
    <row r="15" spans="1:8" x14ac:dyDescent="0.4">
      <c r="A15" s="5"/>
    </row>
    <row r="16" spans="1:8" x14ac:dyDescent="0.4">
      <c r="A16" s="19" t="s">
        <v>11</v>
      </c>
      <c r="B16" s="19"/>
      <c r="C16" s="19"/>
      <c r="D16" s="19"/>
      <c r="E16" s="19"/>
      <c r="F16" s="19"/>
      <c r="G16" s="19"/>
      <c r="H16" s="19"/>
    </row>
  </sheetData>
  <mergeCells count="15">
    <mergeCell ref="A1:C1"/>
    <mergeCell ref="A16:H16"/>
    <mergeCell ref="A11:B11"/>
    <mergeCell ref="A12:B12"/>
    <mergeCell ref="A13:B13"/>
    <mergeCell ref="A2:B2"/>
    <mergeCell ref="A4:B4"/>
    <mergeCell ref="A5:B5"/>
    <mergeCell ref="A3:B3"/>
    <mergeCell ref="A14:B14"/>
    <mergeCell ref="A6:B6"/>
    <mergeCell ref="A9:B9"/>
    <mergeCell ref="A8:B8"/>
    <mergeCell ref="A7:B7"/>
    <mergeCell ref="A10:B1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8"/>
  <sheetViews>
    <sheetView topLeftCell="A97" zoomScale="70" zoomScaleNormal="70" workbookViewId="0">
      <selection activeCell="G8" sqref="G8"/>
    </sheetView>
  </sheetViews>
  <sheetFormatPr defaultRowHeight="17.399999999999999" x14ac:dyDescent="0.4"/>
  <cols>
    <col min="1" max="1" width="17.69921875" customWidth="1"/>
    <col min="2" max="2" width="12" bestFit="1" customWidth="1"/>
    <col min="3" max="3" width="13.19921875" bestFit="1" customWidth="1"/>
    <col min="4" max="4" width="17.5" bestFit="1" customWidth="1"/>
    <col min="5" max="5" width="15.8984375" bestFit="1" customWidth="1"/>
    <col min="6" max="6" width="11.19921875" customWidth="1"/>
    <col min="7" max="7" width="12.796875" bestFit="1" customWidth="1"/>
  </cols>
  <sheetData>
    <row r="1" spans="1:7" x14ac:dyDescent="0.4">
      <c r="A1" s="10" t="s">
        <v>112</v>
      </c>
      <c r="B1" s="10"/>
      <c r="C1" s="10"/>
    </row>
    <row r="2" spans="1:7" x14ac:dyDescent="0.4">
      <c r="A2" s="40" t="s">
        <v>18</v>
      </c>
      <c r="B2" s="20">
        <v>2531.94</v>
      </c>
      <c r="C2" s="21"/>
    </row>
    <row r="3" spans="1:7" x14ac:dyDescent="0.4">
      <c r="A3" s="40" t="s">
        <v>19</v>
      </c>
      <c r="B3" s="39">
        <v>1.0494000000000001</v>
      </c>
      <c r="C3" s="36">
        <f>B2*B3</f>
        <v>2657.0178360000004</v>
      </c>
    </row>
    <row r="4" spans="1:7" x14ac:dyDescent="0.4">
      <c r="A4" s="40" t="s">
        <v>20</v>
      </c>
      <c r="B4" s="17">
        <v>0.95</v>
      </c>
      <c r="C4" s="13">
        <f>B2*B4</f>
        <v>2405.3429999999998</v>
      </c>
    </row>
    <row r="5" spans="1:7" ht="20.399999999999999" customHeight="1" x14ac:dyDescent="0.4"/>
    <row r="6" spans="1:7" ht="24.6" customHeight="1" x14ac:dyDescent="0.4">
      <c r="A6" s="46" t="s">
        <v>22</v>
      </c>
      <c r="B6" s="47"/>
      <c r="C6" s="47"/>
      <c r="D6" s="47"/>
      <c r="E6" s="47"/>
      <c r="F6" s="47"/>
      <c r="G6" s="48"/>
    </row>
    <row r="7" spans="1:7" ht="41.4" x14ac:dyDescent="0.4">
      <c r="A7" s="52" t="s">
        <v>23</v>
      </c>
      <c r="B7" s="52" t="s">
        <v>21</v>
      </c>
      <c r="C7" s="52" t="s">
        <v>123</v>
      </c>
      <c r="D7" s="52" t="s">
        <v>72</v>
      </c>
      <c r="E7" s="52" t="s">
        <v>71</v>
      </c>
      <c r="F7" s="52" t="s">
        <v>113</v>
      </c>
      <c r="G7" s="52" t="s">
        <v>124</v>
      </c>
    </row>
    <row r="8" spans="1:7" x14ac:dyDescent="0.3">
      <c r="A8" s="49">
        <v>-1</v>
      </c>
      <c r="B8" s="50">
        <f t="shared" ref="B8:B39" si="0">$B$2*(1+A8)</f>
        <v>0</v>
      </c>
      <c r="C8" s="50">
        <v>10</v>
      </c>
      <c r="D8" s="50">
        <f t="shared" ref="D8:D39" si="1">-(10/$B$2) * MAX($C$4-B8,0)</f>
        <v>-9.4999999999999982</v>
      </c>
      <c r="E8" s="50">
        <f t="shared" ref="E8:E39" si="2">3.3 * (10/$B$2) * MAX(B8-$B$2,0)</f>
        <v>0</v>
      </c>
      <c r="F8" s="50">
        <f t="shared" ref="F8:F39" si="3">-3.3 * (10/$B$2) * MAX(B8-$C$3,0)</f>
        <v>0</v>
      </c>
      <c r="G8" s="51">
        <f>SUM(C8:F8)</f>
        <v>0.50000000000000178</v>
      </c>
    </row>
    <row r="9" spans="1:7" x14ac:dyDescent="0.3">
      <c r="A9" s="49">
        <f t="shared" ref="A9:A72" si="4">A8+0.01</f>
        <v>-0.99</v>
      </c>
      <c r="B9" s="50">
        <f t="shared" si="0"/>
        <v>25.319400000000023</v>
      </c>
      <c r="C9" s="50">
        <v>10</v>
      </c>
      <c r="D9" s="50">
        <f t="shared" si="1"/>
        <v>-9.3999999999999986</v>
      </c>
      <c r="E9" s="50">
        <f t="shared" si="2"/>
        <v>0</v>
      </c>
      <c r="F9" s="50">
        <f t="shared" si="3"/>
        <v>0</v>
      </c>
      <c r="G9" s="51">
        <f t="shared" ref="G9:G71" si="5">SUM(C9:F9)</f>
        <v>0.60000000000000142</v>
      </c>
    </row>
    <row r="10" spans="1:7" x14ac:dyDescent="0.3">
      <c r="A10" s="49">
        <f t="shared" si="4"/>
        <v>-0.98</v>
      </c>
      <c r="B10" s="50">
        <f t="shared" si="0"/>
        <v>50.638800000000046</v>
      </c>
      <c r="C10" s="50">
        <v>10</v>
      </c>
      <c r="D10" s="50">
        <f t="shared" si="1"/>
        <v>-9.2999999999999972</v>
      </c>
      <c r="E10" s="50">
        <f t="shared" si="2"/>
        <v>0</v>
      </c>
      <c r="F10" s="50">
        <f t="shared" si="3"/>
        <v>0</v>
      </c>
      <c r="G10" s="51">
        <f t="shared" si="5"/>
        <v>0.70000000000000284</v>
      </c>
    </row>
    <row r="11" spans="1:7" x14ac:dyDescent="0.3">
      <c r="A11" s="49">
        <f t="shared" si="4"/>
        <v>-0.97</v>
      </c>
      <c r="B11" s="50">
        <f t="shared" si="0"/>
        <v>75.958200000000076</v>
      </c>
      <c r="C11" s="50">
        <v>10</v>
      </c>
      <c r="D11" s="50">
        <f t="shared" si="1"/>
        <v>-9.1999999999999993</v>
      </c>
      <c r="E11" s="50">
        <f t="shared" si="2"/>
        <v>0</v>
      </c>
      <c r="F11" s="50">
        <f t="shared" si="3"/>
        <v>0</v>
      </c>
      <c r="G11" s="51">
        <f t="shared" si="5"/>
        <v>0.80000000000000071</v>
      </c>
    </row>
    <row r="12" spans="1:7" x14ac:dyDescent="0.3">
      <c r="A12" s="49">
        <f t="shared" si="4"/>
        <v>-0.96</v>
      </c>
      <c r="B12" s="50">
        <f t="shared" si="0"/>
        <v>101.27760000000009</v>
      </c>
      <c r="C12" s="50">
        <v>10</v>
      </c>
      <c r="D12" s="50">
        <f t="shared" si="1"/>
        <v>-9.1</v>
      </c>
      <c r="E12" s="50">
        <f t="shared" si="2"/>
        <v>0</v>
      </c>
      <c r="F12" s="50">
        <f t="shared" si="3"/>
        <v>0</v>
      </c>
      <c r="G12" s="51">
        <f t="shared" si="5"/>
        <v>0.90000000000000036</v>
      </c>
    </row>
    <row r="13" spans="1:7" x14ac:dyDescent="0.3">
      <c r="A13" s="49">
        <f t="shared" si="4"/>
        <v>-0.95</v>
      </c>
      <c r="B13" s="50">
        <f t="shared" si="0"/>
        <v>126.59700000000012</v>
      </c>
      <c r="C13" s="50">
        <v>10</v>
      </c>
      <c r="D13" s="50">
        <f t="shared" si="1"/>
        <v>-8.9999999999999982</v>
      </c>
      <c r="E13" s="50">
        <f t="shared" si="2"/>
        <v>0</v>
      </c>
      <c r="F13" s="50">
        <f t="shared" si="3"/>
        <v>0</v>
      </c>
      <c r="G13" s="51">
        <f t="shared" si="5"/>
        <v>1.0000000000000018</v>
      </c>
    </row>
    <row r="14" spans="1:7" x14ac:dyDescent="0.3">
      <c r="A14" s="49">
        <f t="shared" si="4"/>
        <v>-0.94</v>
      </c>
      <c r="B14" s="50">
        <f t="shared" si="0"/>
        <v>151.91640000000015</v>
      </c>
      <c r="C14" s="50">
        <v>10</v>
      </c>
      <c r="D14" s="50">
        <f t="shared" si="1"/>
        <v>-8.8999999999999986</v>
      </c>
      <c r="E14" s="50">
        <f t="shared" si="2"/>
        <v>0</v>
      </c>
      <c r="F14" s="50">
        <f t="shared" si="3"/>
        <v>0</v>
      </c>
      <c r="G14" s="51">
        <f t="shared" si="5"/>
        <v>1.1000000000000014</v>
      </c>
    </row>
    <row r="15" spans="1:7" x14ac:dyDescent="0.3">
      <c r="A15" s="49">
        <f t="shared" si="4"/>
        <v>-0.92999999999999994</v>
      </c>
      <c r="B15" s="50">
        <f t="shared" si="0"/>
        <v>177.23580000000015</v>
      </c>
      <c r="C15" s="50">
        <v>10</v>
      </c>
      <c r="D15" s="50">
        <f t="shared" si="1"/>
        <v>-8.7999999999999972</v>
      </c>
      <c r="E15" s="50">
        <f t="shared" si="2"/>
        <v>0</v>
      </c>
      <c r="F15" s="50">
        <f t="shared" si="3"/>
        <v>0</v>
      </c>
      <c r="G15" s="51">
        <f t="shared" si="5"/>
        <v>1.2000000000000028</v>
      </c>
    </row>
    <row r="16" spans="1:7" x14ac:dyDescent="0.3">
      <c r="A16" s="49">
        <f t="shared" si="4"/>
        <v>-0.91999999999999993</v>
      </c>
      <c r="B16" s="50">
        <f t="shared" si="0"/>
        <v>202.55520000000018</v>
      </c>
      <c r="C16" s="50">
        <v>10</v>
      </c>
      <c r="D16" s="50">
        <f t="shared" si="1"/>
        <v>-8.6999999999999975</v>
      </c>
      <c r="E16" s="50">
        <f t="shared" si="2"/>
        <v>0</v>
      </c>
      <c r="F16" s="50">
        <f t="shared" si="3"/>
        <v>0</v>
      </c>
      <c r="G16" s="51">
        <f t="shared" si="5"/>
        <v>1.3000000000000025</v>
      </c>
    </row>
    <row r="17" spans="1:7" x14ac:dyDescent="0.3">
      <c r="A17" s="49">
        <f t="shared" si="4"/>
        <v>-0.90999999999999992</v>
      </c>
      <c r="B17" s="50">
        <f t="shared" si="0"/>
        <v>227.87460000000021</v>
      </c>
      <c r="C17" s="50">
        <v>10</v>
      </c>
      <c r="D17" s="50">
        <f t="shared" si="1"/>
        <v>-8.5999999999999979</v>
      </c>
      <c r="E17" s="50">
        <f t="shared" si="2"/>
        <v>0</v>
      </c>
      <c r="F17" s="50">
        <f t="shared" si="3"/>
        <v>0</v>
      </c>
      <c r="G17" s="51">
        <f t="shared" si="5"/>
        <v>1.4000000000000021</v>
      </c>
    </row>
    <row r="18" spans="1:7" x14ac:dyDescent="0.3">
      <c r="A18" s="49">
        <f t="shared" si="4"/>
        <v>-0.89999999999999991</v>
      </c>
      <c r="B18" s="50">
        <f t="shared" si="0"/>
        <v>253.19400000000024</v>
      </c>
      <c r="C18" s="50">
        <v>10</v>
      </c>
      <c r="D18" s="50">
        <f t="shared" si="1"/>
        <v>-8.4999999999999964</v>
      </c>
      <c r="E18" s="50">
        <f t="shared" si="2"/>
        <v>0</v>
      </c>
      <c r="F18" s="50">
        <f t="shared" si="3"/>
        <v>0</v>
      </c>
      <c r="G18" s="51">
        <f t="shared" si="5"/>
        <v>1.5000000000000036</v>
      </c>
    </row>
    <row r="19" spans="1:7" x14ac:dyDescent="0.3">
      <c r="A19" s="49">
        <f t="shared" si="4"/>
        <v>-0.8899999999999999</v>
      </c>
      <c r="B19" s="50">
        <f t="shared" si="0"/>
        <v>278.51340000000027</v>
      </c>
      <c r="C19" s="50">
        <v>10</v>
      </c>
      <c r="D19" s="50">
        <f t="shared" si="1"/>
        <v>-8.3999999999999968</v>
      </c>
      <c r="E19" s="50">
        <f t="shared" si="2"/>
        <v>0</v>
      </c>
      <c r="F19" s="50">
        <f t="shared" si="3"/>
        <v>0</v>
      </c>
      <c r="G19" s="51">
        <f t="shared" si="5"/>
        <v>1.6000000000000032</v>
      </c>
    </row>
    <row r="20" spans="1:7" x14ac:dyDescent="0.3">
      <c r="A20" s="49">
        <f t="shared" si="4"/>
        <v>-0.87999999999999989</v>
      </c>
      <c r="B20" s="50">
        <f t="shared" si="0"/>
        <v>303.8328000000003</v>
      </c>
      <c r="C20" s="50">
        <v>10</v>
      </c>
      <c r="D20" s="50">
        <f t="shared" si="1"/>
        <v>-8.2999999999999989</v>
      </c>
      <c r="E20" s="50">
        <f t="shared" si="2"/>
        <v>0</v>
      </c>
      <c r="F20" s="50">
        <f t="shared" si="3"/>
        <v>0</v>
      </c>
      <c r="G20" s="51">
        <f t="shared" si="5"/>
        <v>1.7000000000000011</v>
      </c>
    </row>
    <row r="21" spans="1:7" ht="17.399999999999999" customHeight="1" x14ac:dyDescent="0.3">
      <c r="A21" s="49">
        <f t="shared" si="4"/>
        <v>-0.86999999999999988</v>
      </c>
      <c r="B21" s="50">
        <f t="shared" si="0"/>
        <v>329.15220000000028</v>
      </c>
      <c r="C21" s="50">
        <v>10</v>
      </c>
      <c r="D21" s="50">
        <f t="shared" si="1"/>
        <v>-8.1999999999999975</v>
      </c>
      <c r="E21" s="50">
        <f t="shared" si="2"/>
        <v>0</v>
      </c>
      <c r="F21" s="50">
        <f t="shared" si="3"/>
        <v>0</v>
      </c>
      <c r="G21" s="51">
        <f t="shared" si="5"/>
        <v>1.8000000000000025</v>
      </c>
    </row>
    <row r="22" spans="1:7" ht="19.8" customHeight="1" x14ac:dyDescent="0.3">
      <c r="A22" s="49">
        <f t="shared" si="4"/>
        <v>-0.85999999999999988</v>
      </c>
      <c r="B22" s="50">
        <f t="shared" si="0"/>
        <v>354.47160000000031</v>
      </c>
      <c r="C22" s="50">
        <v>10</v>
      </c>
      <c r="D22" s="50">
        <f t="shared" si="1"/>
        <v>-8.0999999999999979</v>
      </c>
      <c r="E22" s="50">
        <f t="shared" si="2"/>
        <v>0</v>
      </c>
      <c r="F22" s="50">
        <f t="shared" si="3"/>
        <v>0</v>
      </c>
      <c r="G22" s="51">
        <f t="shared" si="5"/>
        <v>1.9000000000000021</v>
      </c>
    </row>
    <row r="23" spans="1:7" x14ac:dyDescent="0.3">
      <c r="A23" s="49">
        <f t="shared" si="4"/>
        <v>-0.84999999999999987</v>
      </c>
      <c r="B23" s="50">
        <f t="shared" si="0"/>
        <v>379.79100000000034</v>
      </c>
      <c r="C23" s="50">
        <v>10</v>
      </c>
      <c r="D23" s="50">
        <f t="shared" si="1"/>
        <v>-7.9999999999999973</v>
      </c>
      <c r="E23" s="50">
        <f t="shared" si="2"/>
        <v>0</v>
      </c>
      <c r="F23" s="50">
        <f t="shared" si="3"/>
        <v>0</v>
      </c>
      <c r="G23" s="51">
        <f t="shared" si="5"/>
        <v>2.0000000000000027</v>
      </c>
    </row>
    <row r="24" spans="1:7" x14ac:dyDescent="0.3">
      <c r="A24" s="49">
        <f t="shared" si="4"/>
        <v>-0.83999999999999986</v>
      </c>
      <c r="B24" s="50">
        <f t="shared" si="0"/>
        <v>405.11040000000037</v>
      </c>
      <c r="C24" s="50">
        <v>10</v>
      </c>
      <c r="D24" s="50">
        <f t="shared" si="1"/>
        <v>-7.8999999999999968</v>
      </c>
      <c r="E24" s="50">
        <f t="shared" si="2"/>
        <v>0</v>
      </c>
      <c r="F24" s="50">
        <f t="shared" si="3"/>
        <v>0</v>
      </c>
      <c r="G24" s="51">
        <f t="shared" si="5"/>
        <v>2.1000000000000032</v>
      </c>
    </row>
    <row r="25" spans="1:7" x14ac:dyDescent="0.3">
      <c r="A25" s="49">
        <f t="shared" si="4"/>
        <v>-0.82999999999999985</v>
      </c>
      <c r="B25" s="50">
        <f t="shared" si="0"/>
        <v>430.4298000000004</v>
      </c>
      <c r="C25" s="50">
        <v>10</v>
      </c>
      <c r="D25" s="50">
        <f t="shared" si="1"/>
        <v>-7.7999999999999972</v>
      </c>
      <c r="E25" s="50">
        <f t="shared" si="2"/>
        <v>0</v>
      </c>
      <c r="F25" s="50">
        <f t="shared" si="3"/>
        <v>0</v>
      </c>
      <c r="G25" s="51">
        <f t="shared" si="5"/>
        <v>2.2000000000000028</v>
      </c>
    </row>
    <row r="26" spans="1:7" x14ac:dyDescent="0.3">
      <c r="A26" s="49">
        <f t="shared" si="4"/>
        <v>-0.81999999999999984</v>
      </c>
      <c r="B26" s="50">
        <f t="shared" si="0"/>
        <v>455.74920000000043</v>
      </c>
      <c r="C26" s="50">
        <v>10</v>
      </c>
      <c r="D26" s="50">
        <f t="shared" si="1"/>
        <v>-7.6999999999999966</v>
      </c>
      <c r="E26" s="50">
        <f t="shared" si="2"/>
        <v>0</v>
      </c>
      <c r="F26" s="50">
        <f t="shared" si="3"/>
        <v>0</v>
      </c>
      <c r="G26" s="51">
        <f t="shared" si="5"/>
        <v>2.3000000000000034</v>
      </c>
    </row>
    <row r="27" spans="1:7" x14ac:dyDescent="0.3">
      <c r="A27" s="49">
        <f t="shared" si="4"/>
        <v>-0.80999999999999983</v>
      </c>
      <c r="B27" s="50">
        <f t="shared" si="0"/>
        <v>481.06860000000046</v>
      </c>
      <c r="C27" s="50">
        <v>10</v>
      </c>
      <c r="D27" s="50">
        <f t="shared" si="1"/>
        <v>-7.599999999999997</v>
      </c>
      <c r="E27" s="50">
        <f t="shared" si="2"/>
        <v>0</v>
      </c>
      <c r="F27" s="50">
        <f t="shared" si="3"/>
        <v>0</v>
      </c>
      <c r="G27" s="51">
        <f t="shared" si="5"/>
        <v>2.400000000000003</v>
      </c>
    </row>
    <row r="28" spans="1:7" x14ac:dyDescent="0.3">
      <c r="A28" s="49">
        <f t="shared" si="4"/>
        <v>-0.79999999999999982</v>
      </c>
      <c r="B28" s="50">
        <f t="shared" si="0"/>
        <v>506.38800000000049</v>
      </c>
      <c r="C28" s="50">
        <v>10</v>
      </c>
      <c r="D28" s="50">
        <f t="shared" si="1"/>
        <v>-7.4999999999999973</v>
      </c>
      <c r="E28" s="50">
        <f t="shared" si="2"/>
        <v>0</v>
      </c>
      <c r="F28" s="50">
        <f t="shared" si="3"/>
        <v>0</v>
      </c>
      <c r="G28" s="51">
        <f t="shared" si="5"/>
        <v>2.5000000000000027</v>
      </c>
    </row>
    <row r="29" spans="1:7" x14ac:dyDescent="0.3">
      <c r="A29" s="49">
        <f t="shared" si="4"/>
        <v>-0.78999999999999981</v>
      </c>
      <c r="B29" s="50">
        <f t="shared" si="0"/>
        <v>531.70740000000046</v>
      </c>
      <c r="C29" s="50">
        <v>10</v>
      </c>
      <c r="D29" s="50">
        <f t="shared" si="1"/>
        <v>-7.3999999999999968</v>
      </c>
      <c r="E29" s="50">
        <f t="shared" si="2"/>
        <v>0</v>
      </c>
      <c r="F29" s="50">
        <f t="shared" si="3"/>
        <v>0</v>
      </c>
      <c r="G29" s="51">
        <f t="shared" si="5"/>
        <v>2.6000000000000032</v>
      </c>
    </row>
    <row r="30" spans="1:7" x14ac:dyDescent="0.3">
      <c r="A30" s="49">
        <f t="shared" si="4"/>
        <v>-0.7799999999999998</v>
      </c>
      <c r="B30" s="50">
        <f t="shared" si="0"/>
        <v>557.02680000000055</v>
      </c>
      <c r="C30" s="50">
        <v>10</v>
      </c>
      <c r="D30" s="50">
        <f t="shared" si="1"/>
        <v>-7.2999999999999963</v>
      </c>
      <c r="E30" s="50">
        <f t="shared" si="2"/>
        <v>0</v>
      </c>
      <c r="F30" s="50">
        <f t="shared" si="3"/>
        <v>0</v>
      </c>
      <c r="G30" s="51">
        <f t="shared" si="5"/>
        <v>2.7000000000000037</v>
      </c>
    </row>
    <row r="31" spans="1:7" x14ac:dyDescent="0.3">
      <c r="A31" s="49">
        <f t="shared" si="4"/>
        <v>-0.7699999999999998</v>
      </c>
      <c r="B31" s="50">
        <f t="shared" si="0"/>
        <v>582.34620000000052</v>
      </c>
      <c r="C31" s="50">
        <v>10</v>
      </c>
      <c r="D31" s="50">
        <f t="shared" si="1"/>
        <v>-7.1999999999999975</v>
      </c>
      <c r="E31" s="50">
        <f t="shared" si="2"/>
        <v>0</v>
      </c>
      <c r="F31" s="50">
        <f t="shared" si="3"/>
        <v>0</v>
      </c>
      <c r="G31" s="51">
        <f t="shared" si="5"/>
        <v>2.8000000000000025</v>
      </c>
    </row>
    <row r="32" spans="1:7" x14ac:dyDescent="0.3">
      <c r="A32" s="49">
        <f t="shared" si="4"/>
        <v>-0.75999999999999979</v>
      </c>
      <c r="B32" s="50">
        <f t="shared" si="0"/>
        <v>607.66560000000061</v>
      </c>
      <c r="C32" s="50">
        <v>10</v>
      </c>
      <c r="D32" s="50">
        <f t="shared" si="1"/>
        <v>-7.0999999999999961</v>
      </c>
      <c r="E32" s="50">
        <f t="shared" si="2"/>
        <v>0</v>
      </c>
      <c r="F32" s="50">
        <f t="shared" si="3"/>
        <v>0</v>
      </c>
      <c r="G32" s="51">
        <f t="shared" si="5"/>
        <v>2.9000000000000039</v>
      </c>
    </row>
    <row r="33" spans="1:7" x14ac:dyDescent="0.3">
      <c r="A33" s="49">
        <f t="shared" si="4"/>
        <v>-0.74999999999999978</v>
      </c>
      <c r="B33" s="50">
        <f t="shared" si="0"/>
        <v>632.98500000000058</v>
      </c>
      <c r="C33" s="50">
        <v>10</v>
      </c>
      <c r="D33" s="50">
        <f t="shared" si="1"/>
        <v>-6.9999999999999964</v>
      </c>
      <c r="E33" s="50">
        <f t="shared" si="2"/>
        <v>0</v>
      </c>
      <c r="F33" s="50">
        <f t="shared" si="3"/>
        <v>0</v>
      </c>
      <c r="G33" s="51">
        <f t="shared" si="5"/>
        <v>3.0000000000000036</v>
      </c>
    </row>
    <row r="34" spans="1:7" x14ac:dyDescent="0.3">
      <c r="A34" s="49">
        <f t="shared" si="4"/>
        <v>-0.73999999999999977</v>
      </c>
      <c r="B34" s="50">
        <f t="shared" si="0"/>
        <v>658.30440000000056</v>
      </c>
      <c r="C34" s="50">
        <v>10</v>
      </c>
      <c r="D34" s="50">
        <f t="shared" si="1"/>
        <v>-6.8999999999999968</v>
      </c>
      <c r="E34" s="50">
        <f t="shared" si="2"/>
        <v>0</v>
      </c>
      <c r="F34" s="50">
        <f t="shared" si="3"/>
        <v>0</v>
      </c>
      <c r="G34" s="51">
        <f t="shared" si="5"/>
        <v>3.1000000000000032</v>
      </c>
    </row>
    <row r="35" spans="1:7" x14ac:dyDescent="0.3">
      <c r="A35" s="49">
        <f t="shared" si="4"/>
        <v>-0.72999999999999976</v>
      </c>
      <c r="B35" s="50">
        <f t="shared" si="0"/>
        <v>683.62380000000064</v>
      </c>
      <c r="C35" s="50">
        <v>10</v>
      </c>
      <c r="D35" s="50">
        <f t="shared" si="1"/>
        <v>-6.7999999999999954</v>
      </c>
      <c r="E35" s="50">
        <f t="shared" si="2"/>
        <v>0</v>
      </c>
      <c r="F35" s="50">
        <f t="shared" si="3"/>
        <v>0</v>
      </c>
      <c r="G35" s="51">
        <f t="shared" si="5"/>
        <v>3.2000000000000046</v>
      </c>
    </row>
    <row r="36" spans="1:7" x14ac:dyDescent="0.3">
      <c r="A36" s="49">
        <f t="shared" si="4"/>
        <v>-0.71999999999999975</v>
      </c>
      <c r="B36" s="50">
        <f t="shared" si="0"/>
        <v>708.94320000000062</v>
      </c>
      <c r="C36" s="50">
        <v>10</v>
      </c>
      <c r="D36" s="50">
        <f t="shared" si="1"/>
        <v>-6.6999999999999966</v>
      </c>
      <c r="E36" s="50">
        <f t="shared" si="2"/>
        <v>0</v>
      </c>
      <c r="F36" s="50">
        <f t="shared" si="3"/>
        <v>0</v>
      </c>
      <c r="G36" s="51">
        <f t="shared" si="5"/>
        <v>3.3000000000000034</v>
      </c>
    </row>
    <row r="37" spans="1:7" x14ac:dyDescent="0.3">
      <c r="A37" s="49">
        <f t="shared" si="4"/>
        <v>-0.70999999999999974</v>
      </c>
      <c r="B37" s="50">
        <f t="shared" si="0"/>
        <v>734.2626000000007</v>
      </c>
      <c r="C37" s="50">
        <v>10</v>
      </c>
      <c r="D37" s="50">
        <f t="shared" si="1"/>
        <v>-6.5999999999999961</v>
      </c>
      <c r="E37" s="50">
        <f t="shared" si="2"/>
        <v>0</v>
      </c>
      <c r="F37" s="50">
        <f t="shared" si="3"/>
        <v>0</v>
      </c>
      <c r="G37" s="51">
        <f t="shared" si="5"/>
        <v>3.4000000000000039</v>
      </c>
    </row>
    <row r="38" spans="1:7" x14ac:dyDescent="0.3">
      <c r="A38" s="49">
        <f t="shared" si="4"/>
        <v>-0.69999999999999973</v>
      </c>
      <c r="B38" s="50">
        <f t="shared" si="0"/>
        <v>759.58200000000068</v>
      </c>
      <c r="C38" s="50">
        <v>10</v>
      </c>
      <c r="D38" s="50">
        <f t="shared" si="1"/>
        <v>-6.4999999999999956</v>
      </c>
      <c r="E38" s="50">
        <f t="shared" si="2"/>
        <v>0</v>
      </c>
      <c r="F38" s="50">
        <f t="shared" si="3"/>
        <v>0</v>
      </c>
      <c r="G38" s="51">
        <f t="shared" si="5"/>
        <v>3.5000000000000044</v>
      </c>
    </row>
    <row r="39" spans="1:7" x14ac:dyDescent="0.3">
      <c r="A39" s="49">
        <f t="shared" si="4"/>
        <v>-0.68999999999999972</v>
      </c>
      <c r="B39" s="50">
        <f t="shared" si="0"/>
        <v>784.90140000000076</v>
      </c>
      <c r="C39" s="50">
        <v>10</v>
      </c>
      <c r="D39" s="50">
        <f t="shared" si="1"/>
        <v>-6.3999999999999959</v>
      </c>
      <c r="E39" s="50">
        <f t="shared" si="2"/>
        <v>0</v>
      </c>
      <c r="F39" s="50">
        <f t="shared" si="3"/>
        <v>0</v>
      </c>
      <c r="G39" s="51">
        <f t="shared" si="5"/>
        <v>3.6000000000000041</v>
      </c>
    </row>
    <row r="40" spans="1:7" x14ac:dyDescent="0.3">
      <c r="A40" s="49">
        <f t="shared" si="4"/>
        <v>-0.67999999999999972</v>
      </c>
      <c r="B40" s="50">
        <f t="shared" ref="B40:B71" si="6">$B$2*(1+A40)</f>
        <v>810.22080000000074</v>
      </c>
      <c r="C40" s="50">
        <v>10</v>
      </c>
      <c r="D40" s="50">
        <f t="shared" ref="D40:D71" si="7">-(10/$B$2) * MAX($C$4-B40,0)</f>
        <v>-6.2999999999999963</v>
      </c>
      <c r="E40" s="50">
        <f t="shared" ref="E40:E71" si="8">3.3 * (10/$B$2) * MAX(B40-$B$2,0)</f>
        <v>0</v>
      </c>
      <c r="F40" s="50">
        <f t="shared" ref="F40:F71" si="9">-3.3 * (10/$B$2) * MAX(B40-$C$3,0)</f>
        <v>0</v>
      </c>
      <c r="G40" s="51">
        <f t="shared" si="5"/>
        <v>3.7000000000000037</v>
      </c>
    </row>
    <row r="41" spans="1:7" x14ac:dyDescent="0.3">
      <c r="A41" s="49">
        <f t="shared" si="4"/>
        <v>-0.66999999999999971</v>
      </c>
      <c r="B41" s="50">
        <f t="shared" si="6"/>
        <v>835.54020000000071</v>
      </c>
      <c r="C41" s="50">
        <v>10</v>
      </c>
      <c r="D41" s="50">
        <f t="shared" si="7"/>
        <v>-6.1999999999999957</v>
      </c>
      <c r="E41" s="50">
        <f t="shared" si="8"/>
        <v>0</v>
      </c>
      <c r="F41" s="50">
        <f t="shared" si="9"/>
        <v>0</v>
      </c>
      <c r="G41" s="51">
        <f t="shared" si="5"/>
        <v>3.8000000000000043</v>
      </c>
    </row>
    <row r="42" spans="1:7" x14ac:dyDescent="0.3">
      <c r="A42" s="49">
        <f t="shared" si="4"/>
        <v>-0.6599999999999997</v>
      </c>
      <c r="B42" s="50">
        <f t="shared" si="6"/>
        <v>860.8596000000008</v>
      </c>
      <c r="C42" s="50">
        <v>10</v>
      </c>
      <c r="D42" s="50">
        <f t="shared" si="7"/>
        <v>-6.0999999999999961</v>
      </c>
      <c r="E42" s="50">
        <f t="shared" si="8"/>
        <v>0</v>
      </c>
      <c r="F42" s="50">
        <f t="shared" si="9"/>
        <v>0</v>
      </c>
      <c r="G42" s="51">
        <f t="shared" si="5"/>
        <v>3.9000000000000039</v>
      </c>
    </row>
    <row r="43" spans="1:7" x14ac:dyDescent="0.3">
      <c r="A43" s="49">
        <f t="shared" si="4"/>
        <v>-0.64999999999999969</v>
      </c>
      <c r="B43" s="50">
        <f t="shared" si="6"/>
        <v>886.17900000000077</v>
      </c>
      <c r="C43" s="50">
        <v>10</v>
      </c>
      <c r="D43" s="50">
        <f t="shared" si="7"/>
        <v>-5.9999999999999956</v>
      </c>
      <c r="E43" s="50">
        <f t="shared" si="8"/>
        <v>0</v>
      </c>
      <c r="F43" s="50">
        <f t="shared" si="9"/>
        <v>0</v>
      </c>
      <c r="G43" s="51">
        <f t="shared" si="5"/>
        <v>4.0000000000000044</v>
      </c>
    </row>
    <row r="44" spans="1:7" x14ac:dyDescent="0.3">
      <c r="A44" s="49">
        <f t="shared" si="4"/>
        <v>-0.63999999999999968</v>
      </c>
      <c r="B44" s="50">
        <f t="shared" si="6"/>
        <v>911.49840000000086</v>
      </c>
      <c r="C44" s="50">
        <v>10</v>
      </c>
      <c r="D44" s="50">
        <f t="shared" si="7"/>
        <v>-5.8999999999999959</v>
      </c>
      <c r="E44" s="50">
        <f t="shared" si="8"/>
        <v>0</v>
      </c>
      <c r="F44" s="50">
        <f t="shared" si="9"/>
        <v>0</v>
      </c>
      <c r="G44" s="51">
        <f t="shared" si="5"/>
        <v>4.1000000000000041</v>
      </c>
    </row>
    <row r="45" spans="1:7" x14ac:dyDescent="0.3">
      <c r="A45" s="49">
        <f t="shared" si="4"/>
        <v>-0.62999999999999967</v>
      </c>
      <c r="B45" s="50">
        <f t="shared" si="6"/>
        <v>936.81780000000083</v>
      </c>
      <c r="C45" s="50">
        <v>10</v>
      </c>
      <c r="D45" s="50">
        <f t="shared" si="7"/>
        <v>-5.7999999999999963</v>
      </c>
      <c r="E45" s="50">
        <f t="shared" si="8"/>
        <v>0</v>
      </c>
      <c r="F45" s="50">
        <f t="shared" si="9"/>
        <v>0</v>
      </c>
      <c r="G45" s="51">
        <f t="shared" si="5"/>
        <v>4.2000000000000037</v>
      </c>
    </row>
    <row r="46" spans="1:7" x14ac:dyDescent="0.3">
      <c r="A46" s="49">
        <f t="shared" si="4"/>
        <v>-0.61999999999999966</v>
      </c>
      <c r="B46" s="50">
        <f t="shared" si="6"/>
        <v>962.13720000000092</v>
      </c>
      <c r="C46" s="50">
        <v>10</v>
      </c>
      <c r="D46" s="50">
        <f t="shared" si="7"/>
        <v>-5.6999999999999948</v>
      </c>
      <c r="E46" s="50">
        <f t="shared" si="8"/>
        <v>0</v>
      </c>
      <c r="F46" s="50">
        <f t="shared" si="9"/>
        <v>0</v>
      </c>
      <c r="G46" s="51">
        <f t="shared" si="5"/>
        <v>4.3000000000000052</v>
      </c>
    </row>
    <row r="47" spans="1:7" x14ac:dyDescent="0.3">
      <c r="A47" s="49">
        <f t="shared" si="4"/>
        <v>-0.60999999999999965</v>
      </c>
      <c r="B47" s="50">
        <f t="shared" si="6"/>
        <v>987.45660000000089</v>
      </c>
      <c r="C47" s="50">
        <v>10</v>
      </c>
      <c r="D47" s="50">
        <f t="shared" si="7"/>
        <v>-5.5999999999999952</v>
      </c>
      <c r="E47" s="50">
        <f t="shared" si="8"/>
        <v>0</v>
      </c>
      <c r="F47" s="50">
        <f t="shared" si="9"/>
        <v>0</v>
      </c>
      <c r="G47" s="51">
        <f t="shared" si="5"/>
        <v>4.4000000000000048</v>
      </c>
    </row>
    <row r="48" spans="1:7" x14ac:dyDescent="0.3">
      <c r="A48" s="49">
        <f t="shared" si="4"/>
        <v>-0.59999999999999964</v>
      </c>
      <c r="B48" s="50">
        <f t="shared" si="6"/>
        <v>1012.776000000001</v>
      </c>
      <c r="C48" s="50">
        <v>10</v>
      </c>
      <c r="D48" s="50">
        <f t="shared" si="7"/>
        <v>-5.4999999999999947</v>
      </c>
      <c r="E48" s="50">
        <f t="shared" si="8"/>
        <v>0</v>
      </c>
      <c r="F48" s="50">
        <f t="shared" si="9"/>
        <v>0</v>
      </c>
      <c r="G48" s="51">
        <f t="shared" si="5"/>
        <v>4.5000000000000053</v>
      </c>
    </row>
    <row r="49" spans="1:7" x14ac:dyDescent="0.3">
      <c r="A49" s="49">
        <f t="shared" si="4"/>
        <v>-0.58999999999999964</v>
      </c>
      <c r="B49" s="50">
        <f t="shared" si="6"/>
        <v>1038.0954000000008</v>
      </c>
      <c r="C49" s="50">
        <v>10</v>
      </c>
      <c r="D49" s="50">
        <f t="shared" si="7"/>
        <v>-5.3999999999999959</v>
      </c>
      <c r="E49" s="50">
        <f t="shared" si="8"/>
        <v>0</v>
      </c>
      <c r="F49" s="50">
        <f t="shared" si="9"/>
        <v>0</v>
      </c>
      <c r="G49" s="51">
        <f t="shared" si="5"/>
        <v>4.6000000000000041</v>
      </c>
    </row>
    <row r="50" spans="1:7" x14ac:dyDescent="0.3">
      <c r="A50" s="49">
        <f t="shared" si="4"/>
        <v>-0.57999999999999963</v>
      </c>
      <c r="B50" s="50">
        <f t="shared" si="6"/>
        <v>1063.4148000000009</v>
      </c>
      <c r="C50" s="50">
        <v>10</v>
      </c>
      <c r="D50" s="50">
        <f t="shared" si="7"/>
        <v>-5.2999999999999954</v>
      </c>
      <c r="E50" s="50">
        <f t="shared" si="8"/>
        <v>0</v>
      </c>
      <c r="F50" s="50">
        <f t="shared" si="9"/>
        <v>0</v>
      </c>
      <c r="G50" s="51">
        <f t="shared" si="5"/>
        <v>4.7000000000000046</v>
      </c>
    </row>
    <row r="51" spans="1:7" x14ac:dyDescent="0.3">
      <c r="A51" s="49">
        <f t="shared" si="4"/>
        <v>-0.56999999999999962</v>
      </c>
      <c r="B51" s="50">
        <f t="shared" si="6"/>
        <v>1088.734200000001</v>
      </c>
      <c r="C51" s="50">
        <v>10</v>
      </c>
      <c r="D51" s="50">
        <f t="shared" si="7"/>
        <v>-5.1999999999999948</v>
      </c>
      <c r="E51" s="50">
        <f t="shared" si="8"/>
        <v>0</v>
      </c>
      <c r="F51" s="50">
        <f t="shared" si="9"/>
        <v>0</v>
      </c>
      <c r="G51" s="51">
        <f t="shared" si="5"/>
        <v>4.8000000000000052</v>
      </c>
    </row>
    <row r="52" spans="1:7" x14ac:dyDescent="0.3">
      <c r="A52" s="49">
        <f t="shared" si="4"/>
        <v>-0.55999999999999961</v>
      </c>
      <c r="B52" s="50">
        <f t="shared" si="6"/>
        <v>1114.0536000000011</v>
      </c>
      <c r="C52" s="50">
        <v>10</v>
      </c>
      <c r="D52" s="50">
        <f t="shared" si="7"/>
        <v>-5.0999999999999943</v>
      </c>
      <c r="E52" s="50">
        <f t="shared" si="8"/>
        <v>0</v>
      </c>
      <c r="F52" s="50">
        <f t="shared" si="9"/>
        <v>0</v>
      </c>
      <c r="G52" s="51">
        <f t="shared" si="5"/>
        <v>4.9000000000000057</v>
      </c>
    </row>
    <row r="53" spans="1:7" x14ac:dyDescent="0.3">
      <c r="A53" s="49">
        <f t="shared" si="4"/>
        <v>-0.5499999999999996</v>
      </c>
      <c r="B53" s="50">
        <f t="shared" si="6"/>
        <v>1139.373000000001</v>
      </c>
      <c r="C53" s="50">
        <v>10</v>
      </c>
      <c r="D53" s="50">
        <f t="shared" si="7"/>
        <v>-4.9999999999999956</v>
      </c>
      <c r="E53" s="50">
        <f t="shared" si="8"/>
        <v>0</v>
      </c>
      <c r="F53" s="50">
        <f t="shared" si="9"/>
        <v>0</v>
      </c>
      <c r="G53" s="51">
        <f t="shared" si="5"/>
        <v>5.0000000000000044</v>
      </c>
    </row>
    <row r="54" spans="1:7" x14ac:dyDescent="0.3">
      <c r="A54" s="49">
        <f t="shared" si="4"/>
        <v>-0.53999999999999959</v>
      </c>
      <c r="B54" s="50">
        <f t="shared" si="6"/>
        <v>1164.692400000001</v>
      </c>
      <c r="C54" s="50">
        <v>10</v>
      </c>
      <c r="D54" s="50">
        <f t="shared" si="7"/>
        <v>-4.899999999999995</v>
      </c>
      <c r="E54" s="50">
        <f t="shared" si="8"/>
        <v>0</v>
      </c>
      <c r="F54" s="50">
        <f t="shared" si="9"/>
        <v>0</v>
      </c>
      <c r="G54" s="51">
        <f t="shared" si="5"/>
        <v>5.100000000000005</v>
      </c>
    </row>
    <row r="55" spans="1:7" x14ac:dyDescent="0.3">
      <c r="A55" s="49">
        <f t="shared" si="4"/>
        <v>-0.52999999999999958</v>
      </c>
      <c r="B55" s="50">
        <f t="shared" si="6"/>
        <v>1190.0118000000011</v>
      </c>
      <c r="C55" s="50">
        <v>10</v>
      </c>
      <c r="D55" s="50">
        <f t="shared" si="7"/>
        <v>-4.7999999999999945</v>
      </c>
      <c r="E55" s="50">
        <f t="shared" si="8"/>
        <v>0</v>
      </c>
      <c r="F55" s="50">
        <f t="shared" si="9"/>
        <v>0</v>
      </c>
      <c r="G55" s="51">
        <f t="shared" si="5"/>
        <v>5.2000000000000055</v>
      </c>
    </row>
    <row r="56" spans="1:7" x14ac:dyDescent="0.3">
      <c r="A56" s="49">
        <f t="shared" si="4"/>
        <v>-0.51999999999999957</v>
      </c>
      <c r="B56" s="50">
        <f t="shared" si="6"/>
        <v>1215.3312000000012</v>
      </c>
      <c r="C56" s="50">
        <v>10</v>
      </c>
      <c r="D56" s="50">
        <f t="shared" si="7"/>
        <v>-4.699999999999994</v>
      </c>
      <c r="E56" s="50">
        <f t="shared" si="8"/>
        <v>0</v>
      </c>
      <c r="F56" s="50">
        <f t="shared" si="9"/>
        <v>0</v>
      </c>
      <c r="G56" s="51">
        <f t="shared" si="5"/>
        <v>5.300000000000006</v>
      </c>
    </row>
    <row r="57" spans="1:7" x14ac:dyDescent="0.3">
      <c r="A57" s="49">
        <f t="shared" si="4"/>
        <v>-0.50999999999999956</v>
      </c>
      <c r="B57" s="50">
        <f t="shared" si="6"/>
        <v>1240.6506000000011</v>
      </c>
      <c r="C57" s="50">
        <v>10</v>
      </c>
      <c r="D57" s="50">
        <f t="shared" si="7"/>
        <v>-4.5999999999999943</v>
      </c>
      <c r="E57" s="50">
        <f t="shared" si="8"/>
        <v>0</v>
      </c>
      <c r="F57" s="50">
        <f t="shared" si="9"/>
        <v>0</v>
      </c>
      <c r="G57" s="51">
        <f t="shared" si="5"/>
        <v>5.4000000000000057</v>
      </c>
    </row>
    <row r="58" spans="1:7" x14ac:dyDescent="0.3">
      <c r="A58" s="49">
        <f t="shared" si="4"/>
        <v>-0.49999999999999956</v>
      </c>
      <c r="B58" s="50">
        <f t="shared" si="6"/>
        <v>1265.9700000000012</v>
      </c>
      <c r="C58" s="50">
        <v>10</v>
      </c>
      <c r="D58" s="50">
        <f t="shared" si="7"/>
        <v>-4.4999999999999947</v>
      </c>
      <c r="E58" s="50">
        <f t="shared" si="8"/>
        <v>0</v>
      </c>
      <c r="F58" s="50">
        <f t="shared" si="9"/>
        <v>0</v>
      </c>
      <c r="G58" s="51">
        <f t="shared" si="5"/>
        <v>5.5000000000000053</v>
      </c>
    </row>
    <row r="59" spans="1:7" x14ac:dyDescent="0.3">
      <c r="A59" s="49">
        <f t="shared" si="4"/>
        <v>-0.48999999999999955</v>
      </c>
      <c r="B59" s="50">
        <f t="shared" si="6"/>
        <v>1291.2894000000013</v>
      </c>
      <c r="C59" s="50">
        <v>10</v>
      </c>
      <c r="D59" s="50">
        <f t="shared" si="7"/>
        <v>-4.3999999999999941</v>
      </c>
      <c r="E59" s="50">
        <f t="shared" si="8"/>
        <v>0</v>
      </c>
      <c r="F59" s="50">
        <f t="shared" si="9"/>
        <v>0</v>
      </c>
      <c r="G59" s="51">
        <f t="shared" si="5"/>
        <v>5.6000000000000059</v>
      </c>
    </row>
    <row r="60" spans="1:7" x14ac:dyDescent="0.3">
      <c r="A60" s="49">
        <f t="shared" si="4"/>
        <v>-0.47999999999999954</v>
      </c>
      <c r="B60" s="50">
        <f t="shared" si="6"/>
        <v>1316.6088000000011</v>
      </c>
      <c r="C60" s="50">
        <v>10</v>
      </c>
      <c r="D60" s="50">
        <f t="shared" si="7"/>
        <v>-4.2999999999999945</v>
      </c>
      <c r="E60" s="50">
        <f t="shared" si="8"/>
        <v>0</v>
      </c>
      <c r="F60" s="50">
        <f t="shared" si="9"/>
        <v>0</v>
      </c>
      <c r="G60" s="51">
        <f t="shared" si="5"/>
        <v>5.7000000000000055</v>
      </c>
    </row>
    <row r="61" spans="1:7" x14ac:dyDescent="0.3">
      <c r="A61" s="49">
        <f t="shared" si="4"/>
        <v>-0.46999999999999953</v>
      </c>
      <c r="B61" s="50">
        <f t="shared" si="6"/>
        <v>1341.9282000000012</v>
      </c>
      <c r="C61" s="50">
        <v>10</v>
      </c>
      <c r="D61" s="50">
        <f t="shared" si="7"/>
        <v>-4.199999999999994</v>
      </c>
      <c r="E61" s="50">
        <f t="shared" si="8"/>
        <v>0</v>
      </c>
      <c r="F61" s="50">
        <f t="shared" si="9"/>
        <v>0</v>
      </c>
      <c r="G61" s="51">
        <f t="shared" si="5"/>
        <v>5.800000000000006</v>
      </c>
    </row>
    <row r="62" spans="1:7" x14ac:dyDescent="0.3">
      <c r="A62" s="49">
        <f t="shared" si="4"/>
        <v>-0.45999999999999952</v>
      </c>
      <c r="B62" s="50">
        <f t="shared" si="6"/>
        <v>1367.2476000000013</v>
      </c>
      <c r="C62" s="50">
        <v>10</v>
      </c>
      <c r="D62" s="50">
        <f t="shared" si="7"/>
        <v>-4.0999999999999943</v>
      </c>
      <c r="E62" s="50">
        <f t="shared" si="8"/>
        <v>0</v>
      </c>
      <c r="F62" s="50">
        <f t="shared" si="9"/>
        <v>0</v>
      </c>
      <c r="G62" s="51">
        <f t="shared" si="5"/>
        <v>5.9000000000000057</v>
      </c>
    </row>
    <row r="63" spans="1:7" x14ac:dyDescent="0.3">
      <c r="A63" s="49">
        <f t="shared" si="4"/>
        <v>-0.44999999999999951</v>
      </c>
      <c r="B63" s="50">
        <f t="shared" si="6"/>
        <v>1392.5670000000014</v>
      </c>
      <c r="C63" s="50">
        <v>10</v>
      </c>
      <c r="D63" s="50">
        <f t="shared" si="7"/>
        <v>-3.9999999999999938</v>
      </c>
      <c r="E63" s="50">
        <f t="shared" si="8"/>
        <v>0</v>
      </c>
      <c r="F63" s="50">
        <f t="shared" si="9"/>
        <v>0</v>
      </c>
      <c r="G63" s="51">
        <f t="shared" si="5"/>
        <v>6.0000000000000062</v>
      </c>
    </row>
    <row r="64" spans="1:7" x14ac:dyDescent="0.3">
      <c r="A64" s="49">
        <f t="shared" si="4"/>
        <v>-0.4399999999999995</v>
      </c>
      <c r="B64" s="50">
        <f t="shared" si="6"/>
        <v>1417.8864000000012</v>
      </c>
      <c r="C64" s="50">
        <v>10</v>
      </c>
      <c r="D64" s="50">
        <f t="shared" si="7"/>
        <v>-3.8999999999999941</v>
      </c>
      <c r="E64" s="50">
        <f t="shared" si="8"/>
        <v>0</v>
      </c>
      <c r="F64" s="50">
        <f t="shared" si="9"/>
        <v>0</v>
      </c>
      <c r="G64" s="51">
        <f t="shared" si="5"/>
        <v>6.1000000000000059</v>
      </c>
    </row>
    <row r="65" spans="1:7" x14ac:dyDescent="0.3">
      <c r="A65" s="49">
        <f t="shared" si="4"/>
        <v>-0.42999999999999949</v>
      </c>
      <c r="B65" s="50">
        <f t="shared" si="6"/>
        <v>1443.2058000000013</v>
      </c>
      <c r="C65" s="50">
        <v>10</v>
      </c>
      <c r="D65" s="50">
        <f t="shared" si="7"/>
        <v>-3.799999999999994</v>
      </c>
      <c r="E65" s="50">
        <f t="shared" si="8"/>
        <v>0</v>
      </c>
      <c r="F65" s="50">
        <f t="shared" si="9"/>
        <v>0</v>
      </c>
      <c r="G65" s="51">
        <f t="shared" si="5"/>
        <v>6.2000000000000064</v>
      </c>
    </row>
    <row r="66" spans="1:7" x14ac:dyDescent="0.3">
      <c r="A66" s="49">
        <f t="shared" si="4"/>
        <v>-0.41999999999999948</v>
      </c>
      <c r="B66" s="50">
        <f t="shared" si="6"/>
        <v>1468.5252000000014</v>
      </c>
      <c r="C66" s="50">
        <v>10</v>
      </c>
      <c r="D66" s="50">
        <f t="shared" si="7"/>
        <v>-3.6999999999999935</v>
      </c>
      <c r="E66" s="50">
        <f t="shared" si="8"/>
        <v>0</v>
      </c>
      <c r="F66" s="50">
        <f t="shared" si="9"/>
        <v>0</v>
      </c>
      <c r="G66" s="51">
        <f t="shared" si="5"/>
        <v>6.300000000000006</v>
      </c>
    </row>
    <row r="67" spans="1:7" x14ac:dyDescent="0.3">
      <c r="A67" s="49">
        <f t="shared" si="4"/>
        <v>-0.40999999999999948</v>
      </c>
      <c r="B67" s="50">
        <f t="shared" si="6"/>
        <v>1493.8446000000013</v>
      </c>
      <c r="C67" s="50">
        <v>10</v>
      </c>
      <c r="D67" s="50">
        <f t="shared" si="7"/>
        <v>-3.5999999999999939</v>
      </c>
      <c r="E67" s="50">
        <f t="shared" si="8"/>
        <v>0</v>
      </c>
      <c r="F67" s="50">
        <f t="shared" si="9"/>
        <v>0</v>
      </c>
      <c r="G67" s="51">
        <f t="shared" si="5"/>
        <v>6.4000000000000057</v>
      </c>
    </row>
    <row r="68" spans="1:7" x14ac:dyDescent="0.3">
      <c r="A68" s="49">
        <f t="shared" si="4"/>
        <v>-0.39999999999999947</v>
      </c>
      <c r="B68" s="50">
        <f t="shared" si="6"/>
        <v>1519.1640000000014</v>
      </c>
      <c r="C68" s="50">
        <v>10</v>
      </c>
      <c r="D68" s="50">
        <f t="shared" si="7"/>
        <v>-3.4999999999999938</v>
      </c>
      <c r="E68" s="50">
        <f t="shared" si="8"/>
        <v>0</v>
      </c>
      <c r="F68" s="50">
        <f t="shared" si="9"/>
        <v>0</v>
      </c>
      <c r="G68" s="51">
        <f t="shared" si="5"/>
        <v>6.5000000000000062</v>
      </c>
    </row>
    <row r="69" spans="1:7" x14ac:dyDescent="0.3">
      <c r="A69" s="49">
        <f t="shared" si="4"/>
        <v>-0.38999999999999946</v>
      </c>
      <c r="B69" s="50">
        <f t="shared" si="6"/>
        <v>1544.4834000000014</v>
      </c>
      <c r="C69" s="50">
        <v>10</v>
      </c>
      <c r="D69" s="50">
        <f t="shared" si="7"/>
        <v>-3.3999999999999932</v>
      </c>
      <c r="E69" s="50">
        <f t="shared" si="8"/>
        <v>0</v>
      </c>
      <c r="F69" s="50">
        <f t="shared" si="9"/>
        <v>0</v>
      </c>
      <c r="G69" s="51">
        <f t="shared" si="5"/>
        <v>6.6000000000000068</v>
      </c>
    </row>
    <row r="70" spans="1:7" x14ac:dyDescent="0.3">
      <c r="A70" s="49">
        <f t="shared" si="4"/>
        <v>-0.37999999999999945</v>
      </c>
      <c r="B70" s="50">
        <f t="shared" si="6"/>
        <v>1569.8028000000015</v>
      </c>
      <c r="C70" s="50">
        <v>10</v>
      </c>
      <c r="D70" s="50">
        <f t="shared" si="7"/>
        <v>-3.2999999999999932</v>
      </c>
      <c r="E70" s="50">
        <f t="shared" si="8"/>
        <v>0</v>
      </c>
      <c r="F70" s="50">
        <f t="shared" si="9"/>
        <v>0</v>
      </c>
      <c r="G70" s="51">
        <f t="shared" si="5"/>
        <v>6.7000000000000064</v>
      </c>
    </row>
    <row r="71" spans="1:7" x14ac:dyDescent="0.3">
      <c r="A71" s="49">
        <f t="shared" si="4"/>
        <v>-0.36999999999999944</v>
      </c>
      <c r="B71" s="50">
        <f t="shared" si="6"/>
        <v>1595.1222000000014</v>
      </c>
      <c r="C71" s="50">
        <v>10</v>
      </c>
      <c r="D71" s="50">
        <f t="shared" si="7"/>
        <v>-3.1999999999999935</v>
      </c>
      <c r="E71" s="50">
        <f t="shared" si="8"/>
        <v>0</v>
      </c>
      <c r="F71" s="50">
        <f t="shared" si="9"/>
        <v>0</v>
      </c>
      <c r="G71" s="51">
        <f t="shared" si="5"/>
        <v>6.800000000000006</v>
      </c>
    </row>
    <row r="72" spans="1:7" x14ac:dyDescent="0.3">
      <c r="A72" s="49">
        <f t="shared" si="4"/>
        <v>-0.35999999999999943</v>
      </c>
      <c r="B72" s="50">
        <f t="shared" ref="B72:B103" si="10">$B$2*(1+A72)</f>
        <v>1620.4416000000015</v>
      </c>
      <c r="C72" s="50">
        <v>10</v>
      </c>
      <c r="D72" s="50">
        <f t="shared" ref="D72:D103" si="11">-(10/$B$2) * MAX($C$4-B72,0)</f>
        <v>-3.0999999999999934</v>
      </c>
      <c r="E72" s="50">
        <f t="shared" ref="E72:E103" si="12">3.3 * (10/$B$2) * MAX(B72-$B$2,0)</f>
        <v>0</v>
      </c>
      <c r="F72" s="50">
        <f t="shared" ref="F72:F103" si="13">-3.3 * (10/$B$2) * MAX(B72-$C$3,0)</f>
        <v>0</v>
      </c>
      <c r="G72" s="51">
        <f t="shared" ref="G72:G135" si="14">SUM(C72:F72)</f>
        <v>6.9000000000000066</v>
      </c>
    </row>
    <row r="73" spans="1:7" x14ac:dyDescent="0.3">
      <c r="A73" s="49">
        <f t="shared" ref="A73:A136" si="15">A72+0.01</f>
        <v>-0.34999999999999942</v>
      </c>
      <c r="B73" s="50">
        <f t="shared" si="10"/>
        <v>1645.7610000000016</v>
      </c>
      <c r="C73" s="50">
        <v>10</v>
      </c>
      <c r="D73" s="50">
        <f t="shared" si="11"/>
        <v>-2.9999999999999929</v>
      </c>
      <c r="E73" s="50">
        <f t="shared" si="12"/>
        <v>0</v>
      </c>
      <c r="F73" s="50">
        <f t="shared" si="13"/>
        <v>0</v>
      </c>
      <c r="G73" s="51">
        <f t="shared" si="14"/>
        <v>7.0000000000000071</v>
      </c>
    </row>
    <row r="74" spans="1:7" x14ac:dyDescent="0.3">
      <c r="A74" s="49">
        <f t="shared" si="15"/>
        <v>-0.33999999999999941</v>
      </c>
      <c r="B74" s="50">
        <f t="shared" si="10"/>
        <v>1671.0804000000014</v>
      </c>
      <c r="C74" s="50">
        <v>10</v>
      </c>
      <c r="D74" s="50">
        <f t="shared" si="11"/>
        <v>-2.8999999999999937</v>
      </c>
      <c r="E74" s="50">
        <f t="shared" si="12"/>
        <v>0</v>
      </c>
      <c r="F74" s="50">
        <f t="shared" si="13"/>
        <v>0</v>
      </c>
      <c r="G74" s="51">
        <f t="shared" si="14"/>
        <v>7.1000000000000068</v>
      </c>
    </row>
    <row r="75" spans="1:7" x14ac:dyDescent="0.3">
      <c r="A75" s="49">
        <f t="shared" si="15"/>
        <v>-0.3299999999999994</v>
      </c>
      <c r="B75" s="50">
        <f t="shared" si="10"/>
        <v>1696.3998000000015</v>
      </c>
      <c r="C75" s="50">
        <v>10</v>
      </c>
      <c r="D75" s="50">
        <f t="shared" si="11"/>
        <v>-2.7999999999999932</v>
      </c>
      <c r="E75" s="50">
        <f t="shared" si="12"/>
        <v>0</v>
      </c>
      <c r="F75" s="50">
        <f t="shared" si="13"/>
        <v>0</v>
      </c>
      <c r="G75" s="51">
        <f t="shared" si="14"/>
        <v>7.2000000000000064</v>
      </c>
    </row>
    <row r="76" spans="1:7" x14ac:dyDescent="0.3">
      <c r="A76" s="49">
        <f t="shared" si="15"/>
        <v>-0.3199999999999994</v>
      </c>
      <c r="B76" s="50">
        <f t="shared" si="10"/>
        <v>1721.7192000000016</v>
      </c>
      <c r="C76" s="50">
        <v>10</v>
      </c>
      <c r="D76" s="50">
        <f t="shared" si="11"/>
        <v>-2.6999999999999931</v>
      </c>
      <c r="E76" s="50">
        <f t="shared" si="12"/>
        <v>0</v>
      </c>
      <c r="F76" s="50">
        <f t="shared" si="13"/>
        <v>0</v>
      </c>
      <c r="G76" s="51">
        <f t="shared" si="14"/>
        <v>7.3000000000000069</v>
      </c>
    </row>
    <row r="77" spans="1:7" x14ac:dyDescent="0.3">
      <c r="A77" s="49">
        <f t="shared" si="15"/>
        <v>-0.30999999999999939</v>
      </c>
      <c r="B77" s="50">
        <f t="shared" si="10"/>
        <v>1747.0386000000017</v>
      </c>
      <c r="C77" s="50">
        <v>10</v>
      </c>
      <c r="D77" s="50">
        <f t="shared" si="11"/>
        <v>-2.5999999999999925</v>
      </c>
      <c r="E77" s="50">
        <f t="shared" si="12"/>
        <v>0</v>
      </c>
      <c r="F77" s="50">
        <f t="shared" si="13"/>
        <v>0</v>
      </c>
      <c r="G77" s="51">
        <f t="shared" si="14"/>
        <v>7.4000000000000075</v>
      </c>
    </row>
    <row r="78" spans="1:7" x14ac:dyDescent="0.3">
      <c r="A78" s="49">
        <f t="shared" si="15"/>
        <v>-0.29999999999999938</v>
      </c>
      <c r="B78" s="50">
        <f t="shared" si="10"/>
        <v>1772.3580000000015</v>
      </c>
      <c r="C78" s="50">
        <v>10</v>
      </c>
      <c r="D78" s="50">
        <f t="shared" si="11"/>
        <v>-2.4999999999999929</v>
      </c>
      <c r="E78" s="50">
        <f t="shared" si="12"/>
        <v>0</v>
      </c>
      <c r="F78" s="50">
        <f t="shared" si="13"/>
        <v>0</v>
      </c>
      <c r="G78" s="51">
        <f t="shared" si="14"/>
        <v>7.5000000000000071</v>
      </c>
    </row>
    <row r="79" spans="1:7" x14ac:dyDescent="0.3">
      <c r="A79" s="49">
        <f t="shared" si="15"/>
        <v>-0.28999999999999937</v>
      </c>
      <c r="B79" s="50">
        <f t="shared" si="10"/>
        <v>1797.6774000000016</v>
      </c>
      <c r="C79" s="50">
        <v>10</v>
      </c>
      <c r="D79" s="50">
        <f t="shared" si="11"/>
        <v>-2.3999999999999928</v>
      </c>
      <c r="E79" s="50">
        <f t="shared" si="12"/>
        <v>0</v>
      </c>
      <c r="F79" s="50">
        <f t="shared" si="13"/>
        <v>0</v>
      </c>
      <c r="G79" s="51">
        <f t="shared" si="14"/>
        <v>7.6000000000000068</v>
      </c>
    </row>
    <row r="80" spans="1:7" x14ac:dyDescent="0.3">
      <c r="A80" s="49">
        <f t="shared" si="15"/>
        <v>-0.27999999999999936</v>
      </c>
      <c r="B80" s="50">
        <f t="shared" si="10"/>
        <v>1822.9968000000017</v>
      </c>
      <c r="C80" s="50">
        <v>10</v>
      </c>
      <c r="D80" s="50">
        <f t="shared" si="11"/>
        <v>-2.2999999999999923</v>
      </c>
      <c r="E80" s="50">
        <f t="shared" si="12"/>
        <v>0</v>
      </c>
      <c r="F80" s="50">
        <f t="shared" si="13"/>
        <v>0</v>
      </c>
      <c r="G80" s="51">
        <f t="shared" si="14"/>
        <v>7.7000000000000082</v>
      </c>
    </row>
    <row r="81" spans="1:7" x14ac:dyDescent="0.3">
      <c r="A81" s="49">
        <f t="shared" si="15"/>
        <v>-0.26999999999999935</v>
      </c>
      <c r="B81" s="50">
        <f t="shared" si="10"/>
        <v>1848.3162000000016</v>
      </c>
      <c r="C81" s="50">
        <v>10</v>
      </c>
      <c r="D81" s="50">
        <f t="shared" si="11"/>
        <v>-2.1999999999999931</v>
      </c>
      <c r="E81" s="50">
        <f t="shared" si="12"/>
        <v>0</v>
      </c>
      <c r="F81" s="50">
        <f t="shared" si="13"/>
        <v>0</v>
      </c>
      <c r="G81" s="51">
        <f t="shared" si="14"/>
        <v>7.8000000000000069</v>
      </c>
    </row>
    <row r="82" spans="1:7" x14ac:dyDescent="0.3">
      <c r="A82" s="49">
        <f t="shared" si="15"/>
        <v>-0.25999999999999934</v>
      </c>
      <c r="B82" s="50">
        <f t="shared" si="10"/>
        <v>1873.6356000000017</v>
      </c>
      <c r="C82" s="50">
        <v>10</v>
      </c>
      <c r="D82" s="50">
        <f t="shared" si="11"/>
        <v>-2.0999999999999925</v>
      </c>
      <c r="E82" s="50">
        <f t="shared" si="12"/>
        <v>0</v>
      </c>
      <c r="F82" s="50">
        <f t="shared" si="13"/>
        <v>0</v>
      </c>
      <c r="G82" s="51">
        <f t="shared" si="14"/>
        <v>7.9000000000000075</v>
      </c>
    </row>
    <row r="83" spans="1:7" x14ac:dyDescent="0.3">
      <c r="A83" s="49">
        <f t="shared" si="15"/>
        <v>-0.24999999999999933</v>
      </c>
      <c r="B83" s="50">
        <f t="shared" si="10"/>
        <v>1898.9550000000017</v>
      </c>
      <c r="C83" s="50">
        <v>10</v>
      </c>
      <c r="D83" s="50">
        <f t="shared" si="11"/>
        <v>-1.9999999999999922</v>
      </c>
      <c r="E83" s="50">
        <f t="shared" si="12"/>
        <v>0</v>
      </c>
      <c r="F83" s="50">
        <f t="shared" si="13"/>
        <v>0</v>
      </c>
      <c r="G83" s="51">
        <f t="shared" si="14"/>
        <v>8.0000000000000071</v>
      </c>
    </row>
    <row r="84" spans="1:7" x14ac:dyDescent="0.3">
      <c r="A84" s="49">
        <f t="shared" si="15"/>
        <v>-0.23999999999999932</v>
      </c>
      <c r="B84" s="50">
        <f t="shared" si="10"/>
        <v>1924.2744000000018</v>
      </c>
      <c r="C84" s="50">
        <v>10</v>
      </c>
      <c r="D84" s="50">
        <f t="shared" si="11"/>
        <v>-1.8999999999999919</v>
      </c>
      <c r="E84" s="50">
        <f t="shared" si="12"/>
        <v>0</v>
      </c>
      <c r="F84" s="50">
        <f t="shared" si="13"/>
        <v>0</v>
      </c>
      <c r="G84" s="51">
        <f t="shared" si="14"/>
        <v>8.1000000000000085</v>
      </c>
    </row>
    <row r="85" spans="1:7" x14ac:dyDescent="0.3">
      <c r="A85" s="49">
        <f t="shared" si="15"/>
        <v>-0.22999999999999932</v>
      </c>
      <c r="B85" s="50">
        <f t="shared" si="10"/>
        <v>1949.5938000000017</v>
      </c>
      <c r="C85" s="50">
        <v>10</v>
      </c>
      <c r="D85" s="50">
        <f t="shared" si="11"/>
        <v>-1.7999999999999925</v>
      </c>
      <c r="E85" s="50">
        <f t="shared" si="12"/>
        <v>0</v>
      </c>
      <c r="F85" s="50">
        <f t="shared" si="13"/>
        <v>0</v>
      </c>
      <c r="G85" s="51">
        <f t="shared" si="14"/>
        <v>8.2000000000000082</v>
      </c>
    </row>
    <row r="86" spans="1:7" x14ac:dyDescent="0.3">
      <c r="A86" s="49">
        <f t="shared" si="15"/>
        <v>-0.21999999999999931</v>
      </c>
      <c r="B86" s="50">
        <f t="shared" si="10"/>
        <v>1974.9132000000018</v>
      </c>
      <c r="C86" s="50">
        <v>10</v>
      </c>
      <c r="D86" s="50">
        <f t="shared" si="11"/>
        <v>-1.6999999999999922</v>
      </c>
      <c r="E86" s="50">
        <f t="shared" si="12"/>
        <v>0</v>
      </c>
      <c r="F86" s="50">
        <f t="shared" si="13"/>
        <v>0</v>
      </c>
      <c r="G86" s="51">
        <f t="shared" si="14"/>
        <v>8.3000000000000078</v>
      </c>
    </row>
    <row r="87" spans="1:7" x14ac:dyDescent="0.3">
      <c r="A87" s="49">
        <f t="shared" si="15"/>
        <v>-0.2099999999999993</v>
      </c>
      <c r="B87" s="50">
        <f t="shared" si="10"/>
        <v>2000.2326000000019</v>
      </c>
      <c r="C87" s="50">
        <v>10</v>
      </c>
      <c r="D87" s="50">
        <f t="shared" si="11"/>
        <v>-1.5999999999999919</v>
      </c>
      <c r="E87" s="50">
        <f t="shared" si="12"/>
        <v>0</v>
      </c>
      <c r="F87" s="50">
        <f t="shared" si="13"/>
        <v>0</v>
      </c>
      <c r="G87" s="51">
        <f t="shared" si="14"/>
        <v>8.4000000000000075</v>
      </c>
    </row>
    <row r="88" spans="1:7" x14ac:dyDescent="0.3">
      <c r="A88" s="49">
        <f t="shared" si="15"/>
        <v>-0.19999999999999929</v>
      </c>
      <c r="B88" s="50">
        <f t="shared" si="10"/>
        <v>2025.552000000002</v>
      </c>
      <c r="C88" s="50">
        <v>10</v>
      </c>
      <c r="D88" s="50">
        <f t="shared" si="11"/>
        <v>-1.4999999999999916</v>
      </c>
      <c r="E88" s="50">
        <f t="shared" si="12"/>
        <v>0</v>
      </c>
      <c r="F88" s="50">
        <f t="shared" si="13"/>
        <v>0</v>
      </c>
      <c r="G88" s="51">
        <f t="shared" si="14"/>
        <v>8.5000000000000089</v>
      </c>
    </row>
    <row r="89" spans="1:7" x14ac:dyDescent="0.3">
      <c r="A89" s="49">
        <f t="shared" si="15"/>
        <v>-0.18999999999999928</v>
      </c>
      <c r="B89" s="50">
        <f t="shared" si="10"/>
        <v>2050.8714000000018</v>
      </c>
      <c r="C89" s="50">
        <v>10</v>
      </c>
      <c r="D89" s="50">
        <f t="shared" si="11"/>
        <v>-1.3999999999999921</v>
      </c>
      <c r="E89" s="50">
        <f t="shared" si="12"/>
        <v>0</v>
      </c>
      <c r="F89" s="50">
        <f t="shared" si="13"/>
        <v>0</v>
      </c>
      <c r="G89" s="51">
        <f t="shared" si="14"/>
        <v>8.6000000000000085</v>
      </c>
    </row>
    <row r="90" spans="1:7" x14ac:dyDescent="0.3">
      <c r="A90" s="49">
        <f t="shared" si="15"/>
        <v>-0.17999999999999927</v>
      </c>
      <c r="B90" s="50">
        <f t="shared" si="10"/>
        <v>2076.1908000000017</v>
      </c>
      <c r="C90" s="50">
        <v>10</v>
      </c>
      <c r="D90" s="50">
        <f t="shared" si="11"/>
        <v>-1.2999999999999927</v>
      </c>
      <c r="E90" s="50">
        <f t="shared" si="12"/>
        <v>0</v>
      </c>
      <c r="F90" s="50">
        <f t="shared" si="13"/>
        <v>0</v>
      </c>
      <c r="G90" s="51">
        <f t="shared" si="14"/>
        <v>8.7000000000000064</v>
      </c>
    </row>
    <row r="91" spans="1:7" x14ac:dyDescent="0.3">
      <c r="A91" s="49">
        <f t="shared" si="15"/>
        <v>-0.16999999999999926</v>
      </c>
      <c r="B91" s="50">
        <f t="shared" si="10"/>
        <v>2101.510200000002</v>
      </c>
      <c r="C91" s="50">
        <v>10</v>
      </c>
      <c r="D91" s="50">
        <f t="shared" si="11"/>
        <v>-1.1999999999999915</v>
      </c>
      <c r="E91" s="50">
        <f t="shared" si="12"/>
        <v>0</v>
      </c>
      <c r="F91" s="50">
        <f t="shared" si="13"/>
        <v>0</v>
      </c>
      <c r="G91" s="51">
        <f t="shared" si="14"/>
        <v>8.8000000000000078</v>
      </c>
    </row>
    <row r="92" spans="1:7" x14ac:dyDescent="0.3">
      <c r="A92" s="49">
        <f t="shared" si="15"/>
        <v>-0.15999999999999925</v>
      </c>
      <c r="B92" s="50">
        <f t="shared" si="10"/>
        <v>2126.8296000000018</v>
      </c>
      <c r="C92" s="50">
        <v>10</v>
      </c>
      <c r="D92" s="50">
        <f t="shared" si="11"/>
        <v>-1.0999999999999921</v>
      </c>
      <c r="E92" s="50">
        <f t="shared" si="12"/>
        <v>0</v>
      </c>
      <c r="F92" s="50">
        <f t="shared" si="13"/>
        <v>0</v>
      </c>
      <c r="G92" s="51">
        <f t="shared" si="14"/>
        <v>8.9000000000000075</v>
      </c>
    </row>
    <row r="93" spans="1:7" x14ac:dyDescent="0.3">
      <c r="A93" s="49">
        <f t="shared" si="15"/>
        <v>-0.14999999999999925</v>
      </c>
      <c r="B93" s="50">
        <f t="shared" si="10"/>
        <v>2152.1490000000022</v>
      </c>
      <c r="C93" s="50">
        <v>10</v>
      </c>
      <c r="D93" s="50">
        <f t="shared" si="11"/>
        <v>-0.99999999999999079</v>
      </c>
      <c r="E93" s="50">
        <f t="shared" si="12"/>
        <v>0</v>
      </c>
      <c r="F93" s="50">
        <f t="shared" si="13"/>
        <v>0</v>
      </c>
      <c r="G93" s="51">
        <f t="shared" si="14"/>
        <v>9.0000000000000089</v>
      </c>
    </row>
    <row r="94" spans="1:7" x14ac:dyDescent="0.3">
      <c r="A94" s="49">
        <f t="shared" si="15"/>
        <v>-0.13999999999999924</v>
      </c>
      <c r="B94" s="50">
        <f t="shared" si="10"/>
        <v>2177.468400000002</v>
      </c>
      <c r="C94" s="50">
        <v>10</v>
      </c>
      <c r="D94" s="50">
        <f t="shared" si="11"/>
        <v>-0.89999999999999136</v>
      </c>
      <c r="E94" s="50">
        <f t="shared" si="12"/>
        <v>0</v>
      </c>
      <c r="F94" s="50">
        <f t="shared" si="13"/>
        <v>0</v>
      </c>
      <c r="G94" s="51">
        <f t="shared" si="14"/>
        <v>9.1000000000000085</v>
      </c>
    </row>
    <row r="95" spans="1:7" x14ac:dyDescent="0.3">
      <c r="A95" s="49">
        <f t="shared" si="15"/>
        <v>-0.12999999999999923</v>
      </c>
      <c r="B95" s="50">
        <f t="shared" si="10"/>
        <v>2202.7878000000019</v>
      </c>
      <c r="C95" s="50">
        <v>10</v>
      </c>
      <c r="D95" s="50">
        <f t="shared" si="11"/>
        <v>-0.79999999999999194</v>
      </c>
      <c r="E95" s="50">
        <f t="shared" si="12"/>
        <v>0</v>
      </c>
      <c r="F95" s="50">
        <f t="shared" si="13"/>
        <v>0</v>
      </c>
      <c r="G95" s="51">
        <f t="shared" si="14"/>
        <v>9.2000000000000082</v>
      </c>
    </row>
    <row r="96" spans="1:7" x14ac:dyDescent="0.3">
      <c r="A96" s="49">
        <f t="shared" si="15"/>
        <v>-0.11999999999999923</v>
      </c>
      <c r="B96" s="50">
        <f t="shared" si="10"/>
        <v>2228.1072000000022</v>
      </c>
      <c r="C96" s="50">
        <v>10</v>
      </c>
      <c r="D96" s="50">
        <f t="shared" si="11"/>
        <v>-0.69999999999999063</v>
      </c>
      <c r="E96" s="50">
        <f t="shared" si="12"/>
        <v>0</v>
      </c>
      <c r="F96" s="50">
        <f t="shared" si="13"/>
        <v>0</v>
      </c>
      <c r="G96" s="51">
        <f t="shared" si="14"/>
        <v>9.3000000000000096</v>
      </c>
    </row>
    <row r="97" spans="1:7" x14ac:dyDescent="0.3">
      <c r="A97" s="49">
        <f t="shared" si="15"/>
        <v>-0.10999999999999924</v>
      </c>
      <c r="B97" s="50">
        <f t="shared" si="10"/>
        <v>2253.4266000000021</v>
      </c>
      <c r="C97" s="50">
        <v>10</v>
      </c>
      <c r="D97" s="50">
        <f t="shared" si="11"/>
        <v>-0.59999999999999121</v>
      </c>
      <c r="E97" s="50">
        <f t="shared" si="12"/>
        <v>0</v>
      </c>
      <c r="F97" s="50">
        <f t="shared" si="13"/>
        <v>0</v>
      </c>
      <c r="G97" s="51">
        <f t="shared" si="14"/>
        <v>9.4000000000000092</v>
      </c>
    </row>
    <row r="98" spans="1:7" x14ac:dyDescent="0.3">
      <c r="A98" s="49">
        <f t="shared" si="15"/>
        <v>-9.9999999999999242E-2</v>
      </c>
      <c r="B98" s="50">
        <f t="shared" si="10"/>
        <v>2278.7460000000019</v>
      </c>
      <c r="C98" s="50">
        <v>10</v>
      </c>
      <c r="D98" s="50">
        <f t="shared" si="11"/>
        <v>-0.49999999999999178</v>
      </c>
      <c r="E98" s="50">
        <f t="shared" si="12"/>
        <v>0</v>
      </c>
      <c r="F98" s="50">
        <f t="shared" si="13"/>
        <v>0</v>
      </c>
      <c r="G98" s="51">
        <f t="shared" si="14"/>
        <v>9.5000000000000089</v>
      </c>
    </row>
    <row r="99" spans="1:7" x14ac:dyDescent="0.3">
      <c r="A99" s="49">
        <f t="shared" si="15"/>
        <v>-8.9999999999999247E-2</v>
      </c>
      <c r="B99" s="50">
        <f t="shared" si="10"/>
        <v>2304.0654000000022</v>
      </c>
      <c r="C99" s="50">
        <v>10</v>
      </c>
      <c r="D99" s="50">
        <f t="shared" si="11"/>
        <v>-0.39999999999999059</v>
      </c>
      <c r="E99" s="50">
        <f t="shared" si="12"/>
        <v>0</v>
      </c>
      <c r="F99" s="50">
        <f t="shared" si="13"/>
        <v>0</v>
      </c>
      <c r="G99" s="51">
        <f t="shared" si="14"/>
        <v>9.6000000000000085</v>
      </c>
    </row>
    <row r="100" spans="1:7" x14ac:dyDescent="0.3">
      <c r="A100" s="49">
        <f t="shared" si="15"/>
        <v>-7.9999999999999252E-2</v>
      </c>
      <c r="B100" s="50">
        <f t="shared" si="10"/>
        <v>2329.3848000000016</v>
      </c>
      <c r="C100" s="50">
        <v>10</v>
      </c>
      <c r="D100" s="50">
        <f t="shared" si="11"/>
        <v>-0.29999999999999294</v>
      </c>
      <c r="E100" s="50">
        <f t="shared" si="12"/>
        <v>0</v>
      </c>
      <c r="F100" s="50">
        <f t="shared" si="13"/>
        <v>0</v>
      </c>
      <c r="G100" s="51">
        <f t="shared" si="14"/>
        <v>9.7000000000000064</v>
      </c>
    </row>
    <row r="101" spans="1:7" x14ac:dyDescent="0.3">
      <c r="A101" s="49">
        <f t="shared" si="15"/>
        <v>-6.9999999999999257E-2</v>
      </c>
      <c r="B101" s="50">
        <f t="shared" si="10"/>
        <v>2354.7042000000019</v>
      </c>
      <c r="C101" s="50">
        <v>10</v>
      </c>
      <c r="D101" s="50">
        <f t="shared" si="11"/>
        <v>-0.19999999999999168</v>
      </c>
      <c r="E101" s="50">
        <f t="shared" si="12"/>
        <v>0</v>
      </c>
      <c r="F101" s="50">
        <f t="shared" si="13"/>
        <v>0</v>
      </c>
      <c r="G101" s="51">
        <f t="shared" si="14"/>
        <v>9.8000000000000078</v>
      </c>
    </row>
    <row r="102" spans="1:7" x14ac:dyDescent="0.3">
      <c r="A102" s="49">
        <f t="shared" si="15"/>
        <v>-5.9999999999999255E-2</v>
      </c>
      <c r="B102" s="50">
        <f t="shared" si="10"/>
        <v>2380.0236000000018</v>
      </c>
      <c r="C102" s="50">
        <v>10</v>
      </c>
      <c r="D102" s="50">
        <f t="shared" si="11"/>
        <v>-9.9999999999992248E-2</v>
      </c>
      <c r="E102" s="50">
        <f t="shared" si="12"/>
        <v>0</v>
      </c>
      <c r="F102" s="50">
        <f t="shared" si="13"/>
        <v>0</v>
      </c>
      <c r="G102" s="51">
        <f t="shared" si="14"/>
        <v>9.9000000000000075</v>
      </c>
    </row>
    <row r="103" spans="1:7" x14ac:dyDescent="0.3">
      <c r="A103" s="49">
        <f t="shared" si="15"/>
        <v>-4.9999999999999253E-2</v>
      </c>
      <c r="B103" s="50">
        <f t="shared" si="10"/>
        <v>2405.3430000000021</v>
      </c>
      <c r="C103" s="50">
        <v>10</v>
      </c>
      <c r="D103" s="50">
        <f t="shared" si="11"/>
        <v>0</v>
      </c>
      <c r="E103" s="50">
        <f t="shared" si="12"/>
        <v>0</v>
      </c>
      <c r="F103" s="50">
        <f t="shared" si="13"/>
        <v>0</v>
      </c>
      <c r="G103" s="51">
        <f t="shared" si="14"/>
        <v>10</v>
      </c>
    </row>
    <row r="104" spans="1:7" x14ac:dyDescent="0.3">
      <c r="A104" s="49">
        <f t="shared" si="15"/>
        <v>-3.9999999999999251E-2</v>
      </c>
      <c r="B104" s="50">
        <f t="shared" ref="B104:B135" si="16">$B$2*(1+A104)</f>
        <v>2430.662400000002</v>
      </c>
      <c r="C104" s="50">
        <v>10</v>
      </c>
      <c r="D104" s="50">
        <f t="shared" ref="D104:D135" si="17">-(10/$B$2) * MAX($C$4-B104,0)</f>
        <v>0</v>
      </c>
      <c r="E104" s="50">
        <f t="shared" ref="E104:E135" si="18">3.3 * (10/$B$2) * MAX(B104-$B$2,0)</f>
        <v>0</v>
      </c>
      <c r="F104" s="50">
        <f t="shared" ref="F104:F135" si="19">-3.3 * (10/$B$2) * MAX(B104-$C$3,0)</f>
        <v>0</v>
      </c>
      <c r="G104" s="51">
        <f t="shared" si="14"/>
        <v>10</v>
      </c>
    </row>
    <row r="105" spans="1:7" x14ac:dyDescent="0.3">
      <c r="A105" s="49">
        <f t="shared" si="15"/>
        <v>-2.9999999999999249E-2</v>
      </c>
      <c r="B105" s="50">
        <f t="shared" si="16"/>
        <v>2455.9818000000018</v>
      </c>
      <c r="C105" s="50">
        <v>10</v>
      </c>
      <c r="D105" s="50">
        <f t="shared" si="17"/>
        <v>0</v>
      </c>
      <c r="E105" s="50">
        <f t="shared" si="18"/>
        <v>0</v>
      </c>
      <c r="F105" s="50">
        <f t="shared" si="19"/>
        <v>0</v>
      </c>
      <c r="G105" s="51">
        <f t="shared" si="14"/>
        <v>10</v>
      </c>
    </row>
    <row r="106" spans="1:7" x14ac:dyDescent="0.3">
      <c r="A106" s="49">
        <f t="shared" si="15"/>
        <v>-1.9999999999999248E-2</v>
      </c>
      <c r="B106" s="50">
        <f t="shared" si="16"/>
        <v>2481.3012000000022</v>
      </c>
      <c r="C106" s="50">
        <v>10</v>
      </c>
      <c r="D106" s="50">
        <f t="shared" si="17"/>
        <v>0</v>
      </c>
      <c r="E106" s="50">
        <f t="shared" si="18"/>
        <v>0</v>
      </c>
      <c r="F106" s="50">
        <f t="shared" si="19"/>
        <v>0</v>
      </c>
      <c r="G106" s="51">
        <f t="shared" si="14"/>
        <v>10</v>
      </c>
    </row>
    <row r="107" spans="1:7" x14ac:dyDescent="0.3">
      <c r="A107" s="49">
        <f t="shared" si="15"/>
        <v>-9.9999999999992473E-3</v>
      </c>
      <c r="B107" s="50">
        <f t="shared" si="16"/>
        <v>2506.620600000002</v>
      </c>
      <c r="C107" s="50">
        <v>10</v>
      </c>
      <c r="D107" s="50">
        <f t="shared" si="17"/>
        <v>0</v>
      </c>
      <c r="E107" s="50">
        <f t="shared" si="18"/>
        <v>0</v>
      </c>
      <c r="F107" s="50">
        <f t="shared" si="19"/>
        <v>0</v>
      </c>
      <c r="G107" s="51">
        <f t="shared" si="14"/>
        <v>10</v>
      </c>
    </row>
    <row r="108" spans="1:7" x14ac:dyDescent="0.3">
      <c r="A108" s="49">
        <f t="shared" si="15"/>
        <v>7.5286998857393428E-16</v>
      </c>
      <c r="B108" s="50">
        <f t="shared" si="16"/>
        <v>2531.9400000000019</v>
      </c>
      <c r="C108" s="50">
        <v>10</v>
      </c>
      <c r="D108" s="50">
        <f t="shared" si="17"/>
        <v>0</v>
      </c>
      <c r="E108" s="50">
        <f t="shared" si="18"/>
        <v>2.370776966160859E-14</v>
      </c>
      <c r="F108" s="50">
        <f t="shared" si="19"/>
        <v>0</v>
      </c>
      <c r="G108" s="51">
        <f t="shared" si="14"/>
        <v>10.000000000000023</v>
      </c>
    </row>
    <row r="109" spans="1:7" x14ac:dyDescent="0.3">
      <c r="A109" s="49">
        <f t="shared" si="15"/>
        <v>1.0000000000000753E-2</v>
      </c>
      <c r="B109" s="50">
        <f t="shared" si="16"/>
        <v>2557.2594000000017</v>
      </c>
      <c r="C109" s="50">
        <v>10</v>
      </c>
      <c r="D109" s="50">
        <f t="shared" si="17"/>
        <v>0</v>
      </c>
      <c r="E109" s="50">
        <f t="shared" si="18"/>
        <v>0.33000000000002183</v>
      </c>
      <c r="F109" s="50">
        <f t="shared" si="19"/>
        <v>0</v>
      </c>
      <c r="G109" s="51">
        <f t="shared" si="14"/>
        <v>10.330000000000021</v>
      </c>
    </row>
    <row r="110" spans="1:7" x14ac:dyDescent="0.3">
      <c r="A110" s="49">
        <f t="shared" si="15"/>
        <v>2.0000000000000753E-2</v>
      </c>
      <c r="B110" s="50">
        <f t="shared" si="16"/>
        <v>2582.5788000000016</v>
      </c>
      <c r="C110" s="50">
        <v>10</v>
      </c>
      <c r="D110" s="50">
        <f t="shared" si="17"/>
        <v>0</v>
      </c>
      <c r="E110" s="50">
        <f t="shared" si="18"/>
        <v>0.6600000000000199</v>
      </c>
      <c r="F110" s="50">
        <f t="shared" si="19"/>
        <v>0</v>
      </c>
      <c r="G110" s="51">
        <f t="shared" si="14"/>
        <v>10.66000000000002</v>
      </c>
    </row>
    <row r="111" spans="1:7" x14ac:dyDescent="0.3">
      <c r="A111" s="49">
        <f t="shared" si="15"/>
        <v>3.0000000000000755E-2</v>
      </c>
      <c r="B111" s="50">
        <f t="shared" si="16"/>
        <v>2607.8982000000019</v>
      </c>
      <c r="C111" s="50">
        <v>10</v>
      </c>
      <c r="D111" s="50">
        <f t="shared" si="17"/>
        <v>0</v>
      </c>
      <c r="E111" s="50">
        <f t="shared" si="18"/>
        <v>0.99000000000002397</v>
      </c>
      <c r="F111" s="50">
        <f t="shared" si="19"/>
        <v>0</v>
      </c>
      <c r="G111" s="51">
        <f t="shared" si="14"/>
        <v>10.990000000000023</v>
      </c>
    </row>
    <row r="112" spans="1:7" x14ac:dyDescent="0.3">
      <c r="A112" s="49">
        <f t="shared" si="15"/>
        <v>4.0000000000000757E-2</v>
      </c>
      <c r="B112" s="50">
        <f t="shared" si="16"/>
        <v>2633.2176000000018</v>
      </c>
      <c r="C112" s="50">
        <v>10</v>
      </c>
      <c r="D112" s="50">
        <f t="shared" si="17"/>
        <v>0</v>
      </c>
      <c r="E112" s="50">
        <f t="shared" si="18"/>
        <v>1.320000000000022</v>
      </c>
      <c r="F112" s="50">
        <f t="shared" si="19"/>
        <v>0</v>
      </c>
      <c r="G112" s="51">
        <f t="shared" si="14"/>
        <v>11.320000000000022</v>
      </c>
    </row>
    <row r="113" spans="1:7" x14ac:dyDescent="0.3">
      <c r="A113" s="49">
        <f t="shared" si="15"/>
        <v>5.0000000000000759E-2</v>
      </c>
      <c r="B113" s="50">
        <f t="shared" si="16"/>
        <v>2658.5370000000021</v>
      </c>
      <c r="C113" s="50">
        <v>10</v>
      </c>
      <c r="D113" s="50">
        <f t="shared" si="17"/>
        <v>0</v>
      </c>
      <c r="E113" s="50">
        <f t="shared" si="18"/>
        <v>1.6500000000000261</v>
      </c>
      <c r="F113" s="50">
        <f t="shared" si="19"/>
        <v>-1.9800000000021342E-2</v>
      </c>
      <c r="G113" s="51">
        <f t="shared" si="14"/>
        <v>11.630200000000006</v>
      </c>
    </row>
    <row r="114" spans="1:7" x14ac:dyDescent="0.3">
      <c r="A114" s="49">
        <f t="shared" si="15"/>
        <v>6.0000000000000761E-2</v>
      </c>
      <c r="B114" s="50">
        <f t="shared" si="16"/>
        <v>2683.8564000000019</v>
      </c>
      <c r="C114" s="50">
        <v>10</v>
      </c>
      <c r="D114" s="50">
        <f t="shared" si="17"/>
        <v>0</v>
      </c>
      <c r="E114" s="50">
        <f t="shared" si="18"/>
        <v>1.9800000000000242</v>
      </c>
      <c r="F114" s="50">
        <f t="shared" si="19"/>
        <v>-0.34980000000001943</v>
      </c>
      <c r="G114" s="51">
        <f t="shared" si="14"/>
        <v>11.630200000000004</v>
      </c>
    </row>
    <row r="115" spans="1:7" x14ac:dyDescent="0.3">
      <c r="A115" s="49">
        <f t="shared" si="15"/>
        <v>7.0000000000000756E-2</v>
      </c>
      <c r="B115" s="50">
        <f t="shared" si="16"/>
        <v>2709.1758000000018</v>
      </c>
      <c r="C115" s="50">
        <v>10</v>
      </c>
      <c r="D115" s="50">
        <f t="shared" si="17"/>
        <v>0</v>
      </c>
      <c r="E115" s="50">
        <f t="shared" si="18"/>
        <v>2.3100000000000223</v>
      </c>
      <c r="F115" s="50">
        <f t="shared" si="19"/>
        <v>-0.67980000000001761</v>
      </c>
      <c r="G115" s="51">
        <f t="shared" si="14"/>
        <v>11.630200000000004</v>
      </c>
    </row>
    <row r="116" spans="1:7" x14ac:dyDescent="0.3">
      <c r="A116" s="49">
        <f t="shared" si="15"/>
        <v>8.0000000000000751E-2</v>
      </c>
      <c r="B116" s="50">
        <f t="shared" si="16"/>
        <v>2734.4952000000021</v>
      </c>
      <c r="C116" s="50">
        <v>10</v>
      </c>
      <c r="D116" s="50">
        <f t="shared" si="17"/>
        <v>0</v>
      </c>
      <c r="E116" s="50">
        <f t="shared" si="18"/>
        <v>2.6400000000000263</v>
      </c>
      <c r="F116" s="50">
        <f t="shared" si="19"/>
        <v>-1.0098000000000216</v>
      </c>
      <c r="G116" s="51">
        <f t="shared" si="14"/>
        <v>11.630200000000004</v>
      </c>
    </row>
    <row r="117" spans="1:7" x14ac:dyDescent="0.3">
      <c r="A117" s="49">
        <f t="shared" si="15"/>
        <v>9.0000000000000746E-2</v>
      </c>
      <c r="B117" s="50">
        <f t="shared" si="16"/>
        <v>2759.814600000002</v>
      </c>
      <c r="C117" s="50">
        <v>10</v>
      </c>
      <c r="D117" s="50">
        <f t="shared" si="17"/>
        <v>0</v>
      </c>
      <c r="E117" s="50">
        <f t="shared" si="18"/>
        <v>2.9700000000000246</v>
      </c>
      <c r="F117" s="50">
        <f t="shared" si="19"/>
        <v>-1.3398000000000196</v>
      </c>
      <c r="G117" s="51">
        <f t="shared" si="14"/>
        <v>11.630200000000004</v>
      </c>
    </row>
    <row r="118" spans="1:7" x14ac:dyDescent="0.3">
      <c r="A118" s="49">
        <f t="shared" si="15"/>
        <v>0.10000000000000074</v>
      </c>
      <c r="B118" s="50">
        <f t="shared" si="16"/>
        <v>2785.1340000000018</v>
      </c>
      <c r="C118" s="50">
        <v>10</v>
      </c>
      <c r="D118" s="50">
        <f t="shared" si="17"/>
        <v>0</v>
      </c>
      <c r="E118" s="50">
        <f t="shared" si="18"/>
        <v>3.3000000000000225</v>
      </c>
      <c r="F118" s="50">
        <f t="shared" si="19"/>
        <v>-1.6698000000000177</v>
      </c>
      <c r="G118" s="51">
        <f t="shared" si="14"/>
        <v>11.630200000000004</v>
      </c>
    </row>
    <row r="119" spans="1:7" x14ac:dyDescent="0.3">
      <c r="A119" s="49">
        <f t="shared" si="15"/>
        <v>0.11000000000000074</v>
      </c>
      <c r="B119" s="50">
        <f t="shared" si="16"/>
        <v>2810.4534000000021</v>
      </c>
      <c r="C119" s="50">
        <v>10</v>
      </c>
      <c r="D119" s="50">
        <f t="shared" si="17"/>
        <v>0</v>
      </c>
      <c r="E119" s="50">
        <f t="shared" si="18"/>
        <v>3.6300000000000265</v>
      </c>
      <c r="F119" s="50">
        <f t="shared" si="19"/>
        <v>-1.9998000000000218</v>
      </c>
      <c r="G119" s="51">
        <f t="shared" si="14"/>
        <v>11.630200000000006</v>
      </c>
    </row>
    <row r="120" spans="1:7" x14ac:dyDescent="0.3">
      <c r="A120" s="49">
        <f t="shared" si="15"/>
        <v>0.12000000000000073</v>
      </c>
      <c r="B120" s="50">
        <f t="shared" si="16"/>
        <v>2835.772800000002</v>
      </c>
      <c r="C120" s="50">
        <v>10</v>
      </c>
      <c r="D120" s="50">
        <f t="shared" si="17"/>
        <v>0</v>
      </c>
      <c r="E120" s="50">
        <f t="shared" si="18"/>
        <v>3.9600000000000248</v>
      </c>
      <c r="F120" s="50">
        <f t="shared" si="19"/>
        <v>-2.3298000000000201</v>
      </c>
      <c r="G120" s="51">
        <f t="shared" si="14"/>
        <v>11.630200000000006</v>
      </c>
    </row>
    <row r="121" spans="1:7" x14ac:dyDescent="0.3">
      <c r="A121" s="49">
        <f t="shared" si="15"/>
        <v>0.13000000000000073</v>
      </c>
      <c r="B121" s="50">
        <f t="shared" si="16"/>
        <v>2861.0922000000019</v>
      </c>
      <c r="C121" s="50">
        <v>10</v>
      </c>
      <c r="D121" s="50">
        <f t="shared" si="17"/>
        <v>0</v>
      </c>
      <c r="E121" s="50">
        <f t="shared" si="18"/>
        <v>4.2900000000000231</v>
      </c>
      <c r="F121" s="50">
        <f t="shared" si="19"/>
        <v>-2.6598000000000179</v>
      </c>
      <c r="G121" s="51">
        <f t="shared" si="14"/>
        <v>11.630200000000006</v>
      </c>
    </row>
    <row r="122" spans="1:7" x14ac:dyDescent="0.3">
      <c r="A122" s="49">
        <f t="shared" si="15"/>
        <v>0.14000000000000073</v>
      </c>
      <c r="B122" s="50">
        <f t="shared" si="16"/>
        <v>2886.4116000000022</v>
      </c>
      <c r="C122" s="50">
        <v>10</v>
      </c>
      <c r="D122" s="50">
        <f t="shared" si="17"/>
        <v>0</v>
      </c>
      <c r="E122" s="50">
        <f t="shared" si="18"/>
        <v>4.6200000000000268</v>
      </c>
      <c r="F122" s="50">
        <f t="shared" si="19"/>
        <v>-2.989800000000022</v>
      </c>
      <c r="G122" s="51">
        <f t="shared" si="14"/>
        <v>11.630200000000004</v>
      </c>
    </row>
    <row r="123" spans="1:7" x14ac:dyDescent="0.3">
      <c r="A123" s="49">
        <f t="shared" si="15"/>
        <v>0.15000000000000074</v>
      </c>
      <c r="B123" s="50">
        <f t="shared" si="16"/>
        <v>2911.731000000002</v>
      </c>
      <c r="C123" s="50">
        <v>10</v>
      </c>
      <c r="D123" s="50">
        <f t="shared" si="17"/>
        <v>0</v>
      </c>
      <c r="E123" s="50">
        <f t="shared" si="18"/>
        <v>4.950000000000025</v>
      </c>
      <c r="F123" s="50">
        <f t="shared" si="19"/>
        <v>-3.3198000000000203</v>
      </c>
      <c r="G123" s="51">
        <f t="shared" si="14"/>
        <v>11.630200000000004</v>
      </c>
    </row>
    <row r="124" spans="1:7" x14ac:dyDescent="0.3">
      <c r="A124" s="49">
        <f t="shared" si="15"/>
        <v>0.16000000000000075</v>
      </c>
      <c r="B124" s="50">
        <f t="shared" si="16"/>
        <v>2937.0504000000019</v>
      </c>
      <c r="C124" s="50">
        <v>10</v>
      </c>
      <c r="D124" s="50">
        <f t="shared" si="17"/>
        <v>0</v>
      </c>
      <c r="E124" s="50">
        <f t="shared" si="18"/>
        <v>5.2800000000000233</v>
      </c>
      <c r="F124" s="50">
        <f t="shared" si="19"/>
        <v>-3.6498000000000181</v>
      </c>
      <c r="G124" s="51">
        <f t="shared" si="14"/>
        <v>11.630200000000004</v>
      </c>
    </row>
    <row r="125" spans="1:7" x14ac:dyDescent="0.3">
      <c r="A125" s="49">
        <f t="shared" si="15"/>
        <v>0.17000000000000076</v>
      </c>
      <c r="B125" s="50">
        <f t="shared" si="16"/>
        <v>2962.3698000000022</v>
      </c>
      <c r="C125" s="50">
        <v>10</v>
      </c>
      <c r="D125" s="50">
        <f t="shared" si="17"/>
        <v>0</v>
      </c>
      <c r="E125" s="50">
        <f t="shared" si="18"/>
        <v>5.610000000000027</v>
      </c>
      <c r="F125" s="50">
        <f t="shared" si="19"/>
        <v>-3.9798000000000222</v>
      </c>
      <c r="G125" s="51">
        <f t="shared" si="14"/>
        <v>11.630200000000006</v>
      </c>
    </row>
    <row r="126" spans="1:7" x14ac:dyDescent="0.3">
      <c r="A126" s="49">
        <f t="shared" si="15"/>
        <v>0.18000000000000077</v>
      </c>
      <c r="B126" s="50">
        <f t="shared" si="16"/>
        <v>2987.6892000000021</v>
      </c>
      <c r="C126" s="50">
        <v>10</v>
      </c>
      <c r="D126" s="50">
        <f t="shared" si="17"/>
        <v>0</v>
      </c>
      <c r="E126" s="50">
        <f t="shared" si="18"/>
        <v>5.9400000000000253</v>
      </c>
      <c r="F126" s="50">
        <f t="shared" si="19"/>
        <v>-4.3098000000000205</v>
      </c>
      <c r="G126" s="51">
        <f t="shared" si="14"/>
        <v>11.630200000000006</v>
      </c>
    </row>
    <row r="127" spans="1:7" x14ac:dyDescent="0.3">
      <c r="A127" s="49">
        <f t="shared" si="15"/>
        <v>0.19000000000000078</v>
      </c>
      <c r="B127" s="50">
        <f t="shared" si="16"/>
        <v>3013.0086000000024</v>
      </c>
      <c r="C127" s="50">
        <v>10</v>
      </c>
      <c r="D127" s="50">
        <f t="shared" si="17"/>
        <v>0</v>
      </c>
      <c r="E127" s="50">
        <f t="shared" si="18"/>
        <v>6.2700000000000289</v>
      </c>
      <c r="F127" s="50">
        <f t="shared" si="19"/>
        <v>-4.6398000000000241</v>
      </c>
      <c r="G127" s="51">
        <f t="shared" si="14"/>
        <v>11.630200000000004</v>
      </c>
    </row>
    <row r="128" spans="1:7" x14ac:dyDescent="0.3">
      <c r="A128" s="49">
        <f t="shared" si="15"/>
        <v>0.20000000000000079</v>
      </c>
      <c r="B128" s="50">
        <f t="shared" si="16"/>
        <v>3038.3280000000022</v>
      </c>
      <c r="C128" s="50">
        <v>10</v>
      </c>
      <c r="D128" s="50">
        <f t="shared" si="17"/>
        <v>0</v>
      </c>
      <c r="E128" s="50">
        <f t="shared" si="18"/>
        <v>6.6000000000000272</v>
      </c>
      <c r="F128" s="50">
        <f t="shared" si="19"/>
        <v>-4.9698000000000224</v>
      </c>
      <c r="G128" s="51">
        <f t="shared" si="14"/>
        <v>11.630200000000004</v>
      </c>
    </row>
    <row r="129" spans="1:7" x14ac:dyDescent="0.3">
      <c r="A129" s="49">
        <f t="shared" si="15"/>
        <v>0.2100000000000008</v>
      </c>
      <c r="B129" s="50">
        <f t="shared" si="16"/>
        <v>3063.6474000000021</v>
      </c>
      <c r="C129" s="50">
        <v>10</v>
      </c>
      <c r="D129" s="50">
        <f t="shared" si="17"/>
        <v>0</v>
      </c>
      <c r="E129" s="50">
        <f t="shared" si="18"/>
        <v>6.9300000000000255</v>
      </c>
      <c r="F129" s="50">
        <f t="shared" si="19"/>
        <v>-5.2998000000000207</v>
      </c>
      <c r="G129" s="51">
        <f t="shared" si="14"/>
        <v>11.630200000000004</v>
      </c>
    </row>
    <row r="130" spans="1:7" x14ac:dyDescent="0.3">
      <c r="A130" s="49">
        <f t="shared" si="15"/>
        <v>0.22000000000000081</v>
      </c>
      <c r="B130" s="50">
        <f t="shared" si="16"/>
        <v>3088.9668000000024</v>
      </c>
      <c r="C130" s="50">
        <v>10</v>
      </c>
      <c r="D130" s="50">
        <f t="shared" si="17"/>
        <v>0</v>
      </c>
      <c r="E130" s="50">
        <f t="shared" si="18"/>
        <v>7.26000000000003</v>
      </c>
      <c r="F130" s="50">
        <f t="shared" si="19"/>
        <v>-5.6298000000000252</v>
      </c>
      <c r="G130" s="51">
        <f t="shared" si="14"/>
        <v>11.630200000000006</v>
      </c>
    </row>
    <row r="131" spans="1:7" x14ac:dyDescent="0.3">
      <c r="A131" s="49">
        <f t="shared" si="15"/>
        <v>0.23000000000000081</v>
      </c>
      <c r="B131" s="50">
        <f t="shared" si="16"/>
        <v>3114.2862000000023</v>
      </c>
      <c r="C131" s="50">
        <v>10</v>
      </c>
      <c r="D131" s="50">
        <f t="shared" si="17"/>
        <v>0</v>
      </c>
      <c r="E131" s="50">
        <f t="shared" si="18"/>
        <v>7.5900000000000274</v>
      </c>
      <c r="F131" s="50">
        <f t="shared" si="19"/>
        <v>-5.9598000000000226</v>
      </c>
      <c r="G131" s="51">
        <f t="shared" si="14"/>
        <v>11.630200000000006</v>
      </c>
    </row>
    <row r="132" spans="1:7" x14ac:dyDescent="0.3">
      <c r="A132" s="49">
        <f t="shared" si="15"/>
        <v>0.24000000000000082</v>
      </c>
      <c r="B132" s="50">
        <f t="shared" si="16"/>
        <v>3139.6056000000021</v>
      </c>
      <c r="C132" s="50">
        <v>10</v>
      </c>
      <c r="D132" s="50">
        <f t="shared" si="17"/>
        <v>0</v>
      </c>
      <c r="E132" s="50">
        <f t="shared" si="18"/>
        <v>7.9200000000000257</v>
      </c>
      <c r="F132" s="50">
        <f t="shared" si="19"/>
        <v>-6.2898000000000209</v>
      </c>
      <c r="G132" s="51">
        <f t="shared" si="14"/>
        <v>11.630200000000006</v>
      </c>
    </row>
    <row r="133" spans="1:7" x14ac:dyDescent="0.3">
      <c r="A133" s="49">
        <f t="shared" si="15"/>
        <v>0.25000000000000083</v>
      </c>
      <c r="B133" s="50">
        <f t="shared" si="16"/>
        <v>3164.9250000000025</v>
      </c>
      <c r="C133" s="50">
        <v>10</v>
      </c>
      <c r="D133" s="50">
        <f t="shared" si="17"/>
        <v>0</v>
      </c>
      <c r="E133" s="50">
        <f t="shared" si="18"/>
        <v>8.2500000000000302</v>
      </c>
      <c r="F133" s="50">
        <f t="shared" si="19"/>
        <v>-6.6198000000000254</v>
      </c>
      <c r="G133" s="51">
        <f t="shared" si="14"/>
        <v>11.630200000000002</v>
      </c>
    </row>
    <row r="134" spans="1:7" x14ac:dyDescent="0.3">
      <c r="A134" s="49">
        <f t="shared" si="15"/>
        <v>0.26000000000000084</v>
      </c>
      <c r="B134" s="50">
        <f t="shared" si="16"/>
        <v>3190.2444000000023</v>
      </c>
      <c r="C134" s="50">
        <v>10</v>
      </c>
      <c r="D134" s="50">
        <f t="shared" si="17"/>
        <v>0</v>
      </c>
      <c r="E134" s="50">
        <f t="shared" si="18"/>
        <v>8.5800000000000285</v>
      </c>
      <c r="F134" s="50">
        <f t="shared" si="19"/>
        <v>-6.9498000000000228</v>
      </c>
      <c r="G134" s="51">
        <f t="shared" si="14"/>
        <v>11.630200000000004</v>
      </c>
    </row>
    <row r="135" spans="1:7" x14ac:dyDescent="0.3">
      <c r="A135" s="49">
        <f t="shared" si="15"/>
        <v>0.27000000000000085</v>
      </c>
      <c r="B135" s="50">
        <f t="shared" si="16"/>
        <v>3215.5638000000022</v>
      </c>
      <c r="C135" s="50">
        <v>10</v>
      </c>
      <c r="D135" s="50">
        <f t="shared" si="17"/>
        <v>0</v>
      </c>
      <c r="E135" s="50">
        <f t="shared" si="18"/>
        <v>8.9100000000000268</v>
      </c>
      <c r="F135" s="50">
        <f t="shared" si="19"/>
        <v>-7.2798000000000211</v>
      </c>
      <c r="G135" s="51">
        <f t="shared" si="14"/>
        <v>11.630200000000004</v>
      </c>
    </row>
    <row r="136" spans="1:7" x14ac:dyDescent="0.3">
      <c r="A136" s="49">
        <f t="shared" si="15"/>
        <v>0.28000000000000086</v>
      </c>
      <c r="B136" s="50">
        <f t="shared" ref="B136:B167" si="20">$B$2*(1+A136)</f>
        <v>3240.8832000000025</v>
      </c>
      <c r="C136" s="50">
        <v>10</v>
      </c>
      <c r="D136" s="50">
        <f t="shared" ref="D136:D158" si="21">-(10/$B$2) * MAX($C$4-B136,0)</f>
        <v>0</v>
      </c>
      <c r="E136" s="50">
        <f t="shared" ref="E136:E158" si="22">3.3 * (10/$B$2) * MAX(B136-$B$2,0)</f>
        <v>9.2400000000000304</v>
      </c>
      <c r="F136" s="50">
        <f t="shared" ref="F136:F158" si="23">-3.3 * (10/$B$2) * MAX(B136-$C$3,0)</f>
        <v>-7.6098000000000257</v>
      </c>
      <c r="G136" s="51">
        <f t="shared" ref="G136:G142" si="24">SUM(C136:F136)</f>
        <v>11.630200000000006</v>
      </c>
    </row>
    <row r="137" spans="1:7" x14ac:dyDescent="0.3">
      <c r="A137" s="49">
        <f t="shared" ref="A137:A158" si="25">A136+0.01</f>
        <v>0.29000000000000087</v>
      </c>
      <c r="B137" s="50">
        <f t="shared" si="20"/>
        <v>3266.2026000000023</v>
      </c>
      <c r="C137" s="50">
        <v>10</v>
      </c>
      <c r="D137" s="50">
        <f t="shared" si="21"/>
        <v>0</v>
      </c>
      <c r="E137" s="50">
        <f t="shared" si="22"/>
        <v>9.5700000000000287</v>
      </c>
      <c r="F137" s="50">
        <f t="shared" si="23"/>
        <v>-7.9398000000000231</v>
      </c>
      <c r="G137" s="51">
        <f t="shared" si="24"/>
        <v>11.630200000000006</v>
      </c>
    </row>
    <row r="138" spans="1:7" x14ac:dyDescent="0.3">
      <c r="A138" s="49">
        <f t="shared" si="25"/>
        <v>0.30000000000000088</v>
      </c>
      <c r="B138" s="50">
        <f t="shared" si="20"/>
        <v>3291.5220000000022</v>
      </c>
      <c r="C138" s="50">
        <v>10</v>
      </c>
      <c r="D138" s="50">
        <f t="shared" si="21"/>
        <v>0</v>
      </c>
      <c r="E138" s="50">
        <f t="shared" si="22"/>
        <v>9.900000000000027</v>
      </c>
      <c r="F138" s="50">
        <f t="shared" si="23"/>
        <v>-8.2698000000000214</v>
      </c>
      <c r="G138" s="51">
        <f t="shared" si="24"/>
        <v>11.630200000000006</v>
      </c>
    </row>
    <row r="139" spans="1:7" x14ac:dyDescent="0.3">
      <c r="A139" s="49">
        <f t="shared" si="25"/>
        <v>0.31000000000000089</v>
      </c>
      <c r="B139" s="50">
        <f t="shared" si="20"/>
        <v>3316.8414000000025</v>
      </c>
      <c r="C139" s="50">
        <v>10</v>
      </c>
      <c r="D139" s="50">
        <f t="shared" si="21"/>
        <v>0</v>
      </c>
      <c r="E139" s="50">
        <f t="shared" si="22"/>
        <v>10.230000000000031</v>
      </c>
      <c r="F139" s="50">
        <f t="shared" si="23"/>
        <v>-8.599800000000025</v>
      </c>
      <c r="G139" s="51">
        <f t="shared" si="24"/>
        <v>11.630200000000007</v>
      </c>
    </row>
    <row r="140" spans="1:7" x14ac:dyDescent="0.3">
      <c r="A140" s="49">
        <f t="shared" si="25"/>
        <v>0.32000000000000089</v>
      </c>
      <c r="B140" s="50">
        <f t="shared" si="20"/>
        <v>3342.1608000000024</v>
      </c>
      <c r="C140" s="50">
        <v>10</v>
      </c>
      <c r="D140" s="50">
        <f t="shared" si="21"/>
        <v>0</v>
      </c>
      <c r="E140" s="50">
        <f t="shared" si="22"/>
        <v>10.560000000000029</v>
      </c>
      <c r="F140" s="50">
        <f t="shared" si="23"/>
        <v>-8.9298000000000233</v>
      </c>
      <c r="G140" s="51">
        <f t="shared" si="24"/>
        <v>11.630200000000007</v>
      </c>
    </row>
    <row r="141" spans="1:7" x14ac:dyDescent="0.3">
      <c r="A141" s="49">
        <f t="shared" si="25"/>
        <v>0.3300000000000009</v>
      </c>
      <c r="B141" s="50">
        <f t="shared" si="20"/>
        <v>3367.4802000000027</v>
      </c>
      <c r="C141" s="50">
        <v>10</v>
      </c>
      <c r="D141" s="50">
        <f t="shared" si="21"/>
        <v>0</v>
      </c>
      <c r="E141" s="50">
        <f t="shared" si="22"/>
        <v>10.890000000000033</v>
      </c>
      <c r="F141" s="50">
        <f t="shared" si="23"/>
        <v>-9.2598000000000269</v>
      </c>
      <c r="G141" s="51">
        <f t="shared" si="24"/>
        <v>11.630200000000006</v>
      </c>
    </row>
    <row r="142" spans="1:7" x14ac:dyDescent="0.3">
      <c r="A142" s="49">
        <f t="shared" si="25"/>
        <v>0.34000000000000091</v>
      </c>
      <c r="B142" s="50">
        <f t="shared" si="20"/>
        <v>3392.7996000000026</v>
      </c>
      <c r="C142" s="50">
        <v>10</v>
      </c>
      <c r="D142" s="50">
        <f t="shared" si="21"/>
        <v>0</v>
      </c>
      <c r="E142" s="50">
        <f t="shared" si="22"/>
        <v>11.220000000000031</v>
      </c>
      <c r="F142" s="50">
        <f t="shared" si="23"/>
        <v>-9.5898000000000252</v>
      </c>
      <c r="G142" s="51">
        <f t="shared" si="24"/>
        <v>11.630200000000006</v>
      </c>
    </row>
    <row r="143" spans="1:7" x14ac:dyDescent="0.3">
      <c r="A143" s="49">
        <f t="shared" si="25"/>
        <v>0.35000000000000092</v>
      </c>
      <c r="B143" s="50">
        <f t="shared" si="20"/>
        <v>3418.1190000000024</v>
      </c>
      <c r="C143" s="50">
        <v>10</v>
      </c>
      <c r="D143" s="50">
        <f t="shared" si="21"/>
        <v>0</v>
      </c>
      <c r="E143" s="50">
        <f t="shared" si="22"/>
        <v>11.550000000000029</v>
      </c>
      <c r="F143" s="50">
        <f t="shared" si="23"/>
        <v>-9.9198000000000235</v>
      </c>
      <c r="G143" s="51">
        <f t="shared" ref="G143:G158" si="26">SUM(C143:F143)</f>
        <v>11.630200000000006</v>
      </c>
    </row>
    <row r="144" spans="1:7" x14ac:dyDescent="0.3">
      <c r="A144" s="49">
        <f t="shared" si="25"/>
        <v>0.36000000000000093</v>
      </c>
      <c r="B144" s="50">
        <f t="shared" si="20"/>
        <v>3443.4384000000027</v>
      </c>
      <c r="C144" s="50">
        <v>10</v>
      </c>
      <c r="D144" s="50">
        <f t="shared" si="21"/>
        <v>0</v>
      </c>
      <c r="E144" s="50">
        <f t="shared" si="22"/>
        <v>11.880000000000033</v>
      </c>
      <c r="F144" s="50">
        <f t="shared" si="23"/>
        <v>-10.249800000000027</v>
      </c>
      <c r="G144" s="51">
        <f t="shared" si="26"/>
        <v>11.630200000000004</v>
      </c>
    </row>
    <row r="145" spans="1:7" x14ac:dyDescent="0.3">
      <c r="A145" s="49">
        <f t="shared" si="25"/>
        <v>0.37000000000000094</v>
      </c>
      <c r="B145" s="50">
        <f t="shared" si="20"/>
        <v>3468.7578000000026</v>
      </c>
      <c r="C145" s="50">
        <v>10</v>
      </c>
      <c r="D145" s="50">
        <f t="shared" si="21"/>
        <v>0</v>
      </c>
      <c r="E145" s="50">
        <f t="shared" si="22"/>
        <v>12.210000000000031</v>
      </c>
      <c r="F145" s="50">
        <f t="shared" si="23"/>
        <v>-10.579800000000025</v>
      </c>
      <c r="G145" s="51">
        <f t="shared" si="26"/>
        <v>11.630200000000004</v>
      </c>
    </row>
    <row r="146" spans="1:7" x14ac:dyDescent="0.3">
      <c r="A146" s="49">
        <f t="shared" si="25"/>
        <v>0.38000000000000095</v>
      </c>
      <c r="B146" s="50">
        <f t="shared" si="20"/>
        <v>3494.0772000000024</v>
      </c>
      <c r="C146" s="50">
        <v>10</v>
      </c>
      <c r="D146" s="50">
        <f t="shared" si="21"/>
        <v>0</v>
      </c>
      <c r="E146" s="50">
        <f t="shared" si="22"/>
        <v>12.540000000000029</v>
      </c>
      <c r="F146" s="50">
        <f t="shared" si="23"/>
        <v>-10.909800000000024</v>
      </c>
      <c r="G146" s="51">
        <f t="shared" si="26"/>
        <v>11.630200000000004</v>
      </c>
    </row>
    <row r="147" spans="1:7" x14ac:dyDescent="0.3">
      <c r="A147" s="49">
        <f t="shared" si="25"/>
        <v>0.39000000000000096</v>
      </c>
      <c r="B147" s="50">
        <f t="shared" si="20"/>
        <v>3519.3966000000028</v>
      </c>
      <c r="C147" s="50">
        <v>10</v>
      </c>
      <c r="D147" s="50">
        <f t="shared" si="21"/>
        <v>0</v>
      </c>
      <c r="E147" s="50">
        <f t="shared" si="22"/>
        <v>12.870000000000033</v>
      </c>
      <c r="F147" s="50">
        <f t="shared" si="23"/>
        <v>-11.239800000000029</v>
      </c>
      <c r="G147" s="51">
        <f t="shared" si="26"/>
        <v>11.630200000000004</v>
      </c>
    </row>
    <row r="148" spans="1:7" x14ac:dyDescent="0.3">
      <c r="A148" s="49">
        <f t="shared" si="25"/>
        <v>0.40000000000000097</v>
      </c>
      <c r="B148" s="50">
        <f t="shared" si="20"/>
        <v>3544.7160000000026</v>
      </c>
      <c r="C148" s="50">
        <v>10</v>
      </c>
      <c r="D148" s="50">
        <f t="shared" si="21"/>
        <v>0</v>
      </c>
      <c r="E148" s="50">
        <f t="shared" si="22"/>
        <v>13.200000000000031</v>
      </c>
      <c r="F148" s="50">
        <f t="shared" si="23"/>
        <v>-11.569800000000026</v>
      </c>
      <c r="G148" s="51">
        <f t="shared" si="26"/>
        <v>11.630200000000006</v>
      </c>
    </row>
    <row r="149" spans="1:7" x14ac:dyDescent="0.3">
      <c r="A149" s="49">
        <f t="shared" si="25"/>
        <v>0.41000000000000097</v>
      </c>
      <c r="B149" s="50">
        <f t="shared" si="20"/>
        <v>3570.0354000000025</v>
      </c>
      <c r="C149" s="50">
        <v>10</v>
      </c>
      <c r="D149" s="50">
        <f t="shared" si="21"/>
        <v>0</v>
      </c>
      <c r="E149" s="50">
        <f t="shared" si="22"/>
        <v>13.53000000000003</v>
      </c>
      <c r="F149" s="50">
        <f t="shared" si="23"/>
        <v>-11.899800000000024</v>
      </c>
      <c r="G149" s="51">
        <f t="shared" si="26"/>
        <v>11.630200000000006</v>
      </c>
    </row>
    <row r="150" spans="1:7" x14ac:dyDescent="0.3">
      <c r="A150" s="49">
        <f t="shared" si="25"/>
        <v>0.42000000000000098</v>
      </c>
      <c r="B150" s="50">
        <f t="shared" si="20"/>
        <v>3595.3548000000028</v>
      </c>
      <c r="C150" s="50">
        <v>10</v>
      </c>
      <c r="D150" s="50">
        <f t="shared" si="21"/>
        <v>0</v>
      </c>
      <c r="E150" s="50">
        <f t="shared" si="22"/>
        <v>13.860000000000033</v>
      </c>
      <c r="F150" s="50">
        <f t="shared" si="23"/>
        <v>-12.229800000000029</v>
      </c>
      <c r="G150" s="51">
        <f t="shared" si="26"/>
        <v>11.630200000000006</v>
      </c>
    </row>
    <row r="151" spans="1:7" x14ac:dyDescent="0.3">
      <c r="A151" s="49">
        <f t="shared" si="25"/>
        <v>0.43000000000000099</v>
      </c>
      <c r="B151" s="50">
        <f t="shared" si="20"/>
        <v>3620.6742000000027</v>
      </c>
      <c r="C151" s="50">
        <v>10</v>
      </c>
      <c r="D151" s="50">
        <f t="shared" si="21"/>
        <v>0</v>
      </c>
      <c r="E151" s="50">
        <f t="shared" si="22"/>
        <v>14.190000000000031</v>
      </c>
      <c r="F151" s="50">
        <f t="shared" si="23"/>
        <v>-12.559800000000026</v>
      </c>
      <c r="G151" s="51">
        <f t="shared" si="26"/>
        <v>11.630200000000007</v>
      </c>
    </row>
    <row r="152" spans="1:7" x14ac:dyDescent="0.3">
      <c r="A152" s="49">
        <f t="shared" si="25"/>
        <v>0.440000000000001</v>
      </c>
      <c r="B152" s="50">
        <f t="shared" si="20"/>
        <v>3645.993600000003</v>
      </c>
      <c r="C152" s="50">
        <v>10</v>
      </c>
      <c r="D152" s="50">
        <f t="shared" si="21"/>
        <v>0</v>
      </c>
      <c r="E152" s="50">
        <f t="shared" si="22"/>
        <v>14.520000000000035</v>
      </c>
      <c r="F152" s="50">
        <f t="shared" si="23"/>
        <v>-12.889800000000031</v>
      </c>
      <c r="G152" s="51">
        <f t="shared" si="26"/>
        <v>11.630200000000004</v>
      </c>
    </row>
    <row r="153" spans="1:7" x14ac:dyDescent="0.3">
      <c r="A153" s="49">
        <f t="shared" si="25"/>
        <v>0.45000000000000101</v>
      </c>
      <c r="B153" s="50">
        <f t="shared" si="20"/>
        <v>3671.3130000000028</v>
      </c>
      <c r="C153" s="50">
        <v>10</v>
      </c>
      <c r="D153" s="50">
        <f t="shared" si="21"/>
        <v>0</v>
      </c>
      <c r="E153" s="50">
        <f t="shared" si="22"/>
        <v>14.850000000000033</v>
      </c>
      <c r="F153" s="50">
        <f t="shared" si="23"/>
        <v>-13.21980000000003</v>
      </c>
      <c r="G153" s="51">
        <f t="shared" si="26"/>
        <v>11.630200000000004</v>
      </c>
    </row>
    <row r="154" spans="1:7" x14ac:dyDescent="0.3">
      <c r="A154" s="49">
        <f t="shared" si="25"/>
        <v>0.46000000000000102</v>
      </c>
      <c r="B154" s="50">
        <f t="shared" si="20"/>
        <v>3696.6324000000027</v>
      </c>
      <c r="C154" s="50">
        <v>10</v>
      </c>
      <c r="D154" s="50">
        <f t="shared" si="21"/>
        <v>0</v>
      </c>
      <c r="E154" s="50">
        <f t="shared" si="22"/>
        <v>15.180000000000032</v>
      </c>
      <c r="F154" s="50">
        <f t="shared" si="23"/>
        <v>-13.549800000000026</v>
      </c>
      <c r="G154" s="51">
        <f t="shared" si="26"/>
        <v>11.630200000000006</v>
      </c>
    </row>
    <row r="155" spans="1:7" x14ac:dyDescent="0.3">
      <c r="A155" s="49">
        <f t="shared" si="25"/>
        <v>0.47000000000000103</v>
      </c>
      <c r="B155" s="50">
        <f t="shared" si="20"/>
        <v>3721.951800000003</v>
      </c>
      <c r="C155" s="50">
        <v>10</v>
      </c>
      <c r="D155" s="50">
        <f t="shared" si="21"/>
        <v>0</v>
      </c>
      <c r="E155" s="50">
        <f t="shared" si="22"/>
        <v>15.510000000000035</v>
      </c>
      <c r="F155" s="50">
        <f t="shared" si="23"/>
        <v>-13.879800000000031</v>
      </c>
      <c r="G155" s="51">
        <f t="shared" si="26"/>
        <v>11.630200000000002</v>
      </c>
    </row>
    <row r="156" spans="1:7" x14ac:dyDescent="0.3">
      <c r="A156" s="49">
        <f t="shared" si="25"/>
        <v>0.48000000000000104</v>
      </c>
      <c r="B156" s="50">
        <f t="shared" si="20"/>
        <v>3747.2712000000029</v>
      </c>
      <c r="C156" s="50">
        <v>10</v>
      </c>
      <c r="D156" s="50">
        <f t="shared" si="21"/>
        <v>0</v>
      </c>
      <c r="E156" s="50">
        <f t="shared" si="22"/>
        <v>15.840000000000034</v>
      </c>
      <c r="F156" s="50">
        <f t="shared" si="23"/>
        <v>-14.20980000000003</v>
      </c>
      <c r="G156" s="51">
        <f t="shared" si="26"/>
        <v>11.630200000000002</v>
      </c>
    </row>
    <row r="157" spans="1:7" x14ac:dyDescent="0.3">
      <c r="A157" s="49">
        <f t="shared" si="25"/>
        <v>0.49000000000000105</v>
      </c>
      <c r="B157" s="50">
        <f t="shared" si="20"/>
        <v>3772.5906000000027</v>
      </c>
      <c r="C157" s="50">
        <v>10</v>
      </c>
      <c r="D157" s="50">
        <f t="shared" si="21"/>
        <v>0</v>
      </c>
      <c r="E157" s="50">
        <f t="shared" si="22"/>
        <v>16.170000000000034</v>
      </c>
      <c r="F157" s="50">
        <f t="shared" si="23"/>
        <v>-14.539800000000026</v>
      </c>
      <c r="G157" s="51">
        <f t="shared" si="26"/>
        <v>11.630200000000007</v>
      </c>
    </row>
    <row r="158" spans="1:7" x14ac:dyDescent="0.3">
      <c r="A158" s="49">
        <f t="shared" si="25"/>
        <v>0.500000000000001</v>
      </c>
      <c r="B158" s="50">
        <f t="shared" si="20"/>
        <v>3797.9100000000021</v>
      </c>
      <c r="C158" s="50">
        <v>10</v>
      </c>
      <c r="D158" s="50">
        <f t="shared" si="21"/>
        <v>0</v>
      </c>
      <c r="E158" s="50">
        <f t="shared" si="22"/>
        <v>16.500000000000025</v>
      </c>
      <c r="F158" s="50">
        <f t="shared" si="23"/>
        <v>-14.869800000000019</v>
      </c>
      <c r="G158" s="51">
        <f t="shared" si="26"/>
        <v>11.630200000000006</v>
      </c>
    </row>
  </sheetData>
  <mergeCells count="3">
    <mergeCell ref="A1:C1"/>
    <mergeCell ref="B2:C2"/>
    <mergeCell ref="A6:G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opLeftCell="A82" zoomScaleNormal="100" workbookViewId="0">
      <selection activeCell="G92" sqref="G92"/>
    </sheetView>
  </sheetViews>
  <sheetFormatPr defaultRowHeight="17.399999999999999" x14ac:dyDescent="0.4"/>
  <cols>
    <col min="1" max="1" width="34.296875" bestFit="1" customWidth="1"/>
    <col min="2" max="2" width="24.796875" bestFit="1" customWidth="1"/>
    <col min="3" max="3" width="29.796875" bestFit="1" customWidth="1"/>
    <col min="4" max="4" width="24.796875" bestFit="1" customWidth="1"/>
    <col min="5" max="5" width="21.19921875" bestFit="1" customWidth="1"/>
    <col min="6" max="6" width="12.59765625" bestFit="1" customWidth="1"/>
    <col min="7" max="7" width="23.09765625" bestFit="1" customWidth="1"/>
    <col min="8" max="8" width="21.69921875" bestFit="1" customWidth="1"/>
    <col min="9" max="9" width="20.09765625" bestFit="1" customWidth="1"/>
    <col min="10" max="10" width="21.19921875" bestFit="1" customWidth="1"/>
    <col min="11" max="11" width="17.8984375" bestFit="1" customWidth="1"/>
    <col min="12" max="12" width="10.8984375" bestFit="1" customWidth="1"/>
  </cols>
  <sheetData>
    <row r="1" spans="1:5" x14ac:dyDescent="0.4">
      <c r="A1" s="58" t="s">
        <v>117</v>
      </c>
      <c r="B1" s="58"/>
      <c r="C1" s="58"/>
      <c r="D1" s="58"/>
    </row>
    <row r="2" spans="1:5" ht="24.6" thickBot="1" x14ac:dyDescent="0.45">
      <c r="A2" s="59" t="s">
        <v>118</v>
      </c>
      <c r="B2" s="59"/>
      <c r="C2" s="59"/>
      <c r="D2" s="59"/>
      <c r="E2" s="59"/>
    </row>
    <row r="3" spans="1:5" ht="18" thickTop="1" x14ac:dyDescent="0.4"/>
    <row r="14" spans="1:5" ht="17.399999999999999" customHeight="1" x14ac:dyDescent="0.3">
      <c r="A14" s="23" t="s">
        <v>114</v>
      </c>
      <c r="B14" s="23"/>
      <c r="C14" s="23"/>
      <c r="D14" s="23"/>
      <c r="E14" s="23"/>
    </row>
    <row r="15" spans="1:5" x14ac:dyDescent="0.3">
      <c r="A15" s="25"/>
      <c r="B15" s="26"/>
      <c r="C15" s="27" t="s">
        <v>24</v>
      </c>
      <c r="D15" s="27"/>
      <c r="E15" s="27"/>
    </row>
    <row r="16" spans="1:5" ht="30.6" customHeight="1" x14ac:dyDescent="0.4">
      <c r="A16" s="28"/>
      <c r="B16" s="29"/>
      <c r="C16" s="30" t="s">
        <v>125</v>
      </c>
      <c r="D16" s="30" t="s">
        <v>62</v>
      </c>
      <c r="E16" s="30" t="s">
        <v>126</v>
      </c>
    </row>
    <row r="17" spans="1:13" x14ac:dyDescent="0.4">
      <c r="A17" s="31" t="s">
        <v>61</v>
      </c>
      <c r="B17" s="31" t="s">
        <v>60</v>
      </c>
      <c r="C17" s="32">
        <v>43837</v>
      </c>
      <c r="D17" s="32">
        <v>43868</v>
      </c>
      <c r="E17" s="32">
        <v>44014</v>
      </c>
      <c r="M17" s="1"/>
    </row>
    <row r="18" spans="1:13" x14ac:dyDescent="0.4">
      <c r="A18" s="31">
        <v>2405.3429999999998</v>
      </c>
      <c r="B18" s="33">
        <v>0.95</v>
      </c>
      <c r="C18" s="34">
        <v>20.261600000000001</v>
      </c>
      <c r="D18" s="36">
        <f>($D$17-$C$17)/($E$17-$C$17) * (E18-C18) + C18</f>
        <v>20.2266593220339</v>
      </c>
      <c r="E18" s="34">
        <v>20.062100000000001</v>
      </c>
    </row>
    <row r="19" spans="1:13" x14ac:dyDescent="0.4">
      <c r="A19" s="31">
        <v>2531.94</v>
      </c>
      <c r="B19" s="33">
        <v>1</v>
      </c>
      <c r="C19" s="34">
        <v>18.942699999999999</v>
      </c>
      <c r="D19" s="36">
        <f t="shared" ref="D19:D21" si="0">($D$17-$C$17)/($E$17-$C$17) * (E19-C19) + C19</f>
        <v>18.949180225988698</v>
      </c>
      <c r="E19" s="34">
        <v>18.979700000000001</v>
      </c>
    </row>
    <row r="20" spans="1:13" x14ac:dyDescent="0.4">
      <c r="A20" s="31">
        <v>2657.01</v>
      </c>
      <c r="B20" s="35">
        <v>1.0494000000000001</v>
      </c>
      <c r="C20" s="36">
        <f>(A20-A19)/(A21-A19)*(C21-C19) + C19</f>
        <v>17.585668221995775</v>
      </c>
      <c r="D20" s="36">
        <f t="shared" si="0"/>
        <v>17.654542599825973</v>
      </c>
      <c r="E20" s="36">
        <f>(A20-A19)/(A21-A19) * (E21-E19) +E19</f>
        <v>17.97891870186497</v>
      </c>
    </row>
    <row r="21" spans="1:13" x14ac:dyDescent="0.4">
      <c r="A21" s="31">
        <v>2658.5369999999998</v>
      </c>
      <c r="B21" s="33">
        <v>1.05</v>
      </c>
      <c r="C21" s="34">
        <v>17.569099999999999</v>
      </c>
      <c r="D21" s="36">
        <f t="shared" si="0"/>
        <v>17.638736158192089</v>
      </c>
      <c r="E21" s="34">
        <v>17.966699999999999</v>
      </c>
    </row>
    <row r="22" spans="1:13" x14ac:dyDescent="0.4">
      <c r="A22" s="24" t="s">
        <v>115</v>
      </c>
      <c r="B22" s="24"/>
      <c r="C22" s="24"/>
      <c r="D22" s="24"/>
      <c r="E22" s="24"/>
    </row>
    <row r="23" spans="1:13" x14ac:dyDescent="0.4">
      <c r="A23" s="22"/>
      <c r="B23" s="30" t="s">
        <v>127</v>
      </c>
      <c r="C23" s="30" t="s">
        <v>57</v>
      </c>
      <c r="D23" s="30" t="s">
        <v>58</v>
      </c>
      <c r="E23" s="30" t="s">
        <v>59</v>
      </c>
    </row>
    <row r="24" spans="1:13" x14ac:dyDescent="0.4">
      <c r="A24" s="31" t="s">
        <v>25</v>
      </c>
      <c r="B24" s="12">
        <v>43839</v>
      </c>
      <c r="C24" s="12">
        <v>43868</v>
      </c>
      <c r="D24" s="12">
        <v>43873</v>
      </c>
      <c r="E24" s="12">
        <v>43908</v>
      </c>
    </row>
    <row r="25" spans="1:13" x14ac:dyDescent="0.4">
      <c r="A25" s="31" t="s">
        <v>128</v>
      </c>
      <c r="B25" s="37">
        <f>'Risk-free rate &amp; Dividend data'!C11</f>
        <v>2.7424823696182699E-2</v>
      </c>
      <c r="C25" s="38">
        <f>($E24-C24)/($E24-$B24) * $B25 + (C24-$B24) / ($E24-$B24) * $E25</f>
        <v>2.7374614036785344E-2</v>
      </c>
      <c r="D25" s="38">
        <f>($E24-D24)/($E24-$B24) * $B25 + (D24-$B24) / ($E24-$B24) * $E25</f>
        <v>2.7365957198958214E-2</v>
      </c>
      <c r="E25" s="39">
        <f>'Risk-free rate &amp; Dividend data'!C12</f>
        <v>2.7305359334168302E-2</v>
      </c>
    </row>
    <row r="36" spans="1:4" x14ac:dyDescent="0.4">
      <c r="A36" s="19" t="s">
        <v>35</v>
      </c>
      <c r="B36" s="19"/>
    </row>
    <row r="37" spans="1:4" x14ac:dyDescent="0.4">
      <c r="A37" s="40" t="s">
        <v>30</v>
      </c>
      <c r="B37" s="2">
        <v>2531.94</v>
      </c>
      <c r="C37" s="3"/>
    </row>
    <row r="38" spans="1:4" x14ac:dyDescent="0.4">
      <c r="A38" s="40" t="s">
        <v>31</v>
      </c>
      <c r="B38" s="8">
        <f>C25</f>
        <v>2.7374614036785344E-2</v>
      </c>
    </row>
    <row r="39" spans="1:4" x14ac:dyDescent="0.4">
      <c r="A39" s="40" t="s">
        <v>37</v>
      </c>
      <c r="B39" s="9">
        <f>'Risk-free rate &amp; Dividend data'!H2</f>
        <v>2.2599999999999999E-2</v>
      </c>
    </row>
    <row r="40" spans="1:4" x14ac:dyDescent="0.4">
      <c r="A40" s="40" t="s">
        <v>39</v>
      </c>
      <c r="B40" s="4">
        <v>43472</v>
      </c>
    </row>
    <row r="41" spans="1:4" x14ac:dyDescent="0.4">
      <c r="A41" s="40" t="s">
        <v>33</v>
      </c>
      <c r="B41" s="4">
        <v>43868</v>
      </c>
    </row>
    <row r="42" spans="1:4" x14ac:dyDescent="0.4">
      <c r="A42" s="40" t="s">
        <v>38</v>
      </c>
      <c r="B42" s="41">
        <f>(B41-B40)/365</f>
        <v>1.0849315068493151</v>
      </c>
    </row>
    <row r="44" spans="1:4" x14ac:dyDescent="0.4">
      <c r="A44" s="10" t="s">
        <v>36</v>
      </c>
      <c r="B44" s="10"/>
      <c r="C44" s="10"/>
      <c r="D44" s="10"/>
    </row>
    <row r="45" spans="1:4" x14ac:dyDescent="0.4">
      <c r="A45" s="40" t="s">
        <v>32</v>
      </c>
      <c r="B45" s="42">
        <v>2405.3429999999998</v>
      </c>
      <c r="C45" s="42">
        <v>2531.94</v>
      </c>
      <c r="D45" s="42">
        <v>2657.01</v>
      </c>
    </row>
    <row r="46" spans="1:4" x14ac:dyDescent="0.4">
      <c r="A46" s="40" t="s">
        <v>34</v>
      </c>
      <c r="B46" s="43">
        <f>D18/100</f>
        <v>0.20226659322033899</v>
      </c>
      <c r="C46" s="43">
        <f>D19/100</f>
        <v>0.18949180225988699</v>
      </c>
      <c r="D46" s="43">
        <f>D20/100</f>
        <v>0.17654542599825973</v>
      </c>
    </row>
    <row r="47" spans="1:4" x14ac:dyDescent="0.4">
      <c r="A47" s="40" t="s">
        <v>26</v>
      </c>
      <c r="B47" s="36">
        <f>(LN($B$37/B$45)+($B$38-$B$39+0.5*B$46^2)*$B$42)/(B$46*SQRT($B$42))</f>
        <v>0.37339232995439608</v>
      </c>
      <c r="C47" s="36">
        <f>(LN($B$37/C$45)+($B$38-$B$39+0.5*C$46^2)*$B$42)/(C$46*SQRT($B$42))</f>
        <v>0.12493252039161741</v>
      </c>
      <c r="D47" s="36">
        <f>(LN($B$37/D$45)+($B$38-$B$39+0.5*D$46^2)*$B$42)/(D$46*SQRT($B$42))</f>
        <v>-0.14208382377712347</v>
      </c>
    </row>
    <row r="48" spans="1:4" x14ac:dyDescent="0.4">
      <c r="A48" s="40" t="s">
        <v>27</v>
      </c>
      <c r="B48" s="36">
        <f>B47-B46*SQRT($B$42)</f>
        <v>0.16271135452255439</v>
      </c>
      <c r="C48" s="36">
        <f t="shared" ref="C48:D48" si="1">C47-C46*SQRT($B$42)</f>
        <v>-7.2442226969462134E-2</v>
      </c>
      <c r="D48" s="36">
        <f t="shared" si="1"/>
        <v>-0.32597361973974837</v>
      </c>
    </row>
    <row r="49" spans="1:4" x14ac:dyDescent="0.4">
      <c r="A49" s="45" t="s">
        <v>63</v>
      </c>
      <c r="B49" s="36">
        <f>NORMSDIST(B47)</f>
        <v>0.64557176639258829</v>
      </c>
      <c r="C49" s="36">
        <f t="shared" ref="C49:D49" si="2">NORMSDIST(C47)</f>
        <v>0.54971151374538185</v>
      </c>
      <c r="D49" s="36">
        <f t="shared" si="2"/>
        <v>0.44350689764823858</v>
      </c>
    </row>
    <row r="50" spans="1:4" x14ac:dyDescent="0.4">
      <c r="A50" s="45" t="s">
        <v>64</v>
      </c>
      <c r="B50" s="36">
        <f>NORMSDIST(B48)</f>
        <v>0.56462714674025205</v>
      </c>
      <c r="C50" s="36">
        <f t="shared" ref="C50:D50" si="3">NORMSDIST(C48)</f>
        <v>0.47112499039421013</v>
      </c>
      <c r="D50" s="36">
        <f t="shared" si="3"/>
        <v>0.37222215717208285</v>
      </c>
    </row>
    <row r="51" spans="1:4" x14ac:dyDescent="0.4">
      <c r="A51" s="40" t="s">
        <v>28</v>
      </c>
      <c r="B51" s="44">
        <f>$B$37*EXP(-$B$39*$B$42)*B49 -EXP(-$B$38*$B$42)*B45*B50</f>
        <v>276.57869817907499</v>
      </c>
      <c r="C51" s="44">
        <f t="shared" ref="C51:D51" si="4">$B$37*EXP(-$B$39*$B$42)*C49 -EXP(-$B$38*$B$42)*C45*C50</f>
        <v>200.17080998268466</v>
      </c>
      <c r="D51" s="44">
        <f t="shared" si="4"/>
        <v>135.67690806428129</v>
      </c>
    </row>
    <row r="52" spans="1:4" x14ac:dyDescent="0.4">
      <c r="A52" s="40" t="s">
        <v>29</v>
      </c>
      <c r="B52" s="36">
        <f>-$B$37*EXP(-$B$39*$B$42)*(1-B49) + B45*EXP(-$B$38*$B$42)*(1-B50)</f>
        <v>140.92128678173538</v>
      </c>
      <c r="C52" s="36">
        <f t="shared" ref="C52:D52" si="5">-$B$37*EXP(-$B$39*$B$42)*(1-C49) + C45*EXP(-$B$38*$B$42)*(1-C50)</f>
        <v>187.4058054334032</v>
      </c>
      <c r="D52" s="36">
        <f t="shared" si="5"/>
        <v>244.32199478482994</v>
      </c>
    </row>
    <row r="54" spans="1:4" x14ac:dyDescent="0.4">
      <c r="C54" s="19" t="s">
        <v>65</v>
      </c>
      <c r="D54" s="19"/>
    </row>
    <row r="55" spans="1:4" x14ac:dyDescent="0.4">
      <c r="C55" s="40" t="s">
        <v>66</v>
      </c>
      <c r="D55" s="53">
        <f>D25</f>
        <v>2.7365957198958214E-2</v>
      </c>
    </row>
    <row r="56" spans="1:4" x14ac:dyDescent="0.4">
      <c r="C56" s="40" t="s">
        <v>68</v>
      </c>
      <c r="D56" s="12">
        <f>D24</f>
        <v>43873</v>
      </c>
    </row>
    <row r="57" spans="1:4" x14ac:dyDescent="0.4">
      <c r="C57" s="40" t="s">
        <v>8</v>
      </c>
      <c r="D57" s="12">
        <f>B40</f>
        <v>43472</v>
      </c>
    </row>
    <row r="58" spans="1:4" x14ac:dyDescent="0.4">
      <c r="C58" s="40" t="s">
        <v>69</v>
      </c>
      <c r="D58" s="36">
        <f>(D56-D57)/365</f>
        <v>1.0986301369863014</v>
      </c>
    </row>
    <row r="59" spans="1:4" x14ac:dyDescent="0.4">
      <c r="C59" s="40" t="s">
        <v>67</v>
      </c>
      <c r="D59" s="36">
        <f>EXP(-D55*D58)*10</f>
        <v>9.7038239326680937</v>
      </c>
    </row>
    <row r="68" spans="1:4" x14ac:dyDescent="0.4">
      <c r="A68" s="54" t="s">
        <v>116</v>
      </c>
      <c r="B68" s="54" t="s">
        <v>74</v>
      </c>
      <c r="C68" s="54" t="s">
        <v>75</v>
      </c>
      <c r="D68" s="54" t="s">
        <v>76</v>
      </c>
    </row>
    <row r="69" spans="1:4" x14ac:dyDescent="0.4">
      <c r="A69" s="45" t="s">
        <v>70</v>
      </c>
      <c r="B69" s="36">
        <f>D59</f>
        <v>9.7038239326680937</v>
      </c>
      <c r="C69" s="13">
        <v>1</v>
      </c>
      <c r="D69" s="36">
        <f>B69*C69</f>
        <v>9.7038239326680937</v>
      </c>
    </row>
    <row r="70" spans="1:4" x14ac:dyDescent="0.4">
      <c r="A70" s="52" t="s">
        <v>72</v>
      </c>
      <c r="B70" s="36">
        <f>B52</f>
        <v>140.92128678173538</v>
      </c>
      <c r="C70" s="36">
        <f>-10/C45</f>
        <v>-3.9495406684202624E-3</v>
      </c>
      <c r="D70" s="36">
        <f>B70*C70</f>
        <v>-0.55657435319057857</v>
      </c>
    </row>
    <row r="71" spans="1:4" x14ac:dyDescent="0.4">
      <c r="A71" s="52" t="s">
        <v>71</v>
      </c>
      <c r="B71" s="44">
        <f>C51</f>
        <v>200.17080998268466</v>
      </c>
      <c r="C71" s="36">
        <f>3.3* (10/C45)</f>
        <v>1.3033484205786865E-2</v>
      </c>
      <c r="D71" s="36">
        <f>B71*C71</f>
        <v>2.6089230903688843</v>
      </c>
    </row>
    <row r="72" spans="1:4" x14ac:dyDescent="0.4">
      <c r="A72" s="52" t="s">
        <v>73</v>
      </c>
      <c r="B72" s="44">
        <f>D51</f>
        <v>135.67690806428129</v>
      </c>
      <c r="C72" s="36">
        <f>-3.3*10/C45</f>
        <v>-1.3033484205786866E-2</v>
      </c>
      <c r="D72" s="36">
        <f>B72*C72</f>
        <v>-1.7683428383458069</v>
      </c>
    </row>
    <row r="73" spans="1:4" x14ac:dyDescent="0.4">
      <c r="A73" s="55" t="s">
        <v>77</v>
      </c>
      <c r="B73" s="13"/>
      <c r="C73" s="13"/>
      <c r="D73" s="56">
        <f>SUM(D69:D72)</f>
        <v>9.9878298315005924</v>
      </c>
    </row>
    <row r="74" spans="1:4" x14ac:dyDescent="0.4">
      <c r="A74" s="55" t="s">
        <v>78</v>
      </c>
      <c r="B74" s="13"/>
      <c r="C74" s="13"/>
      <c r="D74" s="57">
        <f>D73*EXP(('Buffered PLUS Information'!C3-'Buffered PLUS Information'!C2)/365 * 'Risk-free rate &amp; Dividend data'!C3)</f>
        <v>9.989800227883622</v>
      </c>
    </row>
    <row r="81" spans="1:5" ht="24.6" thickBot="1" x14ac:dyDescent="0.45">
      <c r="A81" s="59" t="s">
        <v>119</v>
      </c>
      <c r="B81" s="59"/>
      <c r="C81" s="59"/>
      <c r="D81" s="59"/>
      <c r="E81" s="59"/>
    </row>
    <row r="82" spans="1:5" ht="18" thickTop="1" x14ac:dyDescent="0.4"/>
    <row r="92" spans="1:5" ht="24.6" thickBot="1" x14ac:dyDescent="0.45">
      <c r="A92" s="59" t="s">
        <v>129</v>
      </c>
      <c r="B92" s="59"/>
      <c r="C92" s="59"/>
      <c r="D92" s="59"/>
      <c r="E92" s="59"/>
    </row>
    <row r="93" spans="1:5" ht="18" thickTop="1" x14ac:dyDescent="0.4"/>
  </sheetData>
  <mergeCells count="11">
    <mergeCell ref="A92:E92"/>
    <mergeCell ref="A1:D1"/>
    <mergeCell ref="A2:E2"/>
    <mergeCell ref="A81:E81"/>
    <mergeCell ref="C54:D54"/>
    <mergeCell ref="A15:B16"/>
    <mergeCell ref="A44:D44"/>
    <mergeCell ref="A14:E14"/>
    <mergeCell ref="A22:E22"/>
    <mergeCell ref="C15:E15"/>
    <mergeCell ref="A36:B36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tabSelected="1" workbookViewId="0">
      <selection activeCell="L16" sqref="L16"/>
    </sheetView>
  </sheetViews>
  <sheetFormatPr defaultRowHeight="17.399999999999999" x14ac:dyDescent="0.4"/>
  <cols>
    <col min="1" max="1" width="12.09765625" bestFit="1" customWidth="1"/>
    <col min="2" max="2" width="10.796875" bestFit="1" customWidth="1"/>
    <col min="3" max="3" width="8.59765625" bestFit="1" customWidth="1"/>
    <col min="4" max="4" width="12.59765625" bestFit="1" customWidth="1"/>
    <col min="5" max="5" width="7.8984375" bestFit="1" customWidth="1"/>
    <col min="7" max="7" width="22.5" bestFit="1" customWidth="1"/>
    <col min="8" max="8" width="6.296875" bestFit="1" customWidth="1"/>
  </cols>
  <sheetData>
    <row r="1" spans="1:8" x14ac:dyDescent="0.4">
      <c r="A1" s="62" t="s">
        <v>120</v>
      </c>
      <c r="B1" s="62"/>
      <c r="C1" s="62"/>
      <c r="D1" s="62"/>
      <c r="E1" s="62"/>
      <c r="G1" s="63" t="s">
        <v>121</v>
      </c>
      <c r="H1" s="63"/>
    </row>
    <row r="2" spans="1:8" x14ac:dyDescent="0.4">
      <c r="A2" s="73" t="s">
        <v>2</v>
      </c>
      <c r="B2" s="73" t="s">
        <v>40</v>
      </c>
      <c r="C2" s="73" t="s">
        <v>41</v>
      </c>
      <c r="D2" s="73" t="s">
        <v>42</v>
      </c>
      <c r="E2" s="73" t="s">
        <v>43</v>
      </c>
      <c r="G2" s="61">
        <v>43472</v>
      </c>
      <c r="H2" s="7">
        <v>2.2599999999999999E-2</v>
      </c>
    </row>
    <row r="3" spans="1:8" x14ac:dyDescent="0.4">
      <c r="A3" s="2" t="s">
        <v>44</v>
      </c>
      <c r="B3" s="60">
        <v>2.4E-2</v>
      </c>
      <c r="C3" s="60">
        <v>2.3999999999997402E-2</v>
      </c>
      <c r="D3" s="2">
        <v>0.99993333777748195</v>
      </c>
      <c r="E3" s="2" t="s">
        <v>45</v>
      </c>
      <c r="G3" s="61">
        <v>43473</v>
      </c>
      <c r="H3" s="7">
        <v>2.2400000000000003E-2</v>
      </c>
    </row>
    <row r="4" spans="1:8" x14ac:dyDescent="0.4">
      <c r="A4" s="2" t="s">
        <v>46</v>
      </c>
      <c r="B4" s="60">
        <v>2.7968099999999999E-2</v>
      </c>
      <c r="C4" s="60">
        <v>2.79681000000007E-2</v>
      </c>
      <c r="D4" s="2">
        <v>0.99305652395807198</v>
      </c>
      <c r="E4" s="2" t="s">
        <v>45</v>
      </c>
      <c r="G4" s="61">
        <v>43474</v>
      </c>
      <c r="H4" s="7">
        <v>2.23E-2</v>
      </c>
    </row>
    <row r="5" spans="1:8" x14ac:dyDescent="0.4">
      <c r="A5" s="2" t="s">
        <v>47</v>
      </c>
      <c r="B5" s="60">
        <v>2.7699654732971601E-2</v>
      </c>
      <c r="C5" s="60">
        <v>2.80138675374388E-2</v>
      </c>
      <c r="D5" s="2">
        <v>0.99250707861401899</v>
      </c>
      <c r="E5" s="2" t="s">
        <v>48</v>
      </c>
      <c r="G5" s="61">
        <v>43475</v>
      </c>
      <c r="H5" s="7">
        <v>2.2200000000000001E-2</v>
      </c>
    </row>
    <row r="6" spans="1:8" x14ac:dyDescent="0.4">
      <c r="A6" s="2" t="s">
        <v>49</v>
      </c>
      <c r="B6" s="60">
        <v>2.7247703764675099E-2</v>
      </c>
      <c r="C6" s="60">
        <v>2.7794410847753703E-2</v>
      </c>
      <c r="D6" s="2">
        <v>0.99045058289861698</v>
      </c>
      <c r="E6" s="2" t="s">
        <v>48</v>
      </c>
      <c r="G6" s="6"/>
      <c r="H6" s="6"/>
    </row>
    <row r="7" spans="1:8" x14ac:dyDescent="0.4">
      <c r="A7" s="2" t="s">
        <v>50</v>
      </c>
      <c r="B7" s="60">
        <v>2.6995417145851301E-2</v>
      </c>
      <c r="C7" s="60">
        <v>2.7710541619409699E-2</v>
      </c>
      <c r="D7" s="2">
        <v>0.98785023932800897</v>
      </c>
      <c r="E7" s="2" t="s">
        <v>48</v>
      </c>
      <c r="G7" s="6"/>
      <c r="H7" s="6"/>
    </row>
    <row r="8" spans="1:8" x14ac:dyDescent="0.4">
      <c r="A8" s="2" t="s">
        <v>51</v>
      </c>
      <c r="B8" s="60">
        <v>2.6892885932786301E-2</v>
      </c>
      <c r="C8" s="60">
        <v>2.7604724624280499E-2</v>
      </c>
      <c r="D8" s="2">
        <v>0.98580564680336502</v>
      </c>
      <c r="E8" s="2" t="s">
        <v>48</v>
      </c>
      <c r="G8" s="6"/>
      <c r="H8" s="6"/>
    </row>
    <row r="9" spans="1:8" x14ac:dyDescent="0.4">
      <c r="A9" s="2" t="s">
        <v>52</v>
      </c>
      <c r="B9" s="60">
        <v>2.6839503767422501E-2</v>
      </c>
      <c r="C9" s="60">
        <v>2.7491731823141602E-2</v>
      </c>
      <c r="D9" s="2">
        <v>0.98326653342316495</v>
      </c>
      <c r="E9" s="2" t="s">
        <v>48</v>
      </c>
      <c r="G9" s="6"/>
      <c r="H9" s="6"/>
    </row>
    <row r="10" spans="1:8" x14ac:dyDescent="0.4">
      <c r="A10" s="2" t="s">
        <v>53</v>
      </c>
      <c r="B10" s="60">
        <v>2.6835751455949599E-2</v>
      </c>
      <c r="C10" s="60">
        <v>2.7492194711288297E-2</v>
      </c>
      <c r="D10" s="2">
        <v>0.98119432565620301</v>
      </c>
      <c r="E10" s="2" t="s">
        <v>48</v>
      </c>
      <c r="G10" s="6"/>
      <c r="H10" s="6"/>
    </row>
    <row r="11" spans="1:8" x14ac:dyDescent="0.4">
      <c r="A11" s="2" t="s">
        <v>54</v>
      </c>
      <c r="B11" s="60">
        <v>2.7430000305175797E-2</v>
      </c>
      <c r="C11" s="60">
        <v>2.7424823696182699E-2</v>
      </c>
      <c r="D11" s="2">
        <v>0.97294154929759602</v>
      </c>
      <c r="E11" s="2" t="s">
        <v>55</v>
      </c>
      <c r="G11" s="6"/>
      <c r="H11" s="6"/>
    </row>
    <row r="12" spans="1:8" x14ac:dyDescent="0.4">
      <c r="A12" s="2" t="s">
        <v>56</v>
      </c>
      <c r="B12" s="60">
        <v>2.64042064567955E-2</v>
      </c>
      <c r="C12" s="60">
        <v>2.7305359334168302E-2</v>
      </c>
      <c r="D12" s="2">
        <v>0.96819790405185002</v>
      </c>
      <c r="E12" s="2" t="s">
        <v>48</v>
      </c>
      <c r="G12" s="6"/>
      <c r="H12" s="6"/>
    </row>
  </sheetData>
  <mergeCells count="2">
    <mergeCell ref="A1:E1"/>
    <mergeCell ref="G1:H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6"/>
  <sheetViews>
    <sheetView topLeftCell="A16" workbookViewId="0">
      <selection activeCell="H9" sqref="H9"/>
    </sheetView>
  </sheetViews>
  <sheetFormatPr defaultColWidth="12" defaultRowHeight="17.399999999999999" x14ac:dyDescent="0.4"/>
  <cols>
    <col min="1" max="1" width="11" style="6" bestFit="1" customWidth="1"/>
    <col min="2" max="3" width="28" style="6" bestFit="1" customWidth="1"/>
    <col min="4" max="6" width="29" style="6" bestFit="1" customWidth="1"/>
    <col min="7" max="16384" width="12" style="6"/>
  </cols>
  <sheetData>
    <row r="1" spans="1:6" x14ac:dyDescent="0.4">
      <c r="A1" s="66" t="s">
        <v>122</v>
      </c>
      <c r="B1" s="66"/>
      <c r="C1" s="66"/>
      <c r="D1" s="66"/>
      <c r="E1" s="66"/>
      <c r="F1" s="66"/>
    </row>
    <row r="2" spans="1:6" x14ac:dyDescent="0.4">
      <c r="A2" s="67" t="s">
        <v>79</v>
      </c>
      <c r="B2" s="68" t="s">
        <v>80</v>
      </c>
      <c r="C2" s="68" t="s">
        <v>81</v>
      </c>
      <c r="D2" s="68" t="s">
        <v>82</v>
      </c>
      <c r="E2" s="68" t="s">
        <v>83</v>
      </c>
      <c r="F2" s="68" t="s">
        <v>84</v>
      </c>
    </row>
    <row r="3" spans="1:6" x14ac:dyDescent="0.4">
      <c r="A3" s="67"/>
      <c r="B3" s="72" t="s">
        <v>85</v>
      </c>
      <c r="C3" s="72" t="s">
        <v>86</v>
      </c>
      <c r="D3" s="72" t="s">
        <v>87</v>
      </c>
      <c r="E3" s="72" t="s">
        <v>88</v>
      </c>
      <c r="F3" s="72" t="s">
        <v>89</v>
      </c>
    </row>
    <row r="4" spans="1:6" x14ac:dyDescent="0.4">
      <c r="A4" s="67">
        <v>43466</v>
      </c>
      <c r="B4" s="68" t="s">
        <v>90</v>
      </c>
      <c r="C4" s="68" t="s">
        <v>90</v>
      </c>
      <c r="D4" s="68" t="s">
        <v>90</v>
      </c>
      <c r="E4" s="68" t="s">
        <v>90</v>
      </c>
      <c r="F4" s="68" t="s">
        <v>90</v>
      </c>
    </row>
    <row r="5" spans="1:6" x14ac:dyDescent="0.4">
      <c r="A5" s="67">
        <v>43467</v>
      </c>
      <c r="B5" s="68">
        <v>16.453600000000002</v>
      </c>
      <c r="C5" s="68">
        <v>16.709900000000001</v>
      </c>
      <c r="D5" s="68">
        <v>16.773099999999999</v>
      </c>
      <c r="E5" s="68">
        <v>16.974699999999999</v>
      </c>
      <c r="F5" s="68">
        <v>17.221900000000002</v>
      </c>
    </row>
    <row r="6" spans="1:6" x14ac:dyDescent="0.4">
      <c r="A6" s="67">
        <v>43468</v>
      </c>
      <c r="B6" s="68">
        <v>17.901800000000001</v>
      </c>
      <c r="C6" s="68">
        <v>17.8933</v>
      </c>
      <c r="D6" s="68">
        <v>17.491800000000001</v>
      </c>
      <c r="E6" s="68">
        <v>17.6081</v>
      </c>
      <c r="F6" s="68">
        <v>17.744299999999999</v>
      </c>
    </row>
    <row r="7" spans="1:6" x14ac:dyDescent="0.4">
      <c r="A7" s="67">
        <v>43469</v>
      </c>
      <c r="B7" s="68">
        <v>15.8537</v>
      </c>
      <c r="C7" s="68">
        <v>16.282399999999999</v>
      </c>
      <c r="D7" s="68">
        <v>16.4879</v>
      </c>
      <c r="E7" s="68">
        <v>16.8736</v>
      </c>
      <c r="F7" s="68">
        <v>17.2121</v>
      </c>
    </row>
    <row r="8" spans="1:6" x14ac:dyDescent="0.4">
      <c r="A8" s="67">
        <v>43470</v>
      </c>
      <c r="B8" s="68" t="s">
        <v>90</v>
      </c>
      <c r="C8" s="68" t="s">
        <v>90</v>
      </c>
      <c r="D8" s="68" t="s">
        <v>90</v>
      </c>
      <c r="E8" s="68" t="s">
        <v>90</v>
      </c>
      <c r="F8" s="68" t="s">
        <v>90</v>
      </c>
    </row>
    <row r="9" spans="1:6" x14ac:dyDescent="0.4">
      <c r="A9" s="67">
        <v>43471</v>
      </c>
      <c r="B9" s="68" t="s">
        <v>90</v>
      </c>
      <c r="C9" s="68" t="s">
        <v>90</v>
      </c>
      <c r="D9" s="68" t="s">
        <v>90</v>
      </c>
      <c r="E9" s="68" t="s">
        <v>90</v>
      </c>
      <c r="F9" s="68" t="s">
        <v>90</v>
      </c>
    </row>
    <row r="10" spans="1:6" x14ac:dyDescent="0.4">
      <c r="A10" s="67">
        <v>43472</v>
      </c>
      <c r="B10" s="68">
        <v>15.520200000000001</v>
      </c>
      <c r="C10" s="68">
        <v>15.9948</v>
      </c>
      <c r="D10" s="68">
        <v>16.2803</v>
      </c>
      <c r="E10" s="68">
        <v>16.702200000000001</v>
      </c>
      <c r="F10" s="68">
        <v>17.032800000000002</v>
      </c>
    </row>
    <row r="11" spans="1:6" x14ac:dyDescent="0.4">
      <c r="A11" s="67">
        <v>43473</v>
      </c>
      <c r="B11" s="68">
        <v>14.7239</v>
      </c>
      <c r="C11" s="68">
        <v>15.4337</v>
      </c>
      <c r="D11" s="68">
        <v>16.010000000000002</v>
      </c>
      <c r="E11" s="68">
        <v>16.610399999999998</v>
      </c>
      <c r="F11" s="68">
        <v>17.0258</v>
      </c>
    </row>
    <row r="12" spans="1:6" x14ac:dyDescent="0.4">
      <c r="A12" s="67">
        <v>43474</v>
      </c>
      <c r="B12" s="68">
        <v>14.0745</v>
      </c>
      <c r="C12" s="68">
        <v>14.9977</v>
      </c>
      <c r="D12" s="68">
        <v>15.7287</v>
      </c>
      <c r="E12" s="68">
        <v>16.363099999999999</v>
      </c>
      <c r="F12" s="68">
        <v>16.813400000000001</v>
      </c>
    </row>
    <row r="13" spans="1:6" x14ac:dyDescent="0.4">
      <c r="A13" s="67">
        <v>43475</v>
      </c>
      <c r="B13" s="68">
        <v>13.760300000000001</v>
      </c>
      <c r="C13" s="68">
        <v>14.6732</v>
      </c>
      <c r="D13" s="68">
        <v>15.5176</v>
      </c>
      <c r="E13" s="68">
        <v>16.174800000000001</v>
      </c>
      <c r="F13" s="68">
        <v>16.621400000000001</v>
      </c>
    </row>
    <row r="14" spans="1:6" x14ac:dyDescent="0.4">
      <c r="A14" s="67">
        <v>43476</v>
      </c>
      <c r="B14" s="68">
        <v>13.0084</v>
      </c>
      <c r="C14" s="68">
        <v>14.054399999999999</v>
      </c>
      <c r="D14" s="68">
        <v>15.028700000000001</v>
      </c>
      <c r="E14" s="68">
        <v>15.848800000000001</v>
      </c>
      <c r="F14" s="68">
        <v>16.356200000000001</v>
      </c>
    </row>
    <row r="15" spans="1:6" x14ac:dyDescent="0.4">
      <c r="A15" s="67">
        <v>43477</v>
      </c>
      <c r="B15" s="68" t="s">
        <v>90</v>
      </c>
      <c r="C15" s="68" t="s">
        <v>90</v>
      </c>
      <c r="D15" s="68" t="s">
        <v>90</v>
      </c>
      <c r="E15" s="68" t="s">
        <v>90</v>
      </c>
      <c r="F15" s="68" t="s">
        <v>90</v>
      </c>
    </row>
    <row r="16" spans="1:6" x14ac:dyDescent="0.4">
      <c r="A16" s="67">
        <v>43478</v>
      </c>
      <c r="B16" s="68" t="s">
        <v>90</v>
      </c>
      <c r="C16" s="68" t="s">
        <v>90</v>
      </c>
      <c r="D16" s="68" t="s">
        <v>90</v>
      </c>
      <c r="E16" s="68" t="s">
        <v>90</v>
      </c>
      <c r="F16" s="68" t="s">
        <v>90</v>
      </c>
    </row>
    <row r="17" spans="1:6" x14ac:dyDescent="0.4">
      <c r="A17" s="67">
        <v>43479</v>
      </c>
      <c r="B17" s="68">
        <v>13.1424</v>
      </c>
      <c r="C17" s="68">
        <v>14.0684</v>
      </c>
      <c r="D17" s="68">
        <v>14.959899999999999</v>
      </c>
      <c r="E17" s="68">
        <v>15.6892</v>
      </c>
      <c r="F17" s="68">
        <v>16.188500000000001</v>
      </c>
    </row>
    <row r="18" spans="1:6" x14ac:dyDescent="0.4">
      <c r="A18" s="67">
        <v>43480</v>
      </c>
      <c r="B18" s="68">
        <v>12.213200000000001</v>
      </c>
      <c r="C18" s="68">
        <v>13.048</v>
      </c>
      <c r="D18" s="68">
        <v>14.201599999999999</v>
      </c>
      <c r="E18" s="68">
        <v>15.1999</v>
      </c>
      <c r="F18" s="68">
        <v>15.8345</v>
      </c>
    </row>
    <row r="19" spans="1:6" x14ac:dyDescent="0.4">
      <c r="A19" s="67">
        <v>43481</v>
      </c>
      <c r="B19" s="68">
        <v>12.360900000000001</v>
      </c>
      <c r="C19" s="68">
        <v>13.072699999999999</v>
      </c>
      <c r="D19" s="68">
        <v>14.168200000000001</v>
      </c>
      <c r="E19" s="68">
        <v>15.220700000000001</v>
      </c>
      <c r="F19" s="68">
        <v>15.859</v>
      </c>
    </row>
    <row r="20" spans="1:6" x14ac:dyDescent="0.4">
      <c r="A20" s="67">
        <v>43482</v>
      </c>
      <c r="B20" s="68">
        <v>12.124000000000001</v>
      </c>
      <c r="C20" s="68">
        <v>12.886900000000001</v>
      </c>
      <c r="D20" s="68">
        <v>14.09</v>
      </c>
      <c r="E20" s="68">
        <v>15.2035</v>
      </c>
      <c r="F20" s="68">
        <v>15.8912</v>
      </c>
    </row>
    <row r="21" spans="1:6" x14ac:dyDescent="0.4">
      <c r="A21" s="67">
        <v>43483</v>
      </c>
      <c r="B21" s="68">
        <v>12.2339</v>
      </c>
      <c r="C21" s="68">
        <v>12.6129</v>
      </c>
      <c r="D21" s="68">
        <v>13.694800000000001</v>
      </c>
      <c r="E21" s="68">
        <v>14.865</v>
      </c>
      <c r="F21" s="68">
        <v>15.6114</v>
      </c>
    </row>
    <row r="22" spans="1:6" x14ac:dyDescent="0.4">
      <c r="A22" s="67">
        <v>43484</v>
      </c>
      <c r="B22" s="68" t="s">
        <v>90</v>
      </c>
      <c r="C22" s="68" t="s">
        <v>90</v>
      </c>
      <c r="D22" s="68" t="s">
        <v>90</v>
      </c>
      <c r="E22" s="68" t="s">
        <v>90</v>
      </c>
      <c r="F22" s="68" t="s">
        <v>90</v>
      </c>
    </row>
    <row r="23" spans="1:6" x14ac:dyDescent="0.4">
      <c r="A23" s="67">
        <v>43485</v>
      </c>
      <c r="B23" s="68" t="s">
        <v>90</v>
      </c>
      <c r="C23" s="68" t="s">
        <v>90</v>
      </c>
      <c r="D23" s="68" t="s">
        <v>90</v>
      </c>
      <c r="E23" s="68" t="s">
        <v>90</v>
      </c>
      <c r="F23" s="68" t="s">
        <v>90</v>
      </c>
    </row>
    <row r="24" spans="1:6" x14ac:dyDescent="0.4">
      <c r="A24" s="67">
        <v>43486</v>
      </c>
      <c r="B24" s="68" t="s">
        <v>90</v>
      </c>
      <c r="C24" s="68" t="s">
        <v>90</v>
      </c>
      <c r="D24" s="68" t="s">
        <v>90</v>
      </c>
      <c r="E24" s="68" t="s">
        <v>90</v>
      </c>
      <c r="F24" s="68" t="s">
        <v>90</v>
      </c>
    </row>
    <row r="25" spans="1:6" x14ac:dyDescent="0.4">
      <c r="A25" s="67">
        <v>43487</v>
      </c>
      <c r="B25" s="68">
        <v>13.092599999999999</v>
      </c>
      <c r="C25" s="68">
        <v>13.733499999999999</v>
      </c>
      <c r="D25" s="68">
        <v>14.508699999999999</v>
      </c>
      <c r="E25" s="68">
        <v>15.494199999999999</v>
      </c>
      <c r="F25" s="68">
        <v>16.092400000000001</v>
      </c>
    </row>
    <row r="26" spans="1:6" x14ac:dyDescent="0.4">
      <c r="A26" s="67">
        <v>43488</v>
      </c>
      <c r="B26" s="68">
        <v>12.670199999999999</v>
      </c>
      <c r="C26" s="68">
        <v>13.254099999999999</v>
      </c>
      <c r="D26" s="68">
        <v>14.059900000000001</v>
      </c>
      <c r="E26" s="68">
        <v>15.082700000000001</v>
      </c>
      <c r="F26" s="68">
        <v>15.712899999999999</v>
      </c>
    </row>
    <row r="27" spans="1:6" x14ac:dyDescent="0.4">
      <c r="A27" s="67">
        <v>43489</v>
      </c>
      <c r="B27" s="68">
        <v>12.4048</v>
      </c>
      <c r="C27" s="68">
        <v>12.9756</v>
      </c>
      <c r="D27" s="68">
        <v>13.908300000000001</v>
      </c>
      <c r="E27" s="68">
        <v>14.9259</v>
      </c>
      <c r="F27" s="68">
        <v>15.569699999999999</v>
      </c>
    </row>
    <row r="28" spans="1:6" x14ac:dyDescent="0.4">
      <c r="A28" s="67">
        <v>43490</v>
      </c>
      <c r="B28" s="68">
        <v>12.012700000000001</v>
      </c>
      <c r="C28" s="68">
        <v>12.6816</v>
      </c>
      <c r="D28" s="68">
        <v>13.841900000000001</v>
      </c>
      <c r="E28" s="68">
        <v>14.9467</v>
      </c>
      <c r="F28" s="68">
        <v>15.610799999999999</v>
      </c>
    </row>
    <row r="29" spans="1:6" x14ac:dyDescent="0.4">
      <c r="A29" s="64"/>
      <c r="B29" s="65"/>
      <c r="C29" s="65"/>
      <c r="D29" s="65"/>
      <c r="E29" s="65"/>
      <c r="F29" s="65"/>
    </row>
    <row r="30" spans="1:6" x14ac:dyDescent="0.4">
      <c r="A30" s="69"/>
      <c r="B30" s="71" t="s">
        <v>91</v>
      </c>
      <c r="C30" s="71" t="s">
        <v>92</v>
      </c>
      <c r="D30" s="71" t="s">
        <v>93</v>
      </c>
      <c r="E30" s="71" t="s">
        <v>94</v>
      </c>
      <c r="F30" s="71" t="s">
        <v>95</v>
      </c>
    </row>
    <row r="31" spans="1:6" x14ac:dyDescent="0.4">
      <c r="A31" s="69">
        <v>43466</v>
      </c>
      <c r="B31" s="70" t="s">
        <v>90</v>
      </c>
      <c r="C31" s="70" t="s">
        <v>90</v>
      </c>
      <c r="D31" s="70" t="s">
        <v>90</v>
      </c>
      <c r="E31" s="70" t="s">
        <v>90</v>
      </c>
      <c r="F31" s="70" t="s">
        <v>90</v>
      </c>
    </row>
    <row r="32" spans="1:6" x14ac:dyDescent="0.4">
      <c r="A32" s="69">
        <v>43467</v>
      </c>
      <c r="B32" s="70">
        <v>18.084800000000001</v>
      </c>
      <c r="C32" s="70">
        <v>18.213899999999999</v>
      </c>
      <c r="D32" s="70">
        <v>17.969200000000001</v>
      </c>
      <c r="E32" s="70">
        <v>17.966699999999999</v>
      </c>
      <c r="F32" s="70">
        <v>18.051300000000001</v>
      </c>
    </row>
    <row r="33" spans="1:6" x14ac:dyDescent="0.4">
      <c r="A33" s="69">
        <v>43468</v>
      </c>
      <c r="B33" s="70">
        <v>19.7806</v>
      </c>
      <c r="C33" s="70">
        <v>19.515999999999998</v>
      </c>
      <c r="D33" s="70">
        <v>18.719200000000001</v>
      </c>
      <c r="E33" s="70">
        <v>18.599299999999999</v>
      </c>
      <c r="F33" s="70">
        <v>18.554500000000001</v>
      </c>
    </row>
    <row r="34" spans="1:6" x14ac:dyDescent="0.4">
      <c r="A34" s="69">
        <v>43469</v>
      </c>
      <c r="B34" s="70">
        <v>17.610499999999998</v>
      </c>
      <c r="C34" s="70">
        <v>17.902899999999999</v>
      </c>
      <c r="D34" s="70">
        <v>17.7438</v>
      </c>
      <c r="E34" s="70">
        <v>17.888000000000002</v>
      </c>
      <c r="F34" s="70">
        <v>18.051600000000001</v>
      </c>
    </row>
    <row r="35" spans="1:6" x14ac:dyDescent="0.4">
      <c r="A35" s="69">
        <v>43470</v>
      </c>
      <c r="B35" s="70" t="s">
        <v>90</v>
      </c>
      <c r="C35" s="70" t="s">
        <v>90</v>
      </c>
      <c r="D35" s="70" t="s">
        <v>90</v>
      </c>
      <c r="E35" s="70" t="s">
        <v>90</v>
      </c>
      <c r="F35" s="70" t="s">
        <v>90</v>
      </c>
    </row>
    <row r="36" spans="1:6" x14ac:dyDescent="0.4">
      <c r="A36" s="69">
        <v>43471</v>
      </c>
      <c r="B36" s="70" t="s">
        <v>90</v>
      </c>
      <c r="C36" s="70" t="s">
        <v>90</v>
      </c>
      <c r="D36" s="70" t="s">
        <v>90</v>
      </c>
      <c r="E36" s="70" t="s">
        <v>90</v>
      </c>
      <c r="F36" s="70" t="s">
        <v>90</v>
      </c>
    </row>
    <row r="37" spans="1:6" x14ac:dyDescent="0.4">
      <c r="A37" s="69">
        <v>43472</v>
      </c>
      <c r="B37" s="70">
        <v>17.356400000000001</v>
      </c>
      <c r="C37" s="70">
        <v>17.6965</v>
      </c>
      <c r="D37" s="70">
        <v>17.569099999999999</v>
      </c>
      <c r="E37" s="70">
        <v>17.723199999999999</v>
      </c>
      <c r="F37" s="70">
        <v>17.8767</v>
      </c>
    </row>
    <row r="38" spans="1:6" x14ac:dyDescent="0.4">
      <c r="A38" s="69">
        <v>43473</v>
      </c>
      <c r="B38" s="70">
        <v>16.497800000000002</v>
      </c>
      <c r="C38" s="70">
        <v>17.136299999999999</v>
      </c>
      <c r="D38" s="70">
        <v>17.2623</v>
      </c>
      <c r="E38" s="70">
        <v>17.595300000000002</v>
      </c>
      <c r="F38" s="70">
        <v>17.816500000000001</v>
      </c>
    </row>
    <row r="39" spans="1:6" x14ac:dyDescent="0.4">
      <c r="A39" s="69">
        <v>43474</v>
      </c>
      <c r="B39" s="70">
        <v>15.943099999999999</v>
      </c>
      <c r="C39" s="70">
        <v>16.756900000000002</v>
      </c>
      <c r="D39" s="70">
        <v>17.016200000000001</v>
      </c>
      <c r="E39" s="70">
        <v>17.374400000000001</v>
      </c>
      <c r="F39" s="70">
        <v>17.647400000000001</v>
      </c>
    </row>
    <row r="40" spans="1:6" x14ac:dyDescent="0.4">
      <c r="A40" s="69">
        <v>43475</v>
      </c>
      <c r="B40" s="70">
        <v>15.5327</v>
      </c>
      <c r="C40" s="70">
        <v>16.450900000000001</v>
      </c>
      <c r="D40" s="70">
        <v>16.836400000000001</v>
      </c>
      <c r="E40" s="70">
        <v>17.214400000000001</v>
      </c>
      <c r="F40" s="70">
        <v>17.4876</v>
      </c>
    </row>
    <row r="41" spans="1:6" x14ac:dyDescent="0.4">
      <c r="A41" s="69">
        <v>43476</v>
      </c>
      <c r="B41" s="70">
        <v>14.789</v>
      </c>
      <c r="C41" s="70">
        <v>15.8818</v>
      </c>
      <c r="D41" s="70">
        <v>16.3992</v>
      </c>
      <c r="E41" s="70">
        <v>16.9313</v>
      </c>
      <c r="F41" s="70">
        <v>17.241</v>
      </c>
    </row>
    <row r="42" spans="1:6" x14ac:dyDescent="0.4">
      <c r="A42" s="69">
        <v>43477</v>
      </c>
      <c r="B42" s="70" t="s">
        <v>90</v>
      </c>
      <c r="C42" s="70" t="s">
        <v>90</v>
      </c>
      <c r="D42" s="70" t="s">
        <v>90</v>
      </c>
      <c r="E42" s="70" t="s">
        <v>90</v>
      </c>
      <c r="F42" s="70" t="s">
        <v>90</v>
      </c>
    </row>
    <row r="43" spans="1:6" x14ac:dyDescent="0.4">
      <c r="A43" s="69">
        <v>43478</v>
      </c>
      <c r="B43" s="70" t="s">
        <v>90</v>
      </c>
      <c r="C43" s="70" t="s">
        <v>90</v>
      </c>
      <c r="D43" s="70" t="s">
        <v>90</v>
      </c>
      <c r="E43" s="70" t="s">
        <v>90</v>
      </c>
      <c r="F43" s="70" t="s">
        <v>90</v>
      </c>
    </row>
    <row r="44" spans="1:6" x14ac:dyDescent="0.4">
      <c r="A44" s="69">
        <v>43479</v>
      </c>
      <c r="B44" s="70">
        <v>14.835599999999999</v>
      </c>
      <c r="C44" s="70">
        <v>15.868</v>
      </c>
      <c r="D44" s="70">
        <v>16.353000000000002</v>
      </c>
      <c r="E44" s="70">
        <v>16.7849</v>
      </c>
      <c r="F44" s="70">
        <v>17.0944</v>
      </c>
    </row>
    <row r="45" spans="1:6" x14ac:dyDescent="0.4">
      <c r="A45" s="69">
        <v>43480</v>
      </c>
      <c r="B45" s="70">
        <v>13.6759</v>
      </c>
      <c r="C45" s="70">
        <v>14.848800000000001</v>
      </c>
      <c r="D45" s="70">
        <v>15.6229</v>
      </c>
      <c r="E45" s="70">
        <v>16.3264</v>
      </c>
      <c r="F45" s="70">
        <v>16.771799999999999</v>
      </c>
    </row>
    <row r="46" spans="1:6" x14ac:dyDescent="0.4">
      <c r="A46" s="69">
        <v>43481</v>
      </c>
      <c r="B46" s="70">
        <v>13.7895</v>
      </c>
      <c r="C46" s="70">
        <v>14.835000000000001</v>
      </c>
      <c r="D46" s="70">
        <v>15.579700000000001</v>
      </c>
      <c r="E46" s="70">
        <v>16.354299999999999</v>
      </c>
      <c r="F46" s="70">
        <v>16.816400000000002</v>
      </c>
    </row>
    <row r="47" spans="1:6" x14ac:dyDescent="0.4">
      <c r="A47" s="69">
        <v>43482</v>
      </c>
      <c r="B47" s="70">
        <v>13.4543</v>
      </c>
      <c r="C47" s="70">
        <v>14.687799999999999</v>
      </c>
      <c r="D47" s="70">
        <v>15.540100000000001</v>
      </c>
      <c r="E47" s="70">
        <v>16.392499999999998</v>
      </c>
      <c r="F47" s="70">
        <v>16.883500000000002</v>
      </c>
    </row>
    <row r="48" spans="1:6" x14ac:dyDescent="0.4">
      <c r="A48" s="69">
        <v>43483</v>
      </c>
      <c r="B48" s="70">
        <v>13.3346</v>
      </c>
      <c r="C48" s="70">
        <v>14.258599999999999</v>
      </c>
      <c r="D48" s="70">
        <v>15.1113</v>
      </c>
      <c r="E48" s="70">
        <v>16.014199999999999</v>
      </c>
      <c r="F48" s="70">
        <v>16.5806</v>
      </c>
    </row>
    <row r="49" spans="1:6" x14ac:dyDescent="0.4">
      <c r="A49" s="69">
        <v>43484</v>
      </c>
      <c r="B49" s="70" t="s">
        <v>90</v>
      </c>
      <c r="C49" s="70" t="s">
        <v>90</v>
      </c>
      <c r="D49" s="70" t="s">
        <v>90</v>
      </c>
      <c r="E49" s="70" t="s">
        <v>90</v>
      </c>
      <c r="F49" s="70" t="s">
        <v>90</v>
      </c>
    </row>
    <row r="50" spans="1:6" x14ac:dyDescent="0.4">
      <c r="A50" s="69">
        <v>43485</v>
      </c>
      <c r="B50" s="70" t="s">
        <v>90</v>
      </c>
      <c r="C50" s="70" t="s">
        <v>90</v>
      </c>
      <c r="D50" s="70" t="s">
        <v>90</v>
      </c>
      <c r="E50" s="70" t="s">
        <v>90</v>
      </c>
      <c r="F50" s="70" t="s">
        <v>90</v>
      </c>
    </row>
    <row r="51" spans="1:6" x14ac:dyDescent="0.4">
      <c r="A51" s="69">
        <v>43486</v>
      </c>
      <c r="B51" s="70" t="s">
        <v>90</v>
      </c>
      <c r="C51" s="70" t="s">
        <v>90</v>
      </c>
      <c r="D51" s="70" t="s">
        <v>90</v>
      </c>
      <c r="E51" s="70" t="s">
        <v>90</v>
      </c>
      <c r="F51" s="70" t="s">
        <v>90</v>
      </c>
    </row>
    <row r="52" spans="1:6" x14ac:dyDescent="0.4">
      <c r="A52" s="69">
        <v>43487</v>
      </c>
      <c r="B52" s="70">
        <v>14.7919</v>
      </c>
      <c r="C52" s="70">
        <v>15.531599999999999</v>
      </c>
      <c r="D52" s="70">
        <v>15.9977</v>
      </c>
      <c r="E52" s="70">
        <v>16.669499999999999</v>
      </c>
      <c r="F52" s="70">
        <v>17.072900000000001</v>
      </c>
    </row>
    <row r="53" spans="1:6" x14ac:dyDescent="0.4">
      <c r="A53" s="69">
        <v>43488</v>
      </c>
      <c r="B53" s="70">
        <v>14.314299999999999</v>
      </c>
      <c r="C53" s="70">
        <v>15.0572</v>
      </c>
      <c r="D53" s="70">
        <v>15.5381</v>
      </c>
      <c r="E53" s="70">
        <v>16.258500000000002</v>
      </c>
      <c r="F53" s="70">
        <v>16.689900000000002</v>
      </c>
    </row>
    <row r="54" spans="1:6" x14ac:dyDescent="0.4">
      <c r="A54" s="69">
        <v>43489</v>
      </c>
      <c r="B54" s="70">
        <v>13.7212</v>
      </c>
      <c r="C54" s="70">
        <v>14.675800000000001</v>
      </c>
      <c r="D54" s="70">
        <v>15.3874</v>
      </c>
      <c r="E54" s="70">
        <v>16.102399999999999</v>
      </c>
      <c r="F54" s="70">
        <v>16.5656</v>
      </c>
    </row>
    <row r="55" spans="1:6" x14ac:dyDescent="0.4">
      <c r="A55" s="69">
        <v>43490</v>
      </c>
      <c r="B55" s="70">
        <v>13.3116</v>
      </c>
      <c r="C55" s="70">
        <v>14.3584</v>
      </c>
      <c r="D55" s="70">
        <v>15.3188</v>
      </c>
      <c r="E55" s="70">
        <v>16.114699999999999</v>
      </c>
      <c r="F55" s="70">
        <v>16.613700000000001</v>
      </c>
    </row>
    <row r="56" spans="1:6" x14ac:dyDescent="0.4">
      <c r="A56" s="69"/>
      <c r="B56" s="70"/>
      <c r="C56" s="70"/>
      <c r="D56" s="70"/>
      <c r="E56" s="70"/>
      <c r="F56" s="70"/>
    </row>
    <row r="57" spans="1:6" x14ac:dyDescent="0.4">
      <c r="A57" s="69"/>
      <c r="B57" s="71" t="s">
        <v>96</v>
      </c>
      <c r="C57" s="71" t="s">
        <v>97</v>
      </c>
      <c r="D57" s="71" t="s">
        <v>98</v>
      </c>
      <c r="E57" s="71" t="s">
        <v>99</v>
      </c>
      <c r="F57" s="71" t="s">
        <v>100</v>
      </c>
    </row>
    <row r="58" spans="1:6" x14ac:dyDescent="0.4">
      <c r="A58" s="69">
        <v>43466</v>
      </c>
      <c r="B58" s="70" t="s">
        <v>90</v>
      </c>
      <c r="C58" s="70" t="s">
        <v>90</v>
      </c>
      <c r="D58" s="70" t="s">
        <v>90</v>
      </c>
      <c r="E58" s="70" t="s">
        <v>90</v>
      </c>
      <c r="F58" s="70" t="s">
        <v>90</v>
      </c>
    </row>
    <row r="59" spans="1:6" x14ac:dyDescent="0.4">
      <c r="A59" s="69">
        <v>43467</v>
      </c>
      <c r="B59" s="70">
        <v>19.208600000000001</v>
      </c>
      <c r="C59" s="70">
        <v>19.099</v>
      </c>
      <c r="D59" s="70">
        <v>18.6191</v>
      </c>
      <c r="E59" s="70">
        <v>18.502099999999999</v>
      </c>
      <c r="F59" s="70">
        <v>18.494800000000001</v>
      </c>
    </row>
    <row r="60" spans="1:6" x14ac:dyDescent="0.4">
      <c r="A60" s="69">
        <v>43468</v>
      </c>
      <c r="B60" s="70">
        <v>20.932700000000001</v>
      </c>
      <c r="C60" s="70">
        <v>20.415700000000001</v>
      </c>
      <c r="D60" s="70">
        <v>19.382300000000001</v>
      </c>
      <c r="E60" s="70">
        <v>19.114799999999999</v>
      </c>
      <c r="F60" s="70">
        <v>18.9755</v>
      </c>
    </row>
    <row r="61" spans="1:6" x14ac:dyDescent="0.4">
      <c r="A61" s="69">
        <v>43469</v>
      </c>
      <c r="B61" s="70">
        <v>18.727799999999998</v>
      </c>
      <c r="C61" s="70">
        <v>18.7911</v>
      </c>
      <c r="D61" s="70">
        <v>18.417400000000001</v>
      </c>
      <c r="E61" s="70">
        <v>18.423500000000001</v>
      </c>
      <c r="F61" s="70">
        <v>18.499500000000001</v>
      </c>
    </row>
    <row r="62" spans="1:6" x14ac:dyDescent="0.4">
      <c r="A62" s="69">
        <v>43470</v>
      </c>
      <c r="B62" s="70" t="s">
        <v>90</v>
      </c>
      <c r="C62" s="70" t="s">
        <v>90</v>
      </c>
      <c r="D62" s="70" t="s">
        <v>90</v>
      </c>
      <c r="E62" s="70" t="s">
        <v>90</v>
      </c>
      <c r="F62" s="70" t="s">
        <v>90</v>
      </c>
    </row>
    <row r="63" spans="1:6" x14ac:dyDescent="0.4">
      <c r="A63" s="69">
        <v>43471</v>
      </c>
      <c r="B63" s="70" t="s">
        <v>90</v>
      </c>
      <c r="C63" s="70" t="s">
        <v>90</v>
      </c>
      <c r="D63" s="70" t="s">
        <v>90</v>
      </c>
      <c r="E63" s="70" t="s">
        <v>90</v>
      </c>
      <c r="F63" s="70" t="s">
        <v>90</v>
      </c>
    </row>
    <row r="64" spans="1:6" x14ac:dyDescent="0.4">
      <c r="A64" s="69">
        <v>43472</v>
      </c>
      <c r="B64" s="70">
        <v>18.5214</v>
      </c>
      <c r="C64" s="70">
        <v>18.6145</v>
      </c>
      <c r="D64" s="70">
        <v>18.2515</v>
      </c>
      <c r="E64" s="70">
        <v>18.267499999999998</v>
      </c>
      <c r="F64" s="70">
        <v>18.3202</v>
      </c>
    </row>
    <row r="65" spans="1:6" x14ac:dyDescent="0.4">
      <c r="A65" s="69">
        <v>43473</v>
      </c>
      <c r="B65" s="70">
        <v>17.6829</v>
      </c>
      <c r="C65" s="70">
        <v>18.053100000000001</v>
      </c>
      <c r="D65" s="70">
        <v>17.942499999999999</v>
      </c>
      <c r="E65" s="70">
        <v>18.130400000000002</v>
      </c>
      <c r="F65" s="70">
        <v>18.266999999999999</v>
      </c>
    </row>
    <row r="66" spans="1:6" x14ac:dyDescent="0.4">
      <c r="A66" s="69">
        <v>43474</v>
      </c>
      <c r="B66" s="70">
        <v>17.218800000000002</v>
      </c>
      <c r="C66" s="70">
        <v>17.7149</v>
      </c>
      <c r="D66" s="70">
        <v>17.724699999999999</v>
      </c>
      <c r="E66" s="70">
        <v>17.915800000000001</v>
      </c>
      <c r="F66" s="70">
        <v>18.084499999999998</v>
      </c>
    </row>
    <row r="67" spans="1:6" x14ac:dyDescent="0.4">
      <c r="A67" s="69">
        <v>43475</v>
      </c>
      <c r="B67" s="70">
        <v>16.820699999999999</v>
      </c>
      <c r="C67" s="70">
        <v>17.4573</v>
      </c>
      <c r="D67" s="70">
        <v>17.563600000000001</v>
      </c>
      <c r="E67" s="70">
        <v>17.776599999999998</v>
      </c>
      <c r="F67" s="70">
        <v>17.952999999999999</v>
      </c>
    </row>
    <row r="68" spans="1:6" x14ac:dyDescent="0.4">
      <c r="A68" s="69">
        <v>43476</v>
      </c>
      <c r="B68" s="70">
        <v>16.0884</v>
      </c>
      <c r="C68" s="70">
        <v>16.916599999999999</v>
      </c>
      <c r="D68" s="70">
        <v>17.169499999999999</v>
      </c>
      <c r="E68" s="70">
        <v>17.508099999999999</v>
      </c>
      <c r="F68" s="70">
        <v>17.726800000000001</v>
      </c>
    </row>
    <row r="69" spans="1:6" x14ac:dyDescent="0.4">
      <c r="A69" s="69">
        <v>43477</v>
      </c>
      <c r="B69" s="70" t="s">
        <v>90</v>
      </c>
      <c r="C69" s="70" t="s">
        <v>90</v>
      </c>
      <c r="D69" s="70" t="s">
        <v>90</v>
      </c>
      <c r="E69" s="70" t="s">
        <v>90</v>
      </c>
      <c r="F69" s="70" t="s">
        <v>90</v>
      </c>
    </row>
    <row r="70" spans="1:6" x14ac:dyDescent="0.4">
      <c r="A70" s="69">
        <v>43478</v>
      </c>
      <c r="B70" s="70" t="s">
        <v>90</v>
      </c>
      <c r="C70" s="70" t="s">
        <v>90</v>
      </c>
      <c r="D70" s="70" t="s">
        <v>90</v>
      </c>
      <c r="E70" s="70" t="s">
        <v>90</v>
      </c>
      <c r="F70" s="70" t="s">
        <v>90</v>
      </c>
    </row>
    <row r="71" spans="1:6" x14ac:dyDescent="0.4">
      <c r="A71" s="69">
        <v>43479</v>
      </c>
      <c r="B71" s="70">
        <v>16.160399999999999</v>
      </c>
      <c r="C71" s="70">
        <v>16.9129</v>
      </c>
      <c r="D71" s="70">
        <v>17.130299999999998</v>
      </c>
      <c r="E71" s="70">
        <v>17.376200000000001</v>
      </c>
      <c r="F71" s="70">
        <v>17.574300000000001</v>
      </c>
    </row>
    <row r="72" spans="1:6" x14ac:dyDescent="0.4">
      <c r="A72" s="69">
        <v>43480</v>
      </c>
      <c r="B72" s="70">
        <v>15.019299999999999</v>
      </c>
      <c r="C72" s="70">
        <v>15.930300000000001</v>
      </c>
      <c r="D72" s="70">
        <v>16.417000000000002</v>
      </c>
      <c r="E72" s="70">
        <v>16.9267</v>
      </c>
      <c r="F72" s="70">
        <v>17.273700000000002</v>
      </c>
    </row>
    <row r="73" spans="1:6" x14ac:dyDescent="0.4">
      <c r="A73" s="69">
        <v>43481</v>
      </c>
      <c r="B73" s="70">
        <v>15.0745</v>
      </c>
      <c r="C73" s="70">
        <v>15.911799999999999</v>
      </c>
      <c r="D73" s="70">
        <v>16.379799999999999</v>
      </c>
      <c r="E73" s="70">
        <v>16.979299999999999</v>
      </c>
      <c r="F73" s="70">
        <v>17.3249</v>
      </c>
    </row>
    <row r="74" spans="1:6" x14ac:dyDescent="0.4">
      <c r="A74" s="69">
        <v>43482</v>
      </c>
      <c r="B74" s="70">
        <v>14.7607</v>
      </c>
      <c r="C74" s="70">
        <v>15.7783</v>
      </c>
      <c r="D74" s="70">
        <v>16.343800000000002</v>
      </c>
      <c r="E74" s="70">
        <v>17.018899999999999</v>
      </c>
      <c r="F74" s="70">
        <v>17.4069</v>
      </c>
    </row>
    <row r="75" spans="1:6" x14ac:dyDescent="0.4">
      <c r="A75" s="69">
        <v>43483</v>
      </c>
      <c r="B75" s="70">
        <v>14.500299999999999</v>
      </c>
      <c r="C75" s="70">
        <v>15.2974</v>
      </c>
      <c r="D75" s="70">
        <v>15.920199999999999</v>
      </c>
      <c r="E75" s="70">
        <v>16.6388</v>
      </c>
      <c r="F75" s="70">
        <v>17.095199999999998</v>
      </c>
    </row>
    <row r="76" spans="1:6" x14ac:dyDescent="0.4">
      <c r="A76" s="69">
        <v>43484</v>
      </c>
      <c r="B76" s="70" t="s">
        <v>90</v>
      </c>
      <c r="C76" s="70" t="s">
        <v>90</v>
      </c>
      <c r="D76" s="70" t="s">
        <v>90</v>
      </c>
      <c r="E76" s="70" t="s">
        <v>90</v>
      </c>
      <c r="F76" s="70" t="s">
        <v>90</v>
      </c>
    </row>
    <row r="77" spans="1:6" x14ac:dyDescent="0.4">
      <c r="A77" s="69">
        <v>43485</v>
      </c>
      <c r="B77" s="70" t="s">
        <v>90</v>
      </c>
      <c r="C77" s="70" t="s">
        <v>90</v>
      </c>
      <c r="D77" s="70" t="s">
        <v>90</v>
      </c>
      <c r="E77" s="70" t="s">
        <v>90</v>
      </c>
      <c r="F77" s="70" t="s">
        <v>90</v>
      </c>
    </row>
    <row r="78" spans="1:6" x14ac:dyDescent="0.4">
      <c r="A78" s="69">
        <v>43486</v>
      </c>
      <c r="B78" s="70" t="s">
        <v>90</v>
      </c>
      <c r="C78" s="70" t="s">
        <v>90</v>
      </c>
      <c r="D78" s="70" t="s">
        <v>90</v>
      </c>
      <c r="E78" s="70" t="s">
        <v>90</v>
      </c>
      <c r="F78" s="70" t="s">
        <v>90</v>
      </c>
    </row>
    <row r="79" spans="1:6" x14ac:dyDescent="0.4">
      <c r="A79" s="69">
        <v>43487</v>
      </c>
      <c r="B79" s="70">
        <v>16.1586</v>
      </c>
      <c r="C79" s="70">
        <v>16.627099999999999</v>
      </c>
      <c r="D79" s="70">
        <v>16.822500000000002</v>
      </c>
      <c r="E79" s="70">
        <v>17.291899999999998</v>
      </c>
      <c r="F79" s="70">
        <v>17.590699999999998</v>
      </c>
    </row>
    <row r="80" spans="1:6" x14ac:dyDescent="0.4">
      <c r="A80" s="69">
        <v>43488</v>
      </c>
      <c r="B80" s="70">
        <v>15.7102</v>
      </c>
      <c r="C80" s="70">
        <v>16.154699999999998</v>
      </c>
      <c r="D80" s="70">
        <v>16.357700000000001</v>
      </c>
      <c r="E80" s="70">
        <v>16.896699999999999</v>
      </c>
      <c r="F80" s="70">
        <v>17.205100000000002</v>
      </c>
    </row>
    <row r="81" spans="1:6" x14ac:dyDescent="0.4">
      <c r="A81" s="69">
        <v>43489</v>
      </c>
      <c r="B81" s="70">
        <v>15.0829</v>
      </c>
      <c r="C81" s="70">
        <v>15.7597</v>
      </c>
      <c r="D81" s="70">
        <v>16.2166</v>
      </c>
      <c r="E81" s="70">
        <v>16.734000000000002</v>
      </c>
      <c r="F81" s="70">
        <v>17.082999999999998</v>
      </c>
    </row>
    <row r="82" spans="1:6" x14ac:dyDescent="0.4">
      <c r="A82" s="69">
        <v>43490</v>
      </c>
      <c r="B82" s="70">
        <v>14.587199999999999</v>
      </c>
      <c r="C82" s="70">
        <v>15.411099999999999</v>
      </c>
      <c r="D82" s="70">
        <v>16.157299999999999</v>
      </c>
      <c r="E82" s="70">
        <v>16.7331</v>
      </c>
      <c r="F82" s="70">
        <v>17.123000000000001</v>
      </c>
    </row>
    <row r="83" spans="1:6" x14ac:dyDescent="0.4">
      <c r="A83" s="69"/>
      <c r="B83" s="70"/>
      <c r="C83" s="70"/>
      <c r="D83" s="70"/>
      <c r="E83" s="70"/>
      <c r="F83" s="70"/>
    </row>
    <row r="84" spans="1:6" x14ac:dyDescent="0.4">
      <c r="A84" s="69"/>
      <c r="B84" s="71" t="s">
        <v>101</v>
      </c>
      <c r="C84" s="71" t="s">
        <v>102</v>
      </c>
      <c r="D84" s="71" t="s">
        <v>103</v>
      </c>
      <c r="E84" s="71" t="s">
        <v>104</v>
      </c>
      <c r="F84" s="71" t="s">
        <v>105</v>
      </c>
    </row>
    <row r="85" spans="1:6" x14ac:dyDescent="0.4">
      <c r="A85" s="69">
        <v>43466</v>
      </c>
      <c r="B85" s="70" t="s">
        <v>90</v>
      </c>
      <c r="C85" s="70" t="s">
        <v>90</v>
      </c>
      <c r="D85" s="70" t="s">
        <v>90</v>
      </c>
      <c r="E85" s="70" t="s">
        <v>90</v>
      </c>
      <c r="F85" s="70" t="s">
        <v>90</v>
      </c>
    </row>
    <row r="86" spans="1:6" x14ac:dyDescent="0.4">
      <c r="A86" s="69">
        <v>43467</v>
      </c>
      <c r="B86" s="70">
        <v>20.4132</v>
      </c>
      <c r="C86" s="70">
        <v>19.965</v>
      </c>
      <c r="D86" s="70">
        <v>19.248799999999999</v>
      </c>
      <c r="E86" s="70">
        <v>18.979700000000001</v>
      </c>
      <c r="F86" s="70">
        <v>18.8294</v>
      </c>
    </row>
    <row r="87" spans="1:6" x14ac:dyDescent="0.4">
      <c r="A87" s="69">
        <v>43468</v>
      </c>
      <c r="B87" s="70">
        <v>22.1584</v>
      </c>
      <c r="C87" s="70">
        <v>21.329799999999999</v>
      </c>
      <c r="D87" s="70">
        <v>20.058199999999999</v>
      </c>
      <c r="E87" s="70">
        <v>19.659700000000001</v>
      </c>
      <c r="F87" s="70">
        <v>19.407</v>
      </c>
    </row>
    <row r="88" spans="1:6" x14ac:dyDescent="0.4">
      <c r="A88" s="69">
        <v>43469</v>
      </c>
      <c r="B88" s="70">
        <v>19.9468</v>
      </c>
      <c r="C88" s="70">
        <v>19.72</v>
      </c>
      <c r="D88" s="70">
        <v>19.048400000000001</v>
      </c>
      <c r="E88" s="70">
        <v>18.887499999999999</v>
      </c>
      <c r="F88" s="70">
        <v>18.8416</v>
      </c>
    </row>
    <row r="89" spans="1:6" x14ac:dyDescent="0.4">
      <c r="A89" s="69">
        <v>43470</v>
      </c>
      <c r="B89" s="70" t="s">
        <v>90</v>
      </c>
      <c r="C89" s="70" t="s">
        <v>90</v>
      </c>
      <c r="D89" s="70" t="s">
        <v>90</v>
      </c>
      <c r="E89" s="70" t="s">
        <v>90</v>
      </c>
      <c r="F89" s="70" t="s">
        <v>90</v>
      </c>
    </row>
    <row r="90" spans="1:6" x14ac:dyDescent="0.4">
      <c r="A90" s="69">
        <v>43471</v>
      </c>
      <c r="B90" s="70" t="s">
        <v>90</v>
      </c>
      <c r="C90" s="70" t="s">
        <v>90</v>
      </c>
      <c r="D90" s="70" t="s">
        <v>90</v>
      </c>
      <c r="E90" s="70" t="s">
        <v>90</v>
      </c>
      <c r="F90" s="70" t="s">
        <v>90</v>
      </c>
    </row>
    <row r="91" spans="1:6" x14ac:dyDescent="0.4">
      <c r="A91" s="69">
        <v>43472</v>
      </c>
      <c r="B91" s="70">
        <v>19.7453</v>
      </c>
      <c r="C91" s="70">
        <v>19.535799999999998</v>
      </c>
      <c r="D91" s="70">
        <v>18.942699999999999</v>
      </c>
      <c r="E91" s="70">
        <v>18.819500000000001</v>
      </c>
      <c r="F91" s="70">
        <v>18.772400000000001</v>
      </c>
    </row>
    <row r="92" spans="1:6" x14ac:dyDescent="0.4">
      <c r="A92" s="69">
        <v>43473</v>
      </c>
      <c r="B92" s="70">
        <v>18.978000000000002</v>
      </c>
      <c r="C92" s="70">
        <v>19.013500000000001</v>
      </c>
      <c r="D92" s="70">
        <v>18.6326</v>
      </c>
      <c r="E92" s="70">
        <v>18.671399999999998</v>
      </c>
      <c r="F92" s="70">
        <v>18.695599999999999</v>
      </c>
    </row>
    <row r="93" spans="1:6" x14ac:dyDescent="0.4">
      <c r="A93" s="69">
        <v>43474</v>
      </c>
      <c r="B93" s="70">
        <v>18.5609</v>
      </c>
      <c r="C93" s="70">
        <v>18.690899999999999</v>
      </c>
      <c r="D93" s="70">
        <v>18.419699999999999</v>
      </c>
      <c r="E93" s="70">
        <v>18.4436</v>
      </c>
      <c r="F93" s="70">
        <v>18.457799999999999</v>
      </c>
    </row>
    <row r="94" spans="1:6" x14ac:dyDescent="0.4">
      <c r="A94" s="69">
        <v>43475</v>
      </c>
      <c r="B94" s="70">
        <v>18.170000000000002</v>
      </c>
      <c r="C94" s="70">
        <v>18.476800000000001</v>
      </c>
      <c r="D94" s="70">
        <v>18.3063</v>
      </c>
      <c r="E94" s="70">
        <v>18.356300000000001</v>
      </c>
      <c r="F94" s="70">
        <v>18.4343</v>
      </c>
    </row>
    <row r="95" spans="1:6" x14ac:dyDescent="0.4">
      <c r="A95" s="69">
        <v>43476</v>
      </c>
      <c r="B95" s="70">
        <v>17.484200000000001</v>
      </c>
      <c r="C95" s="70">
        <v>17.997900000000001</v>
      </c>
      <c r="D95" s="70">
        <v>17.933599999999998</v>
      </c>
      <c r="E95" s="70">
        <v>18.1004</v>
      </c>
      <c r="F95" s="70">
        <v>18.1996</v>
      </c>
    </row>
    <row r="96" spans="1:6" x14ac:dyDescent="0.4">
      <c r="A96" s="69">
        <v>43477</v>
      </c>
      <c r="B96" s="70" t="s">
        <v>90</v>
      </c>
      <c r="C96" s="70" t="s">
        <v>90</v>
      </c>
      <c r="D96" s="70" t="s">
        <v>90</v>
      </c>
      <c r="E96" s="70" t="s">
        <v>90</v>
      </c>
      <c r="F96" s="70" t="s">
        <v>90</v>
      </c>
    </row>
    <row r="97" spans="1:6" x14ac:dyDescent="0.4">
      <c r="A97" s="69">
        <v>43478</v>
      </c>
      <c r="B97" s="70" t="s">
        <v>90</v>
      </c>
      <c r="C97" s="70" t="s">
        <v>90</v>
      </c>
      <c r="D97" s="70" t="s">
        <v>90</v>
      </c>
      <c r="E97" s="70" t="s">
        <v>90</v>
      </c>
      <c r="F97" s="70" t="s">
        <v>90</v>
      </c>
    </row>
    <row r="98" spans="1:6" x14ac:dyDescent="0.4">
      <c r="A98" s="69">
        <v>43479</v>
      </c>
      <c r="B98" s="70">
        <v>17.598700000000001</v>
      </c>
      <c r="C98" s="70">
        <v>17.989799999999999</v>
      </c>
      <c r="D98" s="70">
        <v>17.8935</v>
      </c>
      <c r="E98" s="70">
        <v>18.046399999999998</v>
      </c>
      <c r="F98" s="70">
        <v>18.123000000000001</v>
      </c>
    </row>
    <row r="99" spans="1:6" x14ac:dyDescent="0.4">
      <c r="A99" s="69">
        <v>43480</v>
      </c>
      <c r="B99" s="70">
        <v>16.4968</v>
      </c>
      <c r="C99" s="70">
        <v>17.048100000000002</v>
      </c>
      <c r="D99" s="70">
        <v>17.246099999999998</v>
      </c>
      <c r="E99" s="70">
        <v>17.612400000000001</v>
      </c>
      <c r="F99" s="70">
        <v>17.8322</v>
      </c>
    </row>
    <row r="100" spans="1:6" x14ac:dyDescent="0.4">
      <c r="A100" s="69">
        <v>43481</v>
      </c>
      <c r="B100" s="70">
        <v>16.5349</v>
      </c>
      <c r="C100" s="70">
        <v>17.015899999999998</v>
      </c>
      <c r="D100" s="70">
        <v>17.169499999999999</v>
      </c>
      <c r="E100" s="70">
        <v>17.616</v>
      </c>
      <c r="F100" s="70">
        <v>17.856000000000002</v>
      </c>
    </row>
    <row r="101" spans="1:6" x14ac:dyDescent="0.4">
      <c r="A101" s="69">
        <v>43482</v>
      </c>
      <c r="B101" s="70">
        <v>16.2818</v>
      </c>
      <c r="C101" s="70">
        <v>16.883700000000001</v>
      </c>
      <c r="D101" s="70">
        <v>17.136700000000001</v>
      </c>
      <c r="E101" s="70">
        <v>17.590199999999999</v>
      </c>
      <c r="F101" s="70">
        <v>17.886399999999998</v>
      </c>
    </row>
    <row r="102" spans="1:6" x14ac:dyDescent="0.4">
      <c r="A102" s="69">
        <v>43483</v>
      </c>
      <c r="B102" s="70">
        <v>15.8971</v>
      </c>
      <c r="C102" s="70">
        <v>16.437899999999999</v>
      </c>
      <c r="D102" s="70">
        <v>16.774000000000001</v>
      </c>
      <c r="E102" s="70">
        <v>17.279499999999999</v>
      </c>
      <c r="F102" s="70">
        <v>17.6234</v>
      </c>
    </row>
    <row r="103" spans="1:6" x14ac:dyDescent="0.4">
      <c r="A103" s="69">
        <v>43484</v>
      </c>
      <c r="B103" s="70" t="s">
        <v>90</v>
      </c>
      <c r="C103" s="70" t="s">
        <v>90</v>
      </c>
      <c r="D103" s="70" t="s">
        <v>90</v>
      </c>
      <c r="E103" s="70" t="s">
        <v>90</v>
      </c>
      <c r="F103" s="70" t="s">
        <v>90</v>
      </c>
    </row>
    <row r="104" spans="1:6" x14ac:dyDescent="0.4">
      <c r="A104" s="69">
        <v>43485</v>
      </c>
      <c r="B104" s="70" t="s">
        <v>90</v>
      </c>
      <c r="C104" s="70" t="s">
        <v>90</v>
      </c>
      <c r="D104" s="70" t="s">
        <v>90</v>
      </c>
      <c r="E104" s="70" t="s">
        <v>90</v>
      </c>
      <c r="F104" s="70" t="s">
        <v>90</v>
      </c>
    </row>
    <row r="105" spans="1:6" x14ac:dyDescent="0.4">
      <c r="A105" s="69">
        <v>43486</v>
      </c>
      <c r="B105" s="70" t="s">
        <v>90</v>
      </c>
      <c r="C105" s="70" t="s">
        <v>90</v>
      </c>
      <c r="D105" s="70" t="s">
        <v>90</v>
      </c>
      <c r="E105" s="70" t="s">
        <v>90</v>
      </c>
      <c r="F105" s="70" t="s">
        <v>90</v>
      </c>
    </row>
    <row r="106" spans="1:6" x14ac:dyDescent="0.4">
      <c r="A106" s="69">
        <v>43487</v>
      </c>
      <c r="B106" s="70">
        <v>17.566199999999998</v>
      </c>
      <c r="C106" s="70">
        <v>17.623799999999999</v>
      </c>
      <c r="D106" s="70">
        <v>17.552</v>
      </c>
      <c r="E106" s="70">
        <v>17.841799999999999</v>
      </c>
      <c r="F106" s="70">
        <v>18.038399999999999</v>
      </c>
    </row>
    <row r="107" spans="1:6" x14ac:dyDescent="0.4">
      <c r="A107" s="69">
        <v>43488</v>
      </c>
      <c r="B107" s="70">
        <v>17.2058</v>
      </c>
      <c r="C107" s="70">
        <v>17.297899999999998</v>
      </c>
      <c r="D107" s="70">
        <v>17.271000000000001</v>
      </c>
      <c r="E107" s="70">
        <v>17.5852</v>
      </c>
      <c r="F107" s="70">
        <v>17.777899999999999</v>
      </c>
    </row>
    <row r="108" spans="1:6" x14ac:dyDescent="0.4">
      <c r="A108" s="69">
        <v>43489</v>
      </c>
      <c r="B108" s="70">
        <v>16.5764</v>
      </c>
      <c r="C108" s="70">
        <v>16.905799999999999</v>
      </c>
      <c r="D108" s="70">
        <v>17.087800000000001</v>
      </c>
      <c r="E108" s="70">
        <v>17.3947</v>
      </c>
      <c r="F108" s="70">
        <v>17.6418</v>
      </c>
    </row>
    <row r="109" spans="1:6" x14ac:dyDescent="0.4">
      <c r="A109" s="69">
        <v>43490</v>
      </c>
      <c r="B109" s="70">
        <v>16.062999999999999</v>
      </c>
      <c r="C109" s="70">
        <v>16.5412</v>
      </c>
      <c r="D109" s="70">
        <v>17.0001</v>
      </c>
      <c r="E109" s="70">
        <v>17.375499999999999</v>
      </c>
      <c r="F109" s="70">
        <v>17.662299999999998</v>
      </c>
    </row>
    <row r="110" spans="1:6" x14ac:dyDescent="0.4">
      <c r="A110" s="69"/>
      <c r="B110" s="70"/>
      <c r="C110" s="70"/>
      <c r="D110" s="70"/>
      <c r="E110" s="70"/>
      <c r="F110" s="70"/>
    </row>
    <row r="111" spans="1:6" x14ac:dyDescent="0.4">
      <c r="A111" s="69"/>
      <c r="B111" s="71" t="s">
        <v>106</v>
      </c>
      <c r="C111" s="71" t="s">
        <v>107</v>
      </c>
      <c r="D111" s="71" t="s">
        <v>108</v>
      </c>
      <c r="E111" s="71" t="s">
        <v>109</v>
      </c>
      <c r="F111" s="71" t="s">
        <v>110</v>
      </c>
    </row>
    <row r="112" spans="1:6" x14ac:dyDescent="0.4">
      <c r="A112" s="69">
        <v>43466</v>
      </c>
      <c r="B112" s="70" t="s">
        <v>90</v>
      </c>
      <c r="C112" s="70" t="s">
        <v>90</v>
      </c>
      <c r="D112" s="70" t="s">
        <v>90</v>
      </c>
      <c r="E112" s="70" t="s">
        <v>90</v>
      </c>
      <c r="F112" s="70" t="s">
        <v>90</v>
      </c>
    </row>
    <row r="113" spans="1:6" x14ac:dyDescent="0.4">
      <c r="A113" s="69">
        <v>43467</v>
      </c>
      <c r="B113" s="70">
        <v>22.902799999999999</v>
      </c>
      <c r="C113" s="70">
        <v>21.8933</v>
      </c>
      <c r="D113" s="70">
        <v>20.619900000000001</v>
      </c>
      <c r="E113" s="70">
        <v>20.062100000000001</v>
      </c>
      <c r="F113" s="70">
        <v>19.678799999999999</v>
      </c>
    </row>
    <row r="114" spans="1:6" x14ac:dyDescent="0.4">
      <c r="A114" s="69">
        <v>43468</v>
      </c>
      <c r="B114" s="70">
        <v>24.465299999999999</v>
      </c>
      <c r="C114" s="70">
        <v>23.1556</v>
      </c>
      <c r="D114" s="70">
        <v>21.503399999999999</v>
      </c>
      <c r="E114" s="70">
        <v>20.787199999999999</v>
      </c>
      <c r="F114" s="70">
        <v>20.3232</v>
      </c>
    </row>
    <row r="115" spans="1:6" x14ac:dyDescent="0.4">
      <c r="A115" s="69">
        <v>43469</v>
      </c>
      <c r="B115" s="70">
        <v>22.357399999999998</v>
      </c>
      <c r="C115" s="70">
        <v>21.620999999999999</v>
      </c>
      <c r="D115" s="70">
        <v>20.4298</v>
      </c>
      <c r="E115" s="70">
        <v>19.977699999999999</v>
      </c>
      <c r="F115" s="70">
        <v>19.7151</v>
      </c>
    </row>
    <row r="116" spans="1:6" x14ac:dyDescent="0.4">
      <c r="A116" s="69">
        <v>43470</v>
      </c>
      <c r="B116" s="70" t="s">
        <v>90</v>
      </c>
      <c r="C116" s="70" t="s">
        <v>90</v>
      </c>
      <c r="D116" s="70" t="s">
        <v>90</v>
      </c>
      <c r="E116" s="70" t="s">
        <v>90</v>
      </c>
      <c r="F116" s="70" t="s">
        <v>90</v>
      </c>
    </row>
    <row r="117" spans="1:6" x14ac:dyDescent="0.4">
      <c r="A117" s="69">
        <v>43471</v>
      </c>
      <c r="B117" s="70" t="s">
        <v>90</v>
      </c>
      <c r="C117" s="70" t="s">
        <v>90</v>
      </c>
      <c r="D117" s="70" t="s">
        <v>90</v>
      </c>
      <c r="E117" s="70" t="s">
        <v>90</v>
      </c>
      <c r="F117" s="70" t="s">
        <v>90</v>
      </c>
    </row>
    <row r="118" spans="1:6" x14ac:dyDescent="0.4">
      <c r="A118" s="69">
        <v>43472</v>
      </c>
      <c r="B118" s="70">
        <v>22.200099999999999</v>
      </c>
      <c r="C118" s="70">
        <v>21.3917</v>
      </c>
      <c r="D118" s="70">
        <v>20.261600000000001</v>
      </c>
      <c r="E118" s="70">
        <v>19.8247</v>
      </c>
      <c r="F118" s="70">
        <v>19.568100000000001</v>
      </c>
    </row>
    <row r="119" spans="1:6" x14ac:dyDescent="0.4">
      <c r="A119" s="69">
        <v>43473</v>
      </c>
      <c r="B119" s="70">
        <v>21.645</v>
      </c>
      <c r="C119" s="70">
        <v>21.0059</v>
      </c>
      <c r="D119" s="70">
        <v>20.1172</v>
      </c>
      <c r="E119" s="70">
        <v>19.810300000000002</v>
      </c>
      <c r="F119" s="70">
        <v>19.566700000000001</v>
      </c>
    </row>
    <row r="120" spans="1:6" x14ac:dyDescent="0.4">
      <c r="A120" s="69">
        <v>43474</v>
      </c>
      <c r="B120" s="70">
        <v>21.243400000000001</v>
      </c>
      <c r="C120" s="70">
        <v>20.6981</v>
      </c>
      <c r="D120" s="70">
        <v>19.876799999999999</v>
      </c>
      <c r="E120" s="70">
        <v>19.557099999999998</v>
      </c>
      <c r="F120" s="70">
        <v>19.354199999999999</v>
      </c>
    </row>
    <row r="121" spans="1:6" x14ac:dyDescent="0.4">
      <c r="A121" s="69">
        <v>43475</v>
      </c>
      <c r="B121" s="70">
        <v>20.975999999999999</v>
      </c>
      <c r="C121" s="70">
        <v>20.587800000000001</v>
      </c>
      <c r="D121" s="70">
        <v>19.787800000000001</v>
      </c>
      <c r="E121" s="70">
        <v>19.485499999999998</v>
      </c>
      <c r="F121" s="70">
        <v>19.2681</v>
      </c>
    </row>
    <row r="122" spans="1:6" x14ac:dyDescent="0.4">
      <c r="A122" s="69">
        <v>43476</v>
      </c>
      <c r="B122" s="70">
        <v>20.3492</v>
      </c>
      <c r="C122" s="70">
        <v>20.163399999999999</v>
      </c>
      <c r="D122" s="70">
        <v>19.498100000000001</v>
      </c>
      <c r="E122" s="70">
        <v>19.299600000000002</v>
      </c>
      <c r="F122" s="70">
        <v>19.148199999999999</v>
      </c>
    </row>
    <row r="123" spans="1:6" x14ac:dyDescent="0.4">
      <c r="A123" s="69">
        <v>43477</v>
      </c>
      <c r="B123" s="70" t="s">
        <v>90</v>
      </c>
      <c r="C123" s="70" t="s">
        <v>90</v>
      </c>
      <c r="D123" s="70" t="s">
        <v>90</v>
      </c>
      <c r="E123" s="70" t="s">
        <v>90</v>
      </c>
      <c r="F123" s="70" t="s">
        <v>90</v>
      </c>
    </row>
    <row r="124" spans="1:6" x14ac:dyDescent="0.4">
      <c r="A124" s="69">
        <v>43478</v>
      </c>
      <c r="B124" s="70" t="s">
        <v>90</v>
      </c>
      <c r="C124" s="70" t="s">
        <v>90</v>
      </c>
      <c r="D124" s="70" t="s">
        <v>90</v>
      </c>
      <c r="E124" s="70" t="s">
        <v>90</v>
      </c>
      <c r="F124" s="70" t="s">
        <v>90</v>
      </c>
    </row>
    <row r="125" spans="1:6" x14ac:dyDescent="0.4">
      <c r="A125" s="69">
        <v>43479</v>
      </c>
      <c r="B125" s="70">
        <v>20.473700000000001</v>
      </c>
      <c r="C125" s="70">
        <v>20.1206</v>
      </c>
      <c r="D125" s="70">
        <v>19.4572</v>
      </c>
      <c r="E125" s="70">
        <v>19.296199999999999</v>
      </c>
      <c r="F125" s="70">
        <v>19.126899999999999</v>
      </c>
    </row>
    <row r="126" spans="1:6" x14ac:dyDescent="0.4">
      <c r="A126" s="69">
        <v>43480</v>
      </c>
      <c r="B126" s="70">
        <v>19.591000000000001</v>
      </c>
      <c r="C126" s="70">
        <v>19.357299999999999</v>
      </c>
      <c r="D126" s="70">
        <v>18.889500000000002</v>
      </c>
      <c r="E126" s="70">
        <v>18.914100000000001</v>
      </c>
      <c r="F126" s="70">
        <v>18.8874</v>
      </c>
    </row>
    <row r="127" spans="1:6" x14ac:dyDescent="0.4">
      <c r="A127" s="69">
        <v>43481</v>
      </c>
      <c r="B127" s="70">
        <v>19.617999999999999</v>
      </c>
      <c r="C127" s="70">
        <v>19.286899999999999</v>
      </c>
      <c r="D127" s="70">
        <v>18.770900000000001</v>
      </c>
      <c r="E127" s="70">
        <v>18.901</v>
      </c>
      <c r="F127" s="70">
        <v>18.921399999999998</v>
      </c>
    </row>
    <row r="128" spans="1:6" x14ac:dyDescent="0.4">
      <c r="A128" s="69">
        <v>43482</v>
      </c>
      <c r="B128" s="70">
        <v>19.3324</v>
      </c>
      <c r="C128" s="70">
        <v>19.131699999999999</v>
      </c>
      <c r="D128" s="70">
        <v>18.7439</v>
      </c>
      <c r="E128" s="70">
        <v>18.850999999999999</v>
      </c>
      <c r="F128" s="70">
        <v>18.9224</v>
      </c>
    </row>
    <row r="129" spans="1:6" x14ac:dyDescent="0.4">
      <c r="A129" s="69">
        <v>43483</v>
      </c>
      <c r="B129" s="70">
        <v>18.902899999999999</v>
      </c>
      <c r="C129" s="70">
        <v>18.740200000000002</v>
      </c>
      <c r="D129" s="70">
        <v>18.444099999999999</v>
      </c>
      <c r="E129" s="70">
        <v>18.581900000000001</v>
      </c>
      <c r="F129" s="70">
        <v>18.675899999999999</v>
      </c>
    </row>
    <row r="130" spans="1:6" x14ac:dyDescent="0.4">
      <c r="A130" s="69">
        <v>43484</v>
      </c>
      <c r="B130" s="70" t="s">
        <v>90</v>
      </c>
      <c r="C130" s="70" t="s">
        <v>90</v>
      </c>
      <c r="D130" s="70" t="s">
        <v>90</v>
      </c>
      <c r="E130" s="70" t="s">
        <v>90</v>
      </c>
      <c r="F130" s="70" t="s">
        <v>90</v>
      </c>
    </row>
    <row r="131" spans="1:6" x14ac:dyDescent="0.4">
      <c r="A131" s="69">
        <v>43485</v>
      </c>
      <c r="B131" s="70" t="s">
        <v>90</v>
      </c>
      <c r="C131" s="70" t="s">
        <v>90</v>
      </c>
      <c r="D131" s="70" t="s">
        <v>90</v>
      </c>
      <c r="E131" s="70" t="s">
        <v>90</v>
      </c>
      <c r="F131" s="70" t="s">
        <v>90</v>
      </c>
    </row>
    <row r="132" spans="1:6" x14ac:dyDescent="0.4">
      <c r="A132" s="69">
        <v>43486</v>
      </c>
      <c r="B132" s="70" t="s">
        <v>90</v>
      </c>
      <c r="C132" s="70" t="s">
        <v>90</v>
      </c>
      <c r="D132" s="70" t="s">
        <v>90</v>
      </c>
      <c r="E132" s="70" t="s">
        <v>90</v>
      </c>
      <c r="F132" s="70" t="s">
        <v>90</v>
      </c>
    </row>
    <row r="133" spans="1:6" x14ac:dyDescent="0.4">
      <c r="A133" s="69">
        <v>43487</v>
      </c>
      <c r="B133" s="70">
        <v>20.603100000000001</v>
      </c>
      <c r="C133" s="70">
        <v>19.871099999999998</v>
      </c>
      <c r="D133" s="70">
        <v>19.165900000000001</v>
      </c>
      <c r="E133" s="70">
        <v>19.087800000000001</v>
      </c>
      <c r="F133" s="70">
        <v>19.0502</v>
      </c>
    </row>
    <row r="134" spans="1:6" x14ac:dyDescent="0.4">
      <c r="A134" s="69">
        <v>43488</v>
      </c>
      <c r="B134" s="70">
        <v>20.269600000000001</v>
      </c>
      <c r="C134" s="70">
        <v>19.659800000000001</v>
      </c>
      <c r="D134" s="70">
        <v>19.006399999999999</v>
      </c>
      <c r="E134" s="70">
        <v>18.9621</v>
      </c>
      <c r="F134" s="70">
        <v>18.924399999999999</v>
      </c>
    </row>
    <row r="135" spans="1:6" x14ac:dyDescent="0.4">
      <c r="A135" s="69">
        <v>43489</v>
      </c>
      <c r="B135" s="70">
        <v>19.653700000000001</v>
      </c>
      <c r="C135" s="70">
        <v>19.242599999999999</v>
      </c>
      <c r="D135" s="70">
        <v>18.7957</v>
      </c>
      <c r="E135" s="70">
        <v>18.735900000000001</v>
      </c>
      <c r="F135" s="70">
        <v>18.764700000000001</v>
      </c>
    </row>
    <row r="136" spans="1:6" x14ac:dyDescent="0.4">
      <c r="A136" s="69">
        <v>43490</v>
      </c>
      <c r="B136" s="70">
        <v>19.062899999999999</v>
      </c>
      <c r="C136" s="70">
        <v>18.841799999999999</v>
      </c>
      <c r="D136" s="70">
        <v>18.6557</v>
      </c>
      <c r="E136" s="70">
        <v>18.6815</v>
      </c>
      <c r="F136" s="70">
        <v>18.745000000000001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10</vt:i4>
      </vt:variant>
    </vt:vector>
  </HeadingPairs>
  <TitlesOfParts>
    <vt:vector size="15" baseType="lpstr">
      <vt:lpstr>Buffered PLUS Information</vt:lpstr>
      <vt:lpstr>Replicating PF</vt:lpstr>
      <vt:lpstr>Task Answer</vt:lpstr>
      <vt:lpstr>Risk-free rate &amp; Dividend data</vt:lpstr>
      <vt:lpstr>Implied vol data</vt:lpstr>
      <vt:lpstr>'Task Answer'!div</vt:lpstr>
      <vt:lpstr>'Task Answer'!rate</vt:lpstr>
      <vt:lpstr>'Task Answer'!sigma1</vt:lpstr>
      <vt:lpstr>'Task Answer'!sigma2</vt:lpstr>
      <vt:lpstr>'Task Answer'!sigma3</vt:lpstr>
      <vt:lpstr>SPX0</vt:lpstr>
      <vt:lpstr>'Task Answer'!Strike1</vt:lpstr>
      <vt:lpstr>'Task Answer'!Strike2</vt:lpstr>
      <vt:lpstr>'Task Answer'!Strike3</vt:lpstr>
      <vt:lpstr>'Task Answer'!tau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한승표</dc:creator>
  <cp:lastModifiedBy>kyuhyung lee</cp:lastModifiedBy>
  <dcterms:created xsi:type="dcterms:W3CDTF">2019-01-27T20:24:51Z</dcterms:created>
  <dcterms:modified xsi:type="dcterms:W3CDTF">2019-01-28T04:23:39Z</dcterms:modified>
</cp:coreProperties>
</file>