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bgud\OneDrive\바탕 화면\UIUC\FE2\"/>
    </mc:Choice>
  </mc:AlternateContent>
  <xr:revisionPtr revIDLastSave="0" documentId="13_ncr:1_{86D40F64-1CA3-460F-B89F-30E56D87129C}" xr6:coauthVersionLast="40" xr6:coauthVersionMax="40" xr10:uidLastSave="{00000000-0000-0000-0000-000000000000}"/>
  <bookViews>
    <workbookView xWindow="0" yWindow="0" windowWidth="18768" windowHeight="9792" xr2:uid="{00000000-000D-0000-FFFF-FFFF00000000}"/>
  </bookViews>
  <sheets>
    <sheet name="Q1.(c)" sheetId="6" r:id="rId1"/>
    <sheet name="Q1.(c) payoff" sheetId="7" r:id="rId2"/>
    <sheet name="Q1.(d)" sheetId="9" r:id="rId3"/>
    <sheet name="Q1.(d) payoff" sheetId="8" r:id="rId4"/>
    <sheet name="Stock" sheetId="1" r:id="rId5"/>
    <sheet name="Q3.Autocallable Yield Notes" sheetId="5" r:id="rId6"/>
  </sheets>
  <externalReferences>
    <externalReference r:id="rId7"/>
  </externalReferences>
  <definedNames>
    <definedName name="cpn">'Q3.Autocallable Yield Notes'!$F$20</definedName>
    <definedName name="d">Stock!$D$13</definedName>
    <definedName name="div">Stock!$D$8</definedName>
    <definedName name="Dt">Stock!$D$11</definedName>
    <definedName name="Face">'Q3.Autocallable Yield Notes'!$F$17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42758.8349074074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K">Stock!$D$5</definedName>
    <definedName name="N">Stock!$D$10</definedName>
    <definedName name="p">Stock!$D$14</definedName>
    <definedName name="rate">Stock!$D$7</definedName>
    <definedName name="Ratio">'Q3.Autocallable Yield Notes'!$F$16</definedName>
    <definedName name="S">Stock!$D$4</definedName>
    <definedName name="sigma">Stock!$D$6</definedName>
    <definedName name="solver_adj" localSheetId="2" hidden="1">'Q1.(d)'!$H$14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'Q1.(d)'!$H$19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0.195144278</definedName>
    <definedName name="solver_ver" localSheetId="2" hidden="1">3</definedName>
    <definedName name="T">Stock!$D$9</definedName>
    <definedName name="u">Stock!$D$12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9" l="1"/>
  <c r="G11" i="9"/>
  <c r="F11" i="9"/>
  <c r="D9" i="9"/>
  <c r="E9" i="9" s="1"/>
  <c r="F5" i="9"/>
  <c r="F4" i="9"/>
  <c r="E4" i="9"/>
  <c r="F3" i="9"/>
  <c r="E3" i="9"/>
  <c r="D2" i="8"/>
  <c r="E2" i="8" s="1"/>
  <c r="B6" i="8"/>
  <c r="A6" i="8" s="1"/>
  <c r="D6" i="8"/>
  <c r="I9" i="8"/>
  <c r="B10" i="8"/>
  <c r="E10" i="8"/>
  <c r="A11" i="8"/>
  <c r="B11" i="8" s="1"/>
  <c r="D11" i="8" s="1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A10" i="7"/>
  <c r="B10" i="7" s="1"/>
  <c r="G10" i="7" s="1"/>
  <c r="G9" i="7"/>
  <c r="F9" i="7"/>
  <c r="B9" i="7"/>
  <c r="D3" i="7"/>
  <c r="B3" i="7"/>
  <c r="A3" i="7"/>
  <c r="E2" i="6"/>
  <c r="G2" i="6"/>
  <c r="E3" i="6"/>
  <c r="G3" i="6" s="1"/>
  <c r="F3" i="6"/>
  <c r="C4" i="6"/>
  <c r="E4" i="6"/>
  <c r="C5" i="6"/>
  <c r="E5" i="6"/>
  <c r="G5" i="6" s="1"/>
  <c r="F5" i="6"/>
  <c r="F4" i="6" s="1"/>
  <c r="G4" i="6" s="1"/>
  <c r="E6" i="6"/>
  <c r="F6" i="6"/>
  <c r="G6" i="6" s="1"/>
  <c r="D10" i="6"/>
  <c r="F10" i="8" l="1"/>
  <c r="G4" i="9"/>
  <c r="G3" i="9"/>
  <c r="A12" i="8"/>
  <c r="E5" i="9"/>
  <c r="G5" i="9" s="1"/>
  <c r="E2" i="9"/>
  <c r="G2" i="9" s="1"/>
  <c r="B12" i="8"/>
  <c r="F12" i="8" s="1"/>
  <c r="A13" i="8"/>
  <c r="D10" i="8"/>
  <c r="G10" i="8" s="1"/>
  <c r="F11" i="8"/>
  <c r="G11" i="8" s="1"/>
  <c r="A11" i="7"/>
  <c r="E9" i="7"/>
  <c r="D10" i="7"/>
  <c r="H10" i="7" s="1"/>
  <c r="E10" i="7"/>
  <c r="D9" i="7"/>
  <c r="H9" i="7" s="1"/>
  <c r="G7" i="6"/>
  <c r="G6" i="9" l="1"/>
  <c r="D12" i="8"/>
  <c r="G12" i="8" s="1"/>
  <c r="B13" i="8"/>
  <c r="A14" i="8"/>
  <c r="A12" i="7"/>
  <c r="B11" i="7"/>
  <c r="A15" i="8" l="1"/>
  <c r="B14" i="8"/>
  <c r="D13" i="8"/>
  <c r="F13" i="8"/>
  <c r="D11" i="7"/>
  <c r="E11" i="7"/>
  <c r="G11" i="7"/>
  <c r="A13" i="7"/>
  <c r="B12" i="7"/>
  <c r="G13" i="8" l="1"/>
  <c r="F14" i="8"/>
  <c r="D14" i="8"/>
  <c r="G14" i="8" s="1"/>
  <c r="B15" i="8"/>
  <c r="A16" i="8"/>
  <c r="E12" i="7"/>
  <c r="D12" i="7"/>
  <c r="G12" i="7"/>
  <c r="A14" i="7"/>
  <c r="B13" i="7"/>
  <c r="H11" i="7"/>
  <c r="B16" i="8" l="1"/>
  <c r="A17" i="8"/>
  <c r="D15" i="8"/>
  <c r="F15" i="8"/>
  <c r="H12" i="7"/>
  <c r="D13" i="7"/>
  <c r="G13" i="7"/>
  <c r="E13" i="7"/>
  <c r="B14" i="7"/>
  <c r="A15" i="7"/>
  <c r="G15" i="8" l="1"/>
  <c r="B17" i="8"/>
  <c r="A18" i="8"/>
  <c r="F16" i="8"/>
  <c r="D16" i="8"/>
  <c r="G16" i="8" s="1"/>
  <c r="B15" i="7"/>
  <c r="A16" i="7"/>
  <c r="G14" i="7"/>
  <c r="D14" i="7"/>
  <c r="E14" i="7"/>
  <c r="H13" i="7"/>
  <c r="A19" i="8" l="1"/>
  <c r="B18" i="8"/>
  <c r="D17" i="8"/>
  <c r="F17" i="8"/>
  <c r="A17" i="7"/>
  <c r="B16" i="7"/>
  <c r="G15" i="7"/>
  <c r="E15" i="7"/>
  <c r="D15" i="7"/>
  <c r="H15" i="7" s="1"/>
  <c r="H14" i="7"/>
  <c r="G17" i="8" l="1"/>
  <c r="F18" i="8"/>
  <c r="D18" i="8"/>
  <c r="G18" i="8" s="1"/>
  <c r="B19" i="8"/>
  <c r="A20" i="8"/>
  <c r="E16" i="7"/>
  <c r="D16" i="7"/>
  <c r="H16" i="7" s="1"/>
  <c r="G16" i="7"/>
  <c r="B17" i="7"/>
  <c r="A18" i="7"/>
  <c r="B20" i="8" l="1"/>
  <c r="A21" i="8"/>
  <c r="D19" i="8"/>
  <c r="F19" i="8"/>
  <c r="B18" i="7"/>
  <c r="A19" i="7"/>
  <c r="G17" i="7"/>
  <c r="D17" i="7"/>
  <c r="H17" i="7" s="1"/>
  <c r="E17" i="7"/>
  <c r="G19" i="8" l="1"/>
  <c r="B21" i="8"/>
  <c r="A22" i="8"/>
  <c r="F20" i="8"/>
  <c r="D20" i="8"/>
  <c r="G20" i="8" s="1"/>
  <c r="B19" i="7"/>
  <c r="A20" i="7"/>
  <c r="E18" i="7"/>
  <c r="D18" i="7"/>
  <c r="H18" i="7" s="1"/>
  <c r="G18" i="7"/>
  <c r="D21" i="8" l="1"/>
  <c r="F21" i="8"/>
  <c r="A23" i="8"/>
  <c r="B22" i="8"/>
  <c r="A21" i="7"/>
  <c r="B20" i="7"/>
  <c r="E19" i="7"/>
  <c r="D19" i="7"/>
  <c r="H19" i="7" s="1"/>
  <c r="G19" i="7"/>
  <c r="G21" i="8" l="1"/>
  <c r="F22" i="8"/>
  <c r="D22" i="8"/>
  <c r="B23" i="8"/>
  <c r="A24" i="8"/>
  <c r="G20" i="7"/>
  <c r="D20" i="7"/>
  <c r="E20" i="7"/>
  <c r="A22" i="7"/>
  <c r="B21" i="7"/>
  <c r="B24" i="8" l="1"/>
  <c r="A25" i="8"/>
  <c r="D23" i="8"/>
  <c r="F23" i="8"/>
  <c r="G22" i="8"/>
  <c r="A23" i="7"/>
  <c r="B22" i="7"/>
  <c r="H20" i="7"/>
  <c r="G21" i="7"/>
  <c r="E21" i="7"/>
  <c r="D21" i="7"/>
  <c r="H21" i="7" s="1"/>
  <c r="G23" i="8" l="1"/>
  <c r="B25" i="8"/>
  <c r="A26" i="8"/>
  <c r="F24" i="8"/>
  <c r="D24" i="8"/>
  <c r="G24" i="8" s="1"/>
  <c r="G22" i="7"/>
  <c r="E22" i="7"/>
  <c r="D22" i="7"/>
  <c r="B23" i="7"/>
  <c r="A24" i="7"/>
  <c r="A27" i="8" l="1"/>
  <c r="B26" i="8"/>
  <c r="D25" i="8"/>
  <c r="F25" i="8"/>
  <c r="G23" i="7"/>
  <c r="D23" i="7"/>
  <c r="E23" i="7"/>
  <c r="B24" i="7"/>
  <c r="A25" i="7"/>
  <c r="H22" i="7"/>
  <c r="G25" i="8" l="1"/>
  <c r="F26" i="8"/>
  <c r="D26" i="8"/>
  <c r="B27" i="8"/>
  <c r="A28" i="8"/>
  <c r="B25" i="7"/>
  <c r="A26" i="7"/>
  <c r="G24" i="7"/>
  <c r="D24" i="7"/>
  <c r="E24" i="7"/>
  <c r="H23" i="7"/>
  <c r="G26" i="8" l="1"/>
  <c r="B28" i="8"/>
  <c r="A29" i="8"/>
  <c r="D27" i="8"/>
  <c r="F27" i="8"/>
  <c r="B26" i="7"/>
  <c r="A27" i="7"/>
  <c r="H24" i="7"/>
  <c r="G25" i="7"/>
  <c r="E25" i="7"/>
  <c r="D25" i="7"/>
  <c r="H25" i="7" s="1"/>
  <c r="G27" i="8" l="1"/>
  <c r="B29" i="8"/>
  <c r="A30" i="8"/>
  <c r="F28" i="8"/>
  <c r="D28" i="8"/>
  <c r="G28" i="8" s="1"/>
  <c r="E26" i="7"/>
  <c r="D26" i="7"/>
  <c r="G26" i="7"/>
  <c r="A28" i="7"/>
  <c r="B27" i="7"/>
  <c r="D29" i="8" l="1"/>
  <c r="F29" i="8"/>
  <c r="A31" i="8"/>
  <c r="B30" i="8"/>
  <c r="E27" i="7"/>
  <c r="G27" i="7"/>
  <c r="D27" i="7"/>
  <c r="H27" i="7" s="1"/>
  <c r="B28" i="7"/>
  <c r="A29" i="7"/>
  <c r="H26" i="7"/>
  <c r="G29" i="8" l="1"/>
  <c r="F30" i="8"/>
  <c r="D30" i="8"/>
  <c r="B31" i="8"/>
  <c r="A32" i="8"/>
  <c r="A30" i="7"/>
  <c r="B29" i="7"/>
  <c r="D28" i="7"/>
  <c r="H28" i="7" s="1"/>
  <c r="G28" i="7"/>
  <c r="E28" i="7"/>
  <c r="B32" i="8" l="1"/>
  <c r="A33" i="8"/>
  <c r="D31" i="8"/>
  <c r="F31" i="8"/>
  <c r="G30" i="8"/>
  <c r="A31" i="7"/>
  <c r="B30" i="7"/>
  <c r="G29" i="7"/>
  <c r="D29" i="7"/>
  <c r="E29" i="7"/>
  <c r="G31" i="8" l="1"/>
  <c r="B33" i="8"/>
  <c r="A34" i="8"/>
  <c r="F32" i="8"/>
  <c r="D32" i="8"/>
  <c r="H29" i="7"/>
  <c r="E30" i="7"/>
  <c r="G30" i="7"/>
  <c r="D30" i="7"/>
  <c r="H30" i="7" s="1"/>
  <c r="B31" i="7"/>
  <c r="A32" i="7"/>
  <c r="G32" i="8" l="1"/>
  <c r="A35" i="8"/>
  <c r="B34" i="8"/>
  <c r="D33" i="8"/>
  <c r="F33" i="8"/>
  <c r="B32" i="7"/>
  <c r="A33" i="7"/>
  <c r="E31" i="7"/>
  <c r="G31" i="7"/>
  <c r="D31" i="7"/>
  <c r="H31" i="7" s="1"/>
  <c r="G33" i="8" l="1"/>
  <c r="F34" i="8"/>
  <c r="D34" i="8"/>
  <c r="G34" i="8" s="1"/>
  <c r="B35" i="8"/>
  <c r="A36" i="8"/>
  <c r="A34" i="7"/>
  <c r="B33" i="7"/>
  <c r="D32" i="7"/>
  <c r="E32" i="7"/>
  <c r="G32" i="7"/>
  <c r="B36" i="8" l="1"/>
  <c r="A37" i="8"/>
  <c r="D35" i="8"/>
  <c r="F35" i="8"/>
  <c r="G33" i="7"/>
  <c r="E33" i="7"/>
  <c r="D33" i="7"/>
  <c r="H33" i="7" s="1"/>
  <c r="H32" i="7"/>
  <c r="B34" i="7"/>
  <c r="A35" i="7"/>
  <c r="G35" i="8" l="1"/>
  <c r="B37" i="8"/>
  <c r="A38" i="8"/>
  <c r="F36" i="8"/>
  <c r="D36" i="8"/>
  <c r="G36" i="8" s="1"/>
  <c r="B35" i="7"/>
  <c r="A36" i="7"/>
  <c r="G34" i="7"/>
  <c r="D34" i="7"/>
  <c r="E34" i="7"/>
  <c r="A39" i="8" l="1"/>
  <c r="B38" i="8"/>
  <c r="D37" i="8"/>
  <c r="F37" i="8"/>
  <c r="H34" i="7"/>
  <c r="A37" i="7"/>
  <c r="B36" i="7"/>
  <c r="E35" i="7"/>
  <c r="D35" i="7"/>
  <c r="G35" i="7"/>
  <c r="G37" i="8" l="1"/>
  <c r="F38" i="8"/>
  <c r="D38" i="8"/>
  <c r="B39" i="8"/>
  <c r="A40" i="8"/>
  <c r="E36" i="7"/>
  <c r="D36" i="7"/>
  <c r="H36" i="7" s="1"/>
  <c r="G36" i="7"/>
  <c r="A38" i="7"/>
  <c r="B37" i="7"/>
  <c r="H35" i="7"/>
  <c r="G38" i="8" l="1"/>
  <c r="D39" i="8"/>
  <c r="F39" i="8"/>
  <c r="B40" i="8"/>
  <c r="A41" i="8"/>
  <c r="G37" i="7"/>
  <c r="E37" i="7"/>
  <c r="D37" i="7"/>
  <c r="H37" i="7" s="1"/>
  <c r="A39" i="7"/>
  <c r="B38" i="7"/>
  <c r="B41" i="8" l="1"/>
  <c r="A42" i="8"/>
  <c r="F40" i="8"/>
  <c r="D40" i="8"/>
  <c r="G40" i="8" s="1"/>
  <c r="G39" i="8"/>
  <c r="B39" i="7"/>
  <c r="A40" i="7"/>
  <c r="G38" i="7"/>
  <c r="D38" i="7"/>
  <c r="H38" i="7" s="1"/>
  <c r="E38" i="7"/>
  <c r="A43" i="8" l="1"/>
  <c r="B42" i="8"/>
  <c r="D41" i="8"/>
  <c r="F41" i="8"/>
  <c r="B40" i="7"/>
  <c r="A41" i="7"/>
  <c r="G39" i="7"/>
  <c r="E39" i="7"/>
  <c r="D39" i="7"/>
  <c r="G41" i="8" l="1"/>
  <c r="F42" i="8"/>
  <c r="D42" i="8"/>
  <c r="G42" i="8" s="1"/>
  <c r="B43" i="8"/>
  <c r="A44" i="8"/>
  <c r="H39" i="7"/>
  <c r="A42" i="7"/>
  <c r="B41" i="7"/>
  <c r="E40" i="7"/>
  <c r="D40" i="7"/>
  <c r="H40" i="7" s="1"/>
  <c r="G40" i="7"/>
  <c r="B44" i="8" l="1"/>
  <c r="A45" i="8"/>
  <c r="D43" i="8"/>
  <c r="F43" i="8"/>
  <c r="E41" i="7"/>
  <c r="D41" i="7"/>
  <c r="G41" i="7"/>
  <c r="A43" i="7"/>
  <c r="B42" i="7"/>
  <c r="G43" i="8" l="1"/>
  <c r="B45" i="8"/>
  <c r="A46" i="8"/>
  <c r="F44" i="8"/>
  <c r="D44" i="8"/>
  <c r="G44" i="8" s="1"/>
  <c r="B43" i="7"/>
  <c r="A44" i="7"/>
  <c r="H41" i="7"/>
  <c r="G42" i="7"/>
  <c r="E42" i="7"/>
  <c r="D42" i="7"/>
  <c r="H42" i="7" s="1"/>
  <c r="A47" i="8" l="1"/>
  <c r="B46" i="8"/>
  <c r="D45" i="8"/>
  <c r="F45" i="8"/>
  <c r="A45" i="7"/>
  <c r="B44" i="7"/>
  <c r="G43" i="7"/>
  <c r="D43" i="7"/>
  <c r="H43" i="7" s="1"/>
  <c r="E43" i="7"/>
  <c r="G45" i="8" l="1"/>
  <c r="F46" i="8"/>
  <c r="D46" i="8"/>
  <c r="G46" i="8" s="1"/>
  <c r="B47" i="8"/>
  <c r="A48" i="8"/>
  <c r="D44" i="7"/>
  <c r="E44" i="7"/>
  <c r="G44" i="7"/>
  <c r="A46" i="7"/>
  <c r="B45" i="7"/>
  <c r="D47" i="8" l="1"/>
  <c r="F47" i="8"/>
  <c r="B48" i="8"/>
  <c r="A49" i="8"/>
  <c r="A47" i="7"/>
  <c r="B46" i="7"/>
  <c r="E45" i="7"/>
  <c r="D45" i="7"/>
  <c r="G45" i="7"/>
  <c r="H44" i="7"/>
  <c r="F48" i="8" l="1"/>
  <c r="D48" i="8"/>
  <c r="B49" i="8"/>
  <c r="A50" i="8"/>
  <c r="G47" i="8"/>
  <c r="H45" i="7"/>
  <c r="D46" i="7"/>
  <c r="E46" i="7"/>
  <c r="G46" i="7"/>
  <c r="B47" i="7"/>
  <c r="A48" i="7"/>
  <c r="G48" i="8" l="1"/>
  <c r="A51" i="8"/>
  <c r="B50" i="8"/>
  <c r="D49" i="8"/>
  <c r="F49" i="8"/>
  <c r="E47" i="7"/>
  <c r="D47" i="7"/>
  <c r="H47" i="7" s="1"/>
  <c r="G47" i="7"/>
  <c r="B48" i="7"/>
  <c r="A49" i="7"/>
  <c r="H46" i="7"/>
  <c r="G49" i="8" l="1"/>
  <c r="F50" i="8"/>
  <c r="D50" i="8"/>
  <c r="G50" i="8" s="1"/>
  <c r="B51" i="8"/>
  <c r="A52" i="8"/>
  <c r="A50" i="7"/>
  <c r="B49" i="7"/>
  <c r="G48" i="7"/>
  <c r="E48" i="7"/>
  <c r="D48" i="7"/>
  <c r="H48" i="7" s="1"/>
  <c r="B52" i="8" l="1"/>
  <c r="A53" i="8"/>
  <c r="D51" i="8"/>
  <c r="F51" i="8"/>
  <c r="G49" i="7"/>
  <c r="E49" i="7"/>
  <c r="D49" i="7"/>
  <c r="B50" i="7"/>
  <c r="A51" i="7"/>
  <c r="G51" i="8" l="1"/>
  <c r="B53" i="8"/>
  <c r="A54" i="8"/>
  <c r="F52" i="8"/>
  <c r="D52" i="8"/>
  <c r="G52" i="8" s="1"/>
  <c r="B51" i="7"/>
  <c r="A52" i="7"/>
  <c r="G50" i="7"/>
  <c r="D50" i="7"/>
  <c r="E50" i="7"/>
  <c r="H49" i="7"/>
  <c r="A55" i="8" l="1"/>
  <c r="B54" i="8"/>
  <c r="D53" i="8"/>
  <c r="F53" i="8"/>
  <c r="B52" i="7"/>
  <c r="A53" i="7"/>
  <c r="H50" i="7"/>
  <c r="D51" i="7"/>
  <c r="H51" i="7" s="1"/>
  <c r="G51" i="7"/>
  <c r="E51" i="7"/>
  <c r="G53" i="8" l="1"/>
  <c r="F54" i="8"/>
  <c r="D54" i="8"/>
  <c r="G54" i="8" s="1"/>
  <c r="B55" i="8"/>
  <c r="A56" i="8"/>
  <c r="A54" i="7"/>
  <c r="B53" i="7"/>
  <c r="D52" i="7"/>
  <c r="G52" i="7"/>
  <c r="E52" i="7"/>
  <c r="B56" i="8" l="1"/>
  <c r="A57" i="8"/>
  <c r="D55" i="8"/>
  <c r="F55" i="8"/>
  <c r="G53" i="7"/>
  <c r="E53" i="7"/>
  <c r="D53" i="7"/>
  <c r="H53" i="7" s="1"/>
  <c r="H52" i="7"/>
  <c r="A55" i="7"/>
  <c r="B54" i="7"/>
  <c r="G55" i="8" l="1"/>
  <c r="B57" i="8"/>
  <c r="A58" i="8"/>
  <c r="F56" i="8"/>
  <c r="D56" i="8"/>
  <c r="G56" i="8" s="1"/>
  <c r="B55" i="7"/>
  <c r="A56" i="7"/>
  <c r="E54" i="7"/>
  <c r="G54" i="7"/>
  <c r="D54" i="7"/>
  <c r="H54" i="7" s="1"/>
  <c r="A59" i="8" l="1"/>
  <c r="B58" i="8"/>
  <c r="D57" i="8"/>
  <c r="F57" i="8"/>
  <c r="B56" i="7"/>
  <c r="A57" i="7"/>
  <c r="D55" i="7"/>
  <c r="E55" i="7"/>
  <c r="G55" i="7"/>
  <c r="G57" i="8" l="1"/>
  <c r="F58" i="8"/>
  <c r="D58" i="8"/>
  <c r="G58" i="8" s="1"/>
  <c r="B59" i="8"/>
  <c r="A60" i="8"/>
  <c r="H55" i="7"/>
  <c r="B57" i="7"/>
  <c r="A58" i="7"/>
  <c r="E56" i="7"/>
  <c r="D56" i="7"/>
  <c r="G56" i="7"/>
  <c r="D59" i="8" l="1"/>
  <c r="F59" i="8"/>
  <c r="B60" i="8"/>
  <c r="A61" i="8"/>
  <c r="H56" i="7"/>
  <c r="B58" i="7"/>
  <c r="A59" i="7"/>
  <c r="D57" i="7"/>
  <c r="E57" i="7"/>
  <c r="G57" i="7"/>
  <c r="F60" i="8" l="1"/>
  <c r="D60" i="8"/>
  <c r="G60" i="8" s="1"/>
  <c r="B61" i="8"/>
  <c r="A62" i="8"/>
  <c r="G59" i="8"/>
  <c r="H57" i="7"/>
  <c r="B59" i="7"/>
  <c r="A60" i="7"/>
  <c r="G58" i="7"/>
  <c r="E58" i="7"/>
  <c r="D58" i="7"/>
  <c r="H58" i="7" s="1"/>
  <c r="A63" i="8" l="1"/>
  <c r="B62" i="8"/>
  <c r="D61" i="8"/>
  <c r="F61" i="8"/>
  <c r="B60" i="7"/>
  <c r="A61" i="7"/>
  <c r="D59" i="7"/>
  <c r="H59" i="7" s="1"/>
  <c r="G59" i="7"/>
  <c r="E59" i="7"/>
  <c r="G61" i="8" l="1"/>
  <c r="F62" i="8"/>
  <c r="D62" i="8"/>
  <c r="G62" i="8" s="1"/>
  <c r="B63" i="8"/>
  <c r="A64" i="8"/>
  <c r="A62" i="7"/>
  <c r="B61" i="7"/>
  <c r="D60" i="7"/>
  <c r="G60" i="7"/>
  <c r="E60" i="7"/>
  <c r="D63" i="8" l="1"/>
  <c r="F63" i="8"/>
  <c r="B64" i="8"/>
  <c r="A65" i="8"/>
  <c r="D61" i="7"/>
  <c r="E61" i="7"/>
  <c r="G61" i="7"/>
  <c r="H60" i="7"/>
  <c r="A63" i="7"/>
  <c r="B62" i="7"/>
  <c r="B65" i="8" l="1"/>
  <c r="A66" i="8"/>
  <c r="F64" i="8"/>
  <c r="D64" i="8"/>
  <c r="G64" i="8" s="1"/>
  <c r="G63" i="8"/>
  <c r="G62" i="7"/>
  <c r="D62" i="7"/>
  <c r="H62" i="7" s="1"/>
  <c r="E62" i="7"/>
  <c r="B63" i="7"/>
  <c r="A64" i="7"/>
  <c r="H61" i="7"/>
  <c r="A67" i="8" l="1"/>
  <c r="B66" i="8"/>
  <c r="D65" i="8"/>
  <c r="F65" i="8"/>
  <c r="B64" i="7"/>
  <c r="A65" i="7"/>
  <c r="D63" i="7"/>
  <c r="E63" i="7"/>
  <c r="G63" i="7"/>
  <c r="F66" i="8" l="1"/>
  <c r="D66" i="8"/>
  <c r="G65" i="8"/>
  <c r="B67" i="8"/>
  <c r="A68" i="8"/>
  <c r="A66" i="7"/>
  <c r="B65" i="7"/>
  <c r="H63" i="7"/>
  <c r="D64" i="7"/>
  <c r="G64" i="7"/>
  <c r="E64" i="7"/>
  <c r="G66" i="8" l="1"/>
  <c r="D67" i="8"/>
  <c r="F67" i="8"/>
  <c r="B68" i="8"/>
  <c r="A69" i="8"/>
  <c r="E65" i="7"/>
  <c r="D65" i="7"/>
  <c r="H65" i="7" s="1"/>
  <c r="G65" i="7"/>
  <c r="H64" i="7"/>
  <c r="B66" i="7"/>
  <c r="A67" i="7"/>
  <c r="B69" i="8" l="1"/>
  <c r="A70" i="8"/>
  <c r="F68" i="8"/>
  <c r="D68" i="8"/>
  <c r="G68" i="8" s="1"/>
  <c r="G67" i="8"/>
  <c r="B67" i="7"/>
  <c r="A68" i="7"/>
  <c r="G66" i="7"/>
  <c r="D66" i="7"/>
  <c r="H66" i="7" s="1"/>
  <c r="E66" i="7"/>
  <c r="A71" i="8" l="1"/>
  <c r="B70" i="8"/>
  <c r="D69" i="8"/>
  <c r="F69" i="8"/>
  <c r="A69" i="7"/>
  <c r="B68" i="7"/>
  <c r="E67" i="7"/>
  <c r="D67" i="7"/>
  <c r="H67" i="7" s="1"/>
  <c r="G67" i="7"/>
  <c r="G69" i="8" l="1"/>
  <c r="F70" i="8"/>
  <c r="D70" i="8"/>
  <c r="G70" i="8" s="1"/>
  <c r="B71" i="8"/>
  <c r="A72" i="8"/>
  <c r="E68" i="7"/>
  <c r="D68" i="7"/>
  <c r="H68" i="7" s="1"/>
  <c r="G68" i="7"/>
  <c r="B69" i="7"/>
  <c r="A70" i="7"/>
  <c r="D71" i="8" l="1"/>
  <c r="F71" i="8"/>
  <c r="B72" i="8"/>
  <c r="A73" i="8"/>
  <c r="A71" i="7"/>
  <c r="B70" i="7"/>
  <c r="G69" i="7"/>
  <c r="E69" i="7"/>
  <c r="D69" i="7"/>
  <c r="H69" i="7" s="1"/>
  <c r="B73" i="8" l="1"/>
  <c r="A74" i="8"/>
  <c r="F72" i="8"/>
  <c r="D72" i="8"/>
  <c r="G72" i="8" s="1"/>
  <c r="G71" i="8"/>
  <c r="D70" i="7"/>
  <c r="H70" i="7" s="1"/>
  <c r="G70" i="7"/>
  <c r="E70" i="7"/>
  <c r="A72" i="7"/>
  <c r="B71" i="7"/>
  <c r="A75" i="8" l="1"/>
  <c r="B74" i="8"/>
  <c r="D73" i="8"/>
  <c r="F73" i="8"/>
  <c r="G71" i="7"/>
  <c r="D71" i="7"/>
  <c r="H71" i="7" s="1"/>
  <c r="E71" i="7"/>
  <c r="B72" i="7"/>
  <c r="A73" i="7"/>
  <c r="G73" i="8" l="1"/>
  <c r="F74" i="8"/>
  <c r="D74" i="8"/>
  <c r="G74" i="8" s="1"/>
  <c r="B75" i="8"/>
  <c r="A76" i="8"/>
  <c r="A74" i="7"/>
  <c r="B73" i="7"/>
  <c r="G72" i="7"/>
  <c r="E72" i="7"/>
  <c r="D72" i="7"/>
  <c r="H72" i="7" s="1"/>
  <c r="A77" i="8" l="1"/>
  <c r="B76" i="8"/>
  <c r="D75" i="8"/>
  <c r="F75" i="8"/>
  <c r="E73" i="7"/>
  <c r="D73" i="7"/>
  <c r="G73" i="7"/>
  <c r="A75" i="7"/>
  <c r="B74" i="7"/>
  <c r="G75" i="8" l="1"/>
  <c r="D76" i="8"/>
  <c r="F76" i="8"/>
  <c r="A78" i="8"/>
  <c r="B77" i="8"/>
  <c r="B75" i="7"/>
  <c r="A76" i="7"/>
  <c r="H73" i="7"/>
  <c r="G74" i="7"/>
  <c r="E74" i="7"/>
  <c r="D74" i="7"/>
  <c r="H74" i="7" s="1"/>
  <c r="F77" i="8" l="1"/>
  <c r="D77" i="8"/>
  <c r="B78" i="8"/>
  <c r="A79" i="8"/>
  <c r="G76" i="8"/>
  <c r="B76" i="7"/>
  <c r="A77" i="7"/>
  <c r="E75" i="7"/>
  <c r="D75" i="7"/>
  <c r="H75" i="7" s="1"/>
  <c r="G75" i="7"/>
  <c r="G77" i="8" l="1"/>
  <c r="A80" i="8"/>
  <c r="B79" i="8"/>
  <c r="D78" i="8"/>
  <c r="F78" i="8"/>
  <c r="A78" i="7"/>
  <c r="B77" i="7"/>
  <c r="E76" i="7"/>
  <c r="D76" i="7"/>
  <c r="H76" i="7" s="1"/>
  <c r="G76" i="7"/>
  <c r="G78" i="8" l="1"/>
  <c r="D79" i="8"/>
  <c r="F79" i="8"/>
  <c r="B80" i="8"/>
  <c r="A81" i="8"/>
  <c r="D77" i="7"/>
  <c r="G77" i="7"/>
  <c r="E77" i="7"/>
  <c r="A79" i="7"/>
  <c r="B78" i="7"/>
  <c r="D80" i="8" l="1"/>
  <c r="F80" i="8"/>
  <c r="B81" i="8"/>
  <c r="A82" i="8"/>
  <c r="G79" i="8"/>
  <c r="E78" i="7"/>
  <c r="D78" i="7"/>
  <c r="G78" i="7"/>
  <c r="B79" i="7"/>
  <c r="A80" i="7"/>
  <c r="H77" i="7"/>
  <c r="A83" i="8" l="1"/>
  <c r="B82" i="8"/>
  <c r="F81" i="8"/>
  <c r="D81" i="8"/>
  <c r="G81" i="8" s="1"/>
  <c r="G80" i="8"/>
  <c r="B80" i="7"/>
  <c r="A81" i="7"/>
  <c r="D79" i="7"/>
  <c r="E79" i="7"/>
  <c r="G79" i="7"/>
  <c r="H78" i="7"/>
  <c r="D82" i="8" l="1"/>
  <c r="F82" i="8"/>
  <c r="B83" i="8"/>
  <c r="A84" i="8"/>
  <c r="H79" i="7"/>
  <c r="B81" i="7"/>
  <c r="A82" i="7"/>
  <c r="D80" i="7"/>
  <c r="G80" i="7"/>
  <c r="E80" i="7"/>
  <c r="A85" i="8" l="1"/>
  <c r="B84" i="8"/>
  <c r="D83" i="8"/>
  <c r="G83" i="8" s="1"/>
  <c r="F83" i="8"/>
  <c r="G82" i="8"/>
  <c r="A83" i="7"/>
  <c r="B82" i="7"/>
  <c r="E81" i="7"/>
  <c r="D81" i="7"/>
  <c r="G81" i="7"/>
  <c r="H80" i="7"/>
  <c r="F84" i="8" l="1"/>
  <c r="D84" i="8"/>
  <c r="G84" i="8" s="1"/>
  <c r="A86" i="8"/>
  <c r="B85" i="8"/>
  <c r="H81" i="7"/>
  <c r="D82" i="7"/>
  <c r="E82" i="7"/>
  <c r="G82" i="7"/>
  <c r="A84" i="7"/>
  <c r="B83" i="7"/>
  <c r="F85" i="8" l="1"/>
  <c r="D85" i="8"/>
  <c r="G85" i="8" s="1"/>
  <c r="B86" i="8"/>
  <c r="A87" i="8"/>
  <c r="D83" i="7"/>
  <c r="E83" i="7"/>
  <c r="G83" i="7"/>
  <c r="H82" i="7"/>
  <c r="B84" i="7"/>
  <c r="A85" i="7"/>
  <c r="A88" i="8" l="1"/>
  <c r="B87" i="8"/>
  <c r="D86" i="8"/>
  <c r="F86" i="8"/>
  <c r="A86" i="7"/>
  <c r="B85" i="7"/>
  <c r="D84" i="7"/>
  <c r="G84" i="7"/>
  <c r="E84" i="7"/>
  <c r="H83" i="7"/>
  <c r="G86" i="8" l="1"/>
  <c r="F87" i="8"/>
  <c r="D87" i="8"/>
  <c r="B88" i="8"/>
  <c r="A89" i="8"/>
  <c r="H84" i="7"/>
  <c r="D85" i="7"/>
  <c r="G85" i="7"/>
  <c r="E85" i="7"/>
  <c r="B86" i="7"/>
  <c r="A87" i="7"/>
  <c r="G87" i="8" l="1"/>
  <c r="B89" i="8"/>
  <c r="A90" i="8"/>
  <c r="D88" i="8"/>
  <c r="F88" i="8"/>
  <c r="A88" i="7"/>
  <c r="B87" i="7"/>
  <c r="H85" i="7"/>
  <c r="D86" i="7"/>
  <c r="H86" i="7" s="1"/>
  <c r="E86" i="7"/>
  <c r="G86" i="7"/>
  <c r="G88" i="8" l="1"/>
  <c r="A91" i="8"/>
  <c r="B90" i="8"/>
  <c r="F89" i="8"/>
  <c r="D89" i="8"/>
  <c r="G89" i="8" s="1"/>
  <c r="E87" i="7"/>
  <c r="G87" i="7"/>
  <c r="D87" i="7"/>
  <c r="H87" i="7" s="1"/>
  <c r="B88" i="7"/>
  <c r="A89" i="7"/>
  <c r="B91" i="8" l="1"/>
  <c r="A92" i="8"/>
  <c r="D90" i="8"/>
  <c r="F90" i="8"/>
  <c r="A90" i="7"/>
  <c r="B89" i="7"/>
  <c r="G88" i="7"/>
  <c r="D88" i="7"/>
  <c r="E88" i="7"/>
  <c r="G90" i="8" l="1"/>
  <c r="A93" i="8"/>
  <c r="B92" i="8"/>
  <c r="D91" i="8"/>
  <c r="F91" i="8"/>
  <c r="H88" i="7"/>
  <c r="D89" i="7"/>
  <c r="E89" i="7"/>
  <c r="G89" i="7"/>
  <c r="A91" i="7"/>
  <c r="B90" i="7"/>
  <c r="G91" i="8" l="1"/>
  <c r="F92" i="8"/>
  <c r="D92" i="8"/>
  <c r="G92" i="8" s="1"/>
  <c r="A94" i="8"/>
  <c r="B93" i="8"/>
  <c r="E90" i="7"/>
  <c r="D90" i="7"/>
  <c r="G90" i="7"/>
  <c r="A92" i="7"/>
  <c r="B91" i="7"/>
  <c r="H89" i="7"/>
  <c r="F93" i="8" l="1"/>
  <c r="D93" i="8"/>
  <c r="G93" i="8" s="1"/>
  <c r="B94" i="8"/>
  <c r="A95" i="8"/>
  <c r="D91" i="7"/>
  <c r="H91" i="7" s="1"/>
  <c r="E91" i="7"/>
  <c r="G91" i="7"/>
  <c r="B92" i="7"/>
  <c r="A93" i="7"/>
  <c r="H90" i="7"/>
  <c r="B95" i="8" l="1"/>
  <c r="A96" i="8"/>
  <c r="F94" i="8"/>
  <c r="D94" i="8"/>
  <c r="G94" i="8" s="1"/>
  <c r="B93" i="7"/>
  <c r="A94" i="7"/>
  <c r="D92" i="7"/>
  <c r="H92" i="7" s="1"/>
  <c r="E92" i="7"/>
  <c r="G92" i="7"/>
  <c r="B96" i="8" l="1"/>
  <c r="A97" i="8"/>
  <c r="F95" i="8"/>
  <c r="D95" i="8"/>
  <c r="G95" i="8" s="1"/>
  <c r="A95" i="7"/>
  <c r="B94" i="7"/>
  <c r="E93" i="7"/>
  <c r="G93" i="7"/>
  <c r="D93" i="7"/>
  <c r="H93" i="7" s="1"/>
  <c r="B97" i="8" l="1"/>
  <c r="A98" i="8"/>
  <c r="D96" i="8"/>
  <c r="F96" i="8"/>
  <c r="D94" i="7"/>
  <c r="E94" i="7"/>
  <c r="G94" i="7"/>
  <c r="A96" i="7"/>
  <c r="B95" i="7"/>
  <c r="G96" i="8" l="1"/>
  <c r="A99" i="8"/>
  <c r="B98" i="8"/>
  <c r="F97" i="8"/>
  <c r="D97" i="8"/>
  <c r="G97" i="8" s="1"/>
  <c r="D95" i="7"/>
  <c r="E95" i="7"/>
  <c r="G95" i="7"/>
  <c r="B96" i="7"/>
  <c r="A97" i="7"/>
  <c r="H94" i="7"/>
  <c r="B99" i="8" l="1"/>
  <c r="A100" i="8"/>
  <c r="F98" i="8"/>
  <c r="D98" i="8"/>
  <c r="G98" i="8" s="1"/>
  <c r="A98" i="7"/>
  <c r="B97" i="7"/>
  <c r="D96" i="7"/>
  <c r="G96" i="7"/>
  <c r="E96" i="7"/>
  <c r="H95" i="7"/>
  <c r="B100" i="8" l="1"/>
  <c r="A101" i="8"/>
  <c r="F99" i="8"/>
  <c r="D99" i="8"/>
  <c r="G99" i="8" s="1"/>
  <c r="D97" i="7"/>
  <c r="H97" i="7" s="1"/>
  <c r="G97" i="7"/>
  <c r="E97" i="7"/>
  <c r="H96" i="7"/>
  <c r="A99" i="7"/>
  <c r="B98" i="7"/>
  <c r="A102" i="8" l="1"/>
  <c r="B101" i="8"/>
  <c r="F100" i="8"/>
  <c r="D100" i="8"/>
  <c r="G100" i="8" s="1"/>
  <c r="G98" i="7"/>
  <c r="D98" i="7"/>
  <c r="E98" i="7"/>
  <c r="B99" i="7"/>
  <c r="A100" i="7"/>
  <c r="F101" i="8" l="1"/>
  <c r="D101" i="8"/>
  <c r="B102" i="8"/>
  <c r="A103" i="8"/>
  <c r="D99" i="7"/>
  <c r="H99" i="7" s="1"/>
  <c r="G99" i="7"/>
  <c r="E99" i="7"/>
  <c r="A101" i="7"/>
  <c r="B100" i="7"/>
  <c r="H98" i="7"/>
  <c r="G101" i="8" l="1"/>
  <c r="D102" i="8"/>
  <c r="F102" i="8"/>
  <c r="B103" i="8"/>
  <c r="A104" i="8"/>
  <c r="D100" i="7"/>
  <c r="H100" i="7" s="1"/>
  <c r="G100" i="7"/>
  <c r="E100" i="7"/>
  <c r="A102" i="7"/>
  <c r="B101" i="7"/>
  <c r="B104" i="8" l="1"/>
  <c r="A105" i="8"/>
  <c r="F103" i="8"/>
  <c r="D103" i="8"/>
  <c r="G102" i="8"/>
  <c r="E101" i="7"/>
  <c r="G101" i="7"/>
  <c r="D101" i="7"/>
  <c r="B102" i="7"/>
  <c r="A103" i="7"/>
  <c r="G103" i="8" l="1"/>
  <c r="B105" i="8"/>
  <c r="A106" i="8"/>
  <c r="F104" i="8"/>
  <c r="D104" i="8"/>
  <c r="A104" i="7"/>
  <c r="B103" i="7"/>
  <c r="E102" i="7"/>
  <c r="D102" i="7"/>
  <c r="G102" i="7"/>
  <c r="H101" i="7"/>
  <c r="G104" i="8" l="1"/>
  <c r="A107" i="8"/>
  <c r="B106" i="8"/>
  <c r="F105" i="8"/>
  <c r="D105" i="8"/>
  <c r="B104" i="7"/>
  <c r="A105" i="7"/>
  <c r="H102" i="7"/>
  <c r="D103" i="7"/>
  <c r="E103" i="7"/>
  <c r="G103" i="7"/>
  <c r="G105" i="8" l="1"/>
  <c r="D106" i="8"/>
  <c r="F106" i="8"/>
  <c r="A108" i="8"/>
  <c r="B107" i="8"/>
  <c r="D104" i="7"/>
  <c r="E104" i="7"/>
  <c r="G104" i="7"/>
  <c r="H103" i="7"/>
  <c r="A106" i="7"/>
  <c r="B105" i="7"/>
  <c r="D107" i="8" l="1"/>
  <c r="F107" i="8"/>
  <c r="B108" i="8"/>
  <c r="A109" i="8"/>
  <c r="G106" i="8"/>
  <c r="B106" i="7"/>
  <c r="A107" i="7"/>
  <c r="G105" i="7"/>
  <c r="E105" i="7"/>
  <c r="D105" i="7"/>
  <c r="H105" i="7" s="1"/>
  <c r="H104" i="7"/>
  <c r="F108" i="8" l="1"/>
  <c r="D108" i="8"/>
  <c r="A110" i="8"/>
  <c r="B109" i="8"/>
  <c r="G107" i="8"/>
  <c r="A108" i="7"/>
  <c r="B107" i="7"/>
  <c r="E106" i="7"/>
  <c r="D106" i="7"/>
  <c r="G106" i="7"/>
  <c r="G108" i="8" l="1"/>
  <c r="F109" i="8"/>
  <c r="D109" i="8"/>
  <c r="G109" i="8" s="1"/>
  <c r="B110" i="8"/>
  <c r="A111" i="8"/>
  <c r="H106" i="7"/>
  <c r="D107" i="7"/>
  <c r="E107" i="7"/>
  <c r="G107" i="7"/>
  <c r="A109" i="7"/>
  <c r="B108" i="7"/>
  <c r="B111" i="8" l="1"/>
  <c r="A112" i="8"/>
  <c r="D110" i="8"/>
  <c r="F110" i="8"/>
  <c r="D108" i="7"/>
  <c r="E108" i="7"/>
  <c r="G108" i="7"/>
  <c r="A110" i="7"/>
  <c r="B109" i="7"/>
  <c r="H107" i="7"/>
  <c r="G110" i="8" l="1"/>
  <c r="B112" i="8"/>
  <c r="A113" i="8"/>
  <c r="F111" i="8"/>
  <c r="D111" i="8"/>
  <c r="G111" i="8" s="1"/>
  <c r="E109" i="7"/>
  <c r="G109" i="7"/>
  <c r="D109" i="7"/>
  <c r="H109" i="7" s="1"/>
  <c r="A111" i="7"/>
  <c r="B110" i="7"/>
  <c r="H108" i="7"/>
  <c r="B113" i="8" l="1"/>
  <c r="A114" i="8"/>
  <c r="F112" i="8"/>
  <c r="D112" i="8"/>
  <c r="G112" i="8" s="1"/>
  <c r="D110" i="7"/>
  <c r="E110" i="7"/>
  <c r="G110" i="7"/>
  <c r="A112" i="7"/>
  <c r="B111" i="7"/>
  <c r="A115" i="8" l="1"/>
  <c r="B114" i="8"/>
  <c r="F113" i="8"/>
  <c r="D113" i="8"/>
  <c r="G113" i="8" s="1"/>
  <c r="D111" i="7"/>
  <c r="E111" i="7"/>
  <c r="G111" i="7"/>
  <c r="A113" i="7"/>
  <c r="B112" i="7"/>
  <c r="H110" i="7"/>
  <c r="D114" i="8" l="1"/>
  <c r="F114" i="8"/>
  <c r="B115" i="8"/>
  <c r="A116" i="8"/>
  <c r="G112" i="7"/>
  <c r="E112" i="7"/>
  <c r="D112" i="7"/>
  <c r="H112" i="7" s="1"/>
  <c r="A114" i="7"/>
  <c r="B113" i="7"/>
  <c r="H111" i="7"/>
  <c r="A117" i="8" l="1"/>
  <c r="B116" i="8"/>
  <c r="D115" i="8"/>
  <c r="F115" i="8"/>
  <c r="G114" i="8"/>
  <c r="E113" i="7"/>
  <c r="G113" i="7"/>
  <c r="D113" i="7"/>
  <c r="H113" i="7" s="1"/>
  <c r="A115" i="7"/>
  <c r="B114" i="7"/>
  <c r="G115" i="8" l="1"/>
  <c r="F116" i="8"/>
  <c r="D116" i="8"/>
  <c r="G116" i="8" s="1"/>
  <c r="B117" i="8"/>
  <c r="A118" i="8"/>
  <c r="D114" i="7"/>
  <c r="H114" i="7" s="1"/>
  <c r="E114" i="7"/>
  <c r="G114" i="7"/>
  <c r="A116" i="7"/>
  <c r="B115" i="7"/>
  <c r="B118" i="8" l="1"/>
  <c r="A119" i="8"/>
  <c r="F117" i="8"/>
  <c r="D117" i="8"/>
  <c r="G117" i="8" s="1"/>
  <c r="G115" i="7"/>
  <c r="D115" i="7"/>
  <c r="E115" i="7"/>
  <c r="B116" i="7"/>
  <c r="A117" i="7"/>
  <c r="B119" i="8" l="1"/>
  <c r="A120" i="8"/>
  <c r="F118" i="8"/>
  <c r="D118" i="8"/>
  <c r="E116" i="7"/>
  <c r="D116" i="7"/>
  <c r="G116" i="7"/>
  <c r="A118" i="7"/>
  <c r="B117" i="7"/>
  <c r="H115" i="7"/>
  <c r="G118" i="8" l="1"/>
  <c r="A121" i="8"/>
  <c r="B120" i="8"/>
  <c r="D119" i="8"/>
  <c r="F119" i="8"/>
  <c r="B118" i="7"/>
  <c r="A119" i="7"/>
  <c r="E117" i="7"/>
  <c r="D117" i="7"/>
  <c r="G117" i="7"/>
  <c r="H116" i="7"/>
  <c r="G119" i="8" l="1"/>
  <c r="F120" i="8"/>
  <c r="D120" i="8"/>
  <c r="G120" i="8" s="1"/>
  <c r="B121" i="8"/>
  <c r="A122" i="8"/>
  <c r="H117" i="7"/>
  <c r="A120" i="7"/>
  <c r="B119" i="7"/>
  <c r="G118" i="7"/>
  <c r="D118" i="7"/>
  <c r="E118" i="7"/>
  <c r="A123" i="8" l="1"/>
  <c r="B122" i="8"/>
  <c r="F121" i="8"/>
  <c r="D121" i="8"/>
  <c r="D119" i="7"/>
  <c r="G119" i="7"/>
  <c r="E119" i="7"/>
  <c r="B120" i="7"/>
  <c r="A121" i="7"/>
  <c r="H118" i="7"/>
  <c r="G121" i="8" l="1"/>
  <c r="D122" i="8"/>
  <c r="F122" i="8"/>
  <c r="B123" i="8"/>
  <c r="A124" i="8"/>
  <c r="A122" i="7"/>
  <c r="B121" i="7"/>
  <c r="D120" i="7"/>
  <c r="G120" i="7"/>
  <c r="E120" i="7"/>
  <c r="H119" i="7"/>
  <c r="A125" i="8" l="1"/>
  <c r="B124" i="8"/>
  <c r="F123" i="8"/>
  <c r="D123" i="8"/>
  <c r="G123" i="8" s="1"/>
  <c r="G122" i="8"/>
  <c r="B122" i="7"/>
  <c r="A123" i="7"/>
  <c r="H120" i="7"/>
  <c r="D121" i="7"/>
  <c r="G121" i="7"/>
  <c r="E121" i="7"/>
  <c r="F124" i="8" l="1"/>
  <c r="D124" i="8"/>
  <c r="G124" i="8" s="1"/>
  <c r="B125" i="8"/>
  <c r="A126" i="8"/>
  <c r="H121" i="7"/>
  <c r="A124" i="7"/>
  <c r="B123" i="7"/>
  <c r="D122" i="7"/>
  <c r="E122" i="7"/>
  <c r="G122" i="7"/>
  <c r="B126" i="8" l="1"/>
  <c r="A127" i="8"/>
  <c r="F125" i="8"/>
  <c r="D125" i="8"/>
  <c r="G125" i="8" s="1"/>
  <c r="H122" i="7"/>
  <c r="A125" i="7"/>
  <c r="B124" i="7"/>
  <c r="D123" i="7"/>
  <c r="E123" i="7"/>
  <c r="G123" i="7"/>
  <c r="B127" i="8" l="1"/>
  <c r="A128" i="8"/>
  <c r="F126" i="8"/>
  <c r="D126" i="8"/>
  <c r="H123" i="7"/>
  <c r="E124" i="7"/>
  <c r="D124" i="7"/>
  <c r="G124" i="7"/>
  <c r="A126" i="7"/>
  <c r="B125" i="7"/>
  <c r="G126" i="8" l="1"/>
  <c r="B128" i="8"/>
  <c r="A129" i="8"/>
  <c r="D127" i="8"/>
  <c r="F127" i="8"/>
  <c r="D125" i="7"/>
  <c r="G125" i="7"/>
  <c r="E125" i="7"/>
  <c r="A127" i="7"/>
  <c r="B126" i="7"/>
  <c r="H124" i="7"/>
  <c r="G127" i="8" l="1"/>
  <c r="B129" i="8"/>
  <c r="A130" i="8"/>
  <c r="F128" i="8"/>
  <c r="D128" i="8"/>
  <c r="G128" i="8" s="1"/>
  <c r="D126" i="7"/>
  <c r="H126" i="7" s="1"/>
  <c r="E126" i="7"/>
  <c r="G126" i="7"/>
  <c r="A128" i="7"/>
  <c r="B127" i="7"/>
  <c r="H125" i="7"/>
  <c r="A131" i="8" l="1"/>
  <c r="B130" i="8"/>
  <c r="F129" i="8"/>
  <c r="D129" i="8"/>
  <c r="A129" i="7"/>
  <c r="B128" i="7"/>
  <c r="D127" i="7"/>
  <c r="G127" i="7"/>
  <c r="E127" i="7"/>
  <c r="G129" i="8" l="1"/>
  <c r="D130" i="8"/>
  <c r="F130" i="8"/>
  <c r="B131" i="8"/>
  <c r="A132" i="8"/>
  <c r="H127" i="7"/>
  <c r="G128" i="7"/>
  <c r="D128" i="7"/>
  <c r="E128" i="7"/>
  <c r="A130" i="7"/>
  <c r="B129" i="7"/>
  <c r="B132" i="8" l="1"/>
  <c r="A133" i="8"/>
  <c r="D131" i="8"/>
  <c r="F131" i="8"/>
  <c r="G130" i="8"/>
  <c r="D129" i="7"/>
  <c r="H129" i="7" s="1"/>
  <c r="E129" i="7"/>
  <c r="G129" i="7"/>
  <c r="A131" i="7"/>
  <c r="B130" i="7"/>
  <c r="H128" i="7"/>
  <c r="G131" i="8" l="1"/>
  <c r="A134" i="8"/>
  <c r="B133" i="8"/>
  <c r="F132" i="8"/>
  <c r="D132" i="8"/>
  <c r="G132" i="8" s="1"/>
  <c r="G130" i="7"/>
  <c r="D130" i="7"/>
  <c r="E130" i="7"/>
  <c r="A132" i="7"/>
  <c r="B131" i="7"/>
  <c r="D133" i="8" l="1"/>
  <c r="F133" i="8"/>
  <c r="B134" i="8"/>
  <c r="A135" i="8"/>
  <c r="D131" i="7"/>
  <c r="H131" i="7" s="1"/>
  <c r="E131" i="7"/>
  <c r="G131" i="7"/>
  <c r="A133" i="7"/>
  <c r="B132" i="7"/>
  <c r="H130" i="7"/>
  <c r="B135" i="8" l="1"/>
  <c r="A136" i="8"/>
  <c r="D134" i="8"/>
  <c r="F134" i="8"/>
  <c r="G133" i="8"/>
  <c r="G132" i="7"/>
  <c r="E132" i="7"/>
  <c r="D132" i="7"/>
  <c r="A134" i="7"/>
  <c r="B133" i="7"/>
  <c r="G134" i="8" l="1"/>
  <c r="A137" i="8"/>
  <c r="B136" i="8"/>
  <c r="D135" i="8"/>
  <c r="F135" i="8"/>
  <c r="D133" i="7"/>
  <c r="G133" i="7"/>
  <c r="E133" i="7"/>
  <c r="B134" i="7"/>
  <c r="A135" i="7"/>
  <c r="H132" i="7"/>
  <c r="D136" i="8" l="1"/>
  <c r="F136" i="8"/>
  <c r="G135" i="8"/>
  <c r="A138" i="8"/>
  <c r="B137" i="8"/>
  <c r="D134" i="7"/>
  <c r="E134" i="7"/>
  <c r="G134" i="7"/>
  <c r="A136" i="7"/>
  <c r="B135" i="7"/>
  <c r="H133" i="7"/>
  <c r="D137" i="8" l="1"/>
  <c r="F137" i="8"/>
  <c r="A139" i="8"/>
  <c r="B138" i="8"/>
  <c r="G136" i="8"/>
  <c r="E135" i="7"/>
  <c r="D135" i="7"/>
  <c r="G135" i="7"/>
  <c r="B136" i="7"/>
  <c r="A137" i="7"/>
  <c r="H134" i="7"/>
  <c r="A140" i="8" l="1"/>
  <c r="B139" i="8"/>
  <c r="D138" i="8"/>
  <c r="F138" i="8"/>
  <c r="G137" i="8"/>
  <c r="A138" i="7"/>
  <c r="B137" i="7"/>
  <c r="E136" i="7"/>
  <c r="D136" i="7"/>
  <c r="H136" i="7" s="1"/>
  <c r="G136" i="7"/>
  <c r="H135" i="7"/>
  <c r="G138" i="8" l="1"/>
  <c r="F139" i="8"/>
  <c r="D139" i="8"/>
  <c r="G139" i="8" s="1"/>
  <c r="B140" i="8"/>
  <c r="A141" i="8"/>
  <c r="E137" i="7"/>
  <c r="D137" i="7"/>
  <c r="G137" i="7"/>
  <c r="B138" i="7"/>
  <c r="A139" i="7"/>
  <c r="B141" i="8" l="1"/>
  <c r="A142" i="8"/>
  <c r="F140" i="8"/>
  <c r="D140" i="8"/>
  <c r="G140" i="8" s="1"/>
  <c r="A140" i="7"/>
  <c r="B139" i="7"/>
  <c r="E138" i="7"/>
  <c r="D138" i="7"/>
  <c r="H138" i="7" s="1"/>
  <c r="G138" i="7"/>
  <c r="H137" i="7"/>
  <c r="B142" i="8" l="1"/>
  <c r="A143" i="8"/>
  <c r="F141" i="8"/>
  <c r="D141" i="8"/>
  <c r="G141" i="8" s="1"/>
  <c r="E139" i="7"/>
  <c r="G139" i="7"/>
  <c r="D139" i="7"/>
  <c r="B140" i="7"/>
  <c r="A141" i="7"/>
  <c r="B143" i="8" l="1"/>
  <c r="A144" i="8"/>
  <c r="D142" i="8"/>
  <c r="F142" i="8"/>
  <c r="A142" i="7"/>
  <c r="B141" i="7"/>
  <c r="D140" i="7"/>
  <c r="H140" i="7" s="1"/>
  <c r="E140" i="7"/>
  <c r="G140" i="7"/>
  <c r="H139" i="7"/>
  <c r="G142" i="8" l="1"/>
  <c r="A145" i="8"/>
  <c r="B144" i="8"/>
  <c r="D143" i="8"/>
  <c r="F143" i="8"/>
  <c r="E141" i="7"/>
  <c r="D141" i="7"/>
  <c r="G141" i="7"/>
  <c r="A143" i="7"/>
  <c r="B142" i="7"/>
  <c r="D144" i="8" l="1"/>
  <c r="F144" i="8"/>
  <c r="G143" i="8"/>
  <c r="A146" i="8"/>
  <c r="B145" i="8"/>
  <c r="D142" i="7"/>
  <c r="H142" i="7" s="1"/>
  <c r="G142" i="7"/>
  <c r="E142" i="7"/>
  <c r="A144" i="7"/>
  <c r="B143" i="7"/>
  <c r="H141" i="7"/>
  <c r="D145" i="8" l="1"/>
  <c r="F145" i="8"/>
  <c r="A147" i="8"/>
  <c r="B146" i="8"/>
  <c r="G144" i="8"/>
  <c r="D143" i="7"/>
  <c r="G143" i="7"/>
  <c r="E143" i="7"/>
  <c r="A145" i="7"/>
  <c r="B144" i="7"/>
  <c r="D146" i="8" l="1"/>
  <c r="F146" i="8"/>
  <c r="A148" i="8"/>
  <c r="B147" i="8"/>
  <c r="G145" i="8"/>
  <c r="G144" i="7"/>
  <c r="E144" i="7"/>
  <c r="D144" i="7"/>
  <c r="A146" i="7"/>
  <c r="B145" i="7"/>
  <c r="H143" i="7"/>
  <c r="B148" i="8" l="1"/>
  <c r="A149" i="8"/>
  <c r="F147" i="8"/>
  <c r="D147" i="8"/>
  <c r="G146" i="8"/>
  <c r="G145" i="7"/>
  <c r="D145" i="7"/>
  <c r="H145" i="7" s="1"/>
  <c r="E145" i="7"/>
  <c r="A147" i="7"/>
  <c r="B146" i="7"/>
  <c r="H144" i="7"/>
  <c r="G147" i="8" l="1"/>
  <c r="B149" i="8"/>
  <c r="A150" i="8"/>
  <c r="F148" i="8"/>
  <c r="D148" i="8"/>
  <c r="G148" i="8" s="1"/>
  <c r="A148" i="7"/>
  <c r="B147" i="7"/>
  <c r="D146" i="7"/>
  <c r="G146" i="7"/>
  <c r="E146" i="7"/>
  <c r="B150" i="8" l="1"/>
  <c r="A151" i="8"/>
  <c r="F149" i="8"/>
  <c r="D149" i="8"/>
  <c r="G149" i="8" s="1"/>
  <c r="H146" i="7"/>
  <c r="E147" i="7"/>
  <c r="G147" i="7"/>
  <c r="D147" i="7"/>
  <c r="H147" i="7" s="1"/>
  <c r="A149" i="7"/>
  <c r="B148" i="7"/>
  <c r="D150" i="8" l="1"/>
  <c r="F150" i="8"/>
  <c r="B151" i="8"/>
  <c r="A152" i="8"/>
  <c r="A150" i="7"/>
  <c r="B149" i="7"/>
  <c r="D148" i="7"/>
  <c r="E148" i="7"/>
  <c r="G148" i="7"/>
  <c r="A153" i="8" l="1"/>
  <c r="B152" i="8"/>
  <c r="D151" i="8"/>
  <c r="F151" i="8"/>
  <c r="G150" i="8"/>
  <c r="H148" i="7"/>
  <c r="D149" i="7"/>
  <c r="G149" i="7"/>
  <c r="E149" i="7"/>
  <c r="B150" i="7"/>
  <c r="A151" i="7"/>
  <c r="G151" i="8" l="1"/>
  <c r="D152" i="8"/>
  <c r="F152" i="8"/>
  <c r="A154" i="8"/>
  <c r="B153" i="8"/>
  <c r="D150" i="7"/>
  <c r="H150" i="7" s="1"/>
  <c r="G150" i="7"/>
  <c r="E150" i="7"/>
  <c r="A152" i="7"/>
  <c r="B151" i="7"/>
  <c r="H149" i="7"/>
  <c r="D153" i="8" l="1"/>
  <c r="F153" i="8"/>
  <c r="A155" i="8"/>
  <c r="B154" i="8"/>
  <c r="G152" i="8"/>
  <c r="G151" i="7"/>
  <c r="D151" i="7"/>
  <c r="E151" i="7"/>
  <c r="B152" i="7"/>
  <c r="A153" i="7"/>
  <c r="D154" i="8" l="1"/>
  <c r="F154" i="8"/>
  <c r="A156" i="8"/>
  <c r="B155" i="8"/>
  <c r="G153" i="8"/>
  <c r="A154" i="7"/>
  <c r="B153" i="7"/>
  <c r="H151" i="7"/>
  <c r="D152" i="7"/>
  <c r="G152" i="7"/>
  <c r="E152" i="7"/>
  <c r="F155" i="8" l="1"/>
  <c r="D155" i="8"/>
  <c r="G155" i="8" s="1"/>
  <c r="B156" i="8"/>
  <c r="A157" i="8"/>
  <c r="G154" i="8"/>
  <c r="H152" i="7"/>
  <c r="D153" i="7"/>
  <c r="E153" i="7"/>
  <c r="G153" i="7"/>
  <c r="B154" i="7"/>
  <c r="A155" i="7"/>
  <c r="D156" i="8" l="1"/>
  <c r="F156" i="8"/>
  <c r="A158" i="8"/>
  <c r="B157" i="8"/>
  <c r="D154" i="7"/>
  <c r="H154" i="7" s="1"/>
  <c r="E154" i="7"/>
  <c r="G154" i="7"/>
  <c r="A156" i="7"/>
  <c r="B155" i="7"/>
  <c r="H153" i="7"/>
  <c r="F157" i="8" l="1"/>
  <c r="D157" i="8"/>
  <c r="G157" i="8" s="1"/>
  <c r="B158" i="8"/>
  <c r="A159" i="8"/>
  <c r="G156" i="8"/>
  <c r="G155" i="7"/>
  <c r="D155" i="7"/>
  <c r="E155" i="7"/>
  <c r="B156" i="7"/>
  <c r="A157" i="7"/>
  <c r="D158" i="8" l="1"/>
  <c r="F158" i="8"/>
  <c r="B159" i="8"/>
  <c r="A160" i="8"/>
  <c r="B157" i="7"/>
  <c r="A158" i="7"/>
  <c r="G156" i="7"/>
  <c r="D156" i="7"/>
  <c r="H156" i="7" s="1"/>
  <c r="E156" i="7"/>
  <c r="H155" i="7"/>
  <c r="A161" i="8" l="1"/>
  <c r="B160" i="8"/>
  <c r="D159" i="8"/>
  <c r="F159" i="8"/>
  <c r="G158" i="8"/>
  <c r="B158" i="7"/>
  <c r="A159" i="7"/>
  <c r="D157" i="7"/>
  <c r="E157" i="7"/>
  <c r="G157" i="7"/>
  <c r="D160" i="8" l="1"/>
  <c r="F160" i="8"/>
  <c r="G159" i="8"/>
  <c r="B161" i="8"/>
  <c r="A162" i="8"/>
  <c r="H157" i="7"/>
  <c r="A160" i="7"/>
  <c r="B159" i="7"/>
  <c r="E158" i="7"/>
  <c r="G158" i="7"/>
  <c r="D158" i="7"/>
  <c r="H158" i="7" s="1"/>
  <c r="A163" i="8" l="1"/>
  <c r="B162" i="8"/>
  <c r="F161" i="8"/>
  <c r="D161" i="8"/>
  <c r="G160" i="8"/>
  <c r="D159" i="7"/>
  <c r="E159" i="7"/>
  <c r="G159" i="7"/>
  <c r="B160" i="7"/>
  <c r="A161" i="7"/>
  <c r="G161" i="8" l="1"/>
  <c r="D162" i="8"/>
  <c r="F162" i="8"/>
  <c r="A164" i="8"/>
  <c r="B163" i="8"/>
  <c r="B161" i="7"/>
  <c r="A162" i="7"/>
  <c r="E160" i="7"/>
  <c r="D160" i="7"/>
  <c r="G160" i="7"/>
  <c r="H159" i="7"/>
  <c r="D163" i="8" l="1"/>
  <c r="F163" i="8"/>
  <c r="B164" i="8"/>
  <c r="A165" i="8"/>
  <c r="G162" i="8"/>
  <c r="H160" i="7"/>
  <c r="B162" i="7"/>
  <c r="A163" i="7"/>
  <c r="D161" i="7"/>
  <c r="G161" i="7"/>
  <c r="E161" i="7"/>
  <c r="A166" i="8" l="1"/>
  <c r="B165" i="8"/>
  <c r="D164" i="8"/>
  <c r="F164" i="8"/>
  <c r="G163" i="8"/>
  <c r="A164" i="7"/>
  <c r="B163" i="7"/>
  <c r="H161" i="7"/>
  <c r="D162" i="7"/>
  <c r="G162" i="7"/>
  <c r="E162" i="7"/>
  <c r="G164" i="8" l="1"/>
  <c r="F165" i="8"/>
  <c r="D165" i="8"/>
  <c r="B166" i="8"/>
  <c r="A167" i="8"/>
  <c r="H162" i="7"/>
  <c r="D163" i="7"/>
  <c r="E163" i="7"/>
  <c r="G163" i="7"/>
  <c r="A165" i="7"/>
  <c r="B164" i="7"/>
  <c r="G165" i="8" l="1"/>
  <c r="B167" i="8"/>
  <c r="A168" i="8"/>
  <c r="D166" i="8"/>
  <c r="F166" i="8"/>
  <c r="D164" i="7"/>
  <c r="G164" i="7"/>
  <c r="E164" i="7"/>
  <c r="B165" i="7"/>
  <c r="A166" i="7"/>
  <c r="H163" i="7"/>
  <c r="G166" i="8" l="1"/>
  <c r="A169" i="8"/>
  <c r="B168" i="8"/>
  <c r="D167" i="8"/>
  <c r="F167" i="8"/>
  <c r="A167" i="7"/>
  <c r="B166" i="7"/>
  <c r="D165" i="7"/>
  <c r="E165" i="7"/>
  <c r="G165" i="7"/>
  <c r="H164" i="7"/>
  <c r="G167" i="8" l="1"/>
  <c r="F168" i="8"/>
  <c r="D168" i="8"/>
  <c r="G168" i="8" s="1"/>
  <c r="B169" i="8"/>
  <c r="A170" i="8"/>
  <c r="H165" i="7"/>
  <c r="E166" i="7"/>
  <c r="D166" i="7"/>
  <c r="H166" i="7" s="1"/>
  <c r="G166" i="7"/>
  <c r="A168" i="7"/>
  <c r="B167" i="7"/>
  <c r="A171" i="8" l="1"/>
  <c r="B170" i="8"/>
  <c r="F169" i="8"/>
  <c r="D169" i="8"/>
  <c r="G169" i="8" s="1"/>
  <c r="D167" i="7"/>
  <c r="H167" i="7" s="1"/>
  <c r="E167" i="7"/>
  <c r="G167" i="7"/>
  <c r="A169" i="7"/>
  <c r="B168" i="7"/>
  <c r="D170" i="8" l="1"/>
  <c r="F170" i="8"/>
  <c r="A172" i="8"/>
  <c r="B171" i="8"/>
  <c r="B169" i="7"/>
  <c r="A170" i="7"/>
  <c r="E168" i="7"/>
  <c r="D168" i="7"/>
  <c r="H168" i="7" s="1"/>
  <c r="G168" i="7"/>
  <c r="D171" i="8" l="1"/>
  <c r="F171" i="8"/>
  <c r="B172" i="8"/>
  <c r="A173" i="8"/>
  <c r="G170" i="8"/>
  <c r="A171" i="7"/>
  <c r="B170" i="7"/>
  <c r="E169" i="7"/>
  <c r="D169" i="7"/>
  <c r="H169" i="7" s="1"/>
  <c r="G169" i="7"/>
  <c r="B173" i="8" l="1"/>
  <c r="A174" i="8"/>
  <c r="D172" i="8"/>
  <c r="F172" i="8"/>
  <c r="G171" i="8"/>
  <c r="D170" i="7"/>
  <c r="G170" i="7"/>
  <c r="E170" i="7"/>
  <c r="A172" i="7"/>
  <c r="B171" i="7"/>
  <c r="G172" i="8" l="1"/>
  <c r="A175" i="8"/>
  <c r="B174" i="8"/>
  <c r="F173" i="8"/>
  <c r="D173" i="8"/>
  <c r="G173" i="8" s="1"/>
  <c r="D171" i="7"/>
  <c r="G171" i="7"/>
  <c r="E171" i="7"/>
  <c r="A173" i="7"/>
  <c r="B172" i="7"/>
  <c r="H170" i="7"/>
  <c r="D174" i="8" l="1"/>
  <c r="F174" i="8"/>
  <c r="B175" i="8"/>
  <c r="A176" i="8"/>
  <c r="D172" i="7"/>
  <c r="E172" i="7"/>
  <c r="G172" i="7"/>
  <c r="B173" i="7"/>
  <c r="A174" i="7"/>
  <c r="H171" i="7"/>
  <c r="A177" i="8" l="1"/>
  <c r="B176" i="8"/>
  <c r="D175" i="8"/>
  <c r="F175" i="8"/>
  <c r="G174" i="8"/>
  <c r="A175" i="7"/>
  <c r="B174" i="7"/>
  <c r="E173" i="7"/>
  <c r="G173" i="7"/>
  <c r="D173" i="7"/>
  <c r="H173" i="7" s="1"/>
  <c r="H172" i="7"/>
  <c r="G175" i="8" l="1"/>
  <c r="D176" i="8"/>
  <c r="F176" i="8"/>
  <c r="B177" i="8"/>
  <c r="A178" i="8"/>
  <c r="D174" i="7"/>
  <c r="G174" i="7"/>
  <c r="E174" i="7"/>
  <c r="A176" i="7"/>
  <c r="B175" i="7"/>
  <c r="A179" i="8" l="1"/>
  <c r="B178" i="8"/>
  <c r="D177" i="8"/>
  <c r="F177" i="8"/>
  <c r="G176" i="8"/>
  <c r="D175" i="7"/>
  <c r="G175" i="7"/>
  <c r="E175" i="7"/>
  <c r="A177" i="7"/>
  <c r="B176" i="7"/>
  <c r="H174" i="7"/>
  <c r="G177" i="8" l="1"/>
  <c r="F178" i="8"/>
  <c r="D178" i="8"/>
  <c r="B179" i="8"/>
  <c r="A180" i="8"/>
  <c r="D176" i="7"/>
  <c r="G176" i="7"/>
  <c r="E176" i="7"/>
  <c r="B177" i="7"/>
  <c r="A178" i="7"/>
  <c r="H175" i="7"/>
  <c r="G178" i="8" l="1"/>
  <c r="D179" i="8"/>
  <c r="F179" i="8"/>
  <c r="A181" i="8"/>
  <c r="B180" i="8"/>
  <c r="A179" i="7"/>
  <c r="B178" i="7"/>
  <c r="D177" i="7"/>
  <c r="E177" i="7"/>
  <c r="G177" i="7"/>
  <c r="H176" i="7"/>
  <c r="F180" i="8" l="1"/>
  <c r="D180" i="8"/>
  <c r="B181" i="8"/>
  <c r="A182" i="8"/>
  <c r="G179" i="8"/>
  <c r="H177" i="7"/>
  <c r="G178" i="7"/>
  <c r="E178" i="7"/>
  <c r="D178" i="7"/>
  <c r="A180" i="7"/>
  <c r="B179" i="7"/>
  <c r="G180" i="8" l="1"/>
  <c r="B182" i="8"/>
  <c r="A183" i="8"/>
  <c r="D181" i="8"/>
  <c r="F181" i="8"/>
  <c r="G179" i="7"/>
  <c r="E179" i="7"/>
  <c r="D179" i="7"/>
  <c r="A181" i="7"/>
  <c r="B180" i="7"/>
  <c r="H178" i="7"/>
  <c r="G181" i="8" l="1"/>
  <c r="A184" i="8"/>
  <c r="B183" i="8"/>
  <c r="D182" i="8"/>
  <c r="F182" i="8"/>
  <c r="H179" i="7"/>
  <c r="D180" i="7"/>
  <c r="G180" i="7"/>
  <c r="E180" i="7"/>
  <c r="B181" i="7"/>
  <c r="A182" i="7"/>
  <c r="G182" i="8" l="1"/>
  <c r="D183" i="8"/>
  <c r="F183" i="8"/>
  <c r="B184" i="8"/>
  <c r="A185" i="8"/>
  <c r="D181" i="7"/>
  <c r="E181" i="7"/>
  <c r="G181" i="7"/>
  <c r="A183" i="7"/>
  <c r="B182" i="7"/>
  <c r="H180" i="7"/>
  <c r="G183" i="8" l="1"/>
  <c r="D184" i="8"/>
  <c r="F184" i="8"/>
  <c r="A186" i="8"/>
  <c r="B185" i="8"/>
  <c r="D182" i="7"/>
  <c r="G182" i="7"/>
  <c r="E182" i="7"/>
  <c r="A184" i="7"/>
  <c r="B183" i="7"/>
  <c r="H181" i="7"/>
  <c r="D185" i="8" l="1"/>
  <c r="F185" i="8"/>
  <c r="A187" i="8"/>
  <c r="B186" i="8"/>
  <c r="G184" i="8"/>
  <c r="B184" i="7"/>
  <c r="A185" i="7"/>
  <c r="E183" i="7"/>
  <c r="D183" i="7"/>
  <c r="H183" i="7" s="1"/>
  <c r="G183" i="7"/>
  <c r="H182" i="7"/>
  <c r="G185" i="8" l="1"/>
  <c r="D186" i="8"/>
  <c r="F186" i="8"/>
  <c r="B187" i="8"/>
  <c r="A188" i="8"/>
  <c r="B185" i="7"/>
  <c r="A186" i="7"/>
  <c r="D184" i="7"/>
  <c r="E184" i="7"/>
  <c r="G184" i="7"/>
  <c r="D187" i="8" l="1"/>
  <c r="F187" i="8"/>
  <c r="B188" i="8"/>
  <c r="A189" i="8"/>
  <c r="G186" i="8"/>
  <c r="D185" i="7"/>
  <c r="E185" i="7"/>
  <c r="G185" i="7"/>
  <c r="H184" i="7"/>
  <c r="B186" i="7"/>
  <c r="A187" i="7"/>
  <c r="B189" i="8" l="1"/>
  <c r="A190" i="8"/>
  <c r="F188" i="8"/>
  <c r="D188" i="8"/>
  <c r="G188" i="8" s="1"/>
  <c r="G187" i="8"/>
  <c r="E186" i="7"/>
  <c r="D186" i="7"/>
  <c r="G186" i="7"/>
  <c r="A188" i="7"/>
  <c r="B187" i="7"/>
  <c r="H185" i="7"/>
  <c r="B190" i="8" l="1"/>
  <c r="A191" i="8"/>
  <c r="D189" i="8"/>
  <c r="F189" i="8"/>
  <c r="D187" i="7"/>
  <c r="G187" i="7"/>
  <c r="E187" i="7"/>
  <c r="B188" i="7"/>
  <c r="A189" i="7"/>
  <c r="H186" i="7"/>
  <c r="G189" i="8" l="1"/>
  <c r="A192" i="8"/>
  <c r="B191" i="8"/>
  <c r="D190" i="8"/>
  <c r="F190" i="8"/>
  <c r="B189" i="7"/>
  <c r="A190" i="7"/>
  <c r="D188" i="7"/>
  <c r="H188" i="7" s="1"/>
  <c r="G188" i="7"/>
  <c r="E188" i="7"/>
  <c r="H187" i="7"/>
  <c r="G190" i="8" l="1"/>
  <c r="D191" i="8"/>
  <c r="F191" i="8"/>
  <c r="B192" i="8"/>
  <c r="A193" i="8"/>
  <c r="B190" i="7"/>
  <c r="A191" i="7"/>
  <c r="G189" i="7"/>
  <c r="D189" i="7"/>
  <c r="H189" i="7" s="1"/>
  <c r="E189" i="7"/>
  <c r="G191" i="8" l="1"/>
  <c r="D192" i="8"/>
  <c r="F192" i="8"/>
  <c r="A194" i="8"/>
  <c r="B193" i="8"/>
  <c r="A192" i="7"/>
  <c r="B191" i="7"/>
  <c r="E190" i="7"/>
  <c r="D190" i="7"/>
  <c r="H190" i="7" s="1"/>
  <c r="G190" i="7"/>
  <c r="A195" i="8" l="1"/>
  <c r="B194" i="8"/>
  <c r="D193" i="8"/>
  <c r="F193" i="8"/>
  <c r="G192" i="8"/>
  <c r="E191" i="7"/>
  <c r="D191" i="7"/>
  <c r="G191" i="7"/>
  <c r="B192" i="7"/>
  <c r="A193" i="7"/>
  <c r="G193" i="8" l="1"/>
  <c r="D194" i="8"/>
  <c r="F194" i="8"/>
  <c r="B195" i="8"/>
  <c r="A196" i="8"/>
  <c r="B193" i="7"/>
  <c r="A194" i="7"/>
  <c r="G192" i="7"/>
  <c r="E192" i="7"/>
  <c r="D192" i="7"/>
  <c r="H192" i="7" s="1"/>
  <c r="H191" i="7"/>
  <c r="G194" i="8" l="1"/>
  <c r="B196" i="8"/>
  <c r="A197" i="8"/>
  <c r="D195" i="8"/>
  <c r="F195" i="8"/>
  <c r="B194" i="7"/>
  <c r="A195" i="7"/>
  <c r="D193" i="7"/>
  <c r="E193" i="7"/>
  <c r="G193" i="7"/>
  <c r="G195" i="8" l="1"/>
  <c r="B197" i="8"/>
  <c r="A198" i="8"/>
  <c r="F196" i="8"/>
  <c r="D196" i="8"/>
  <c r="G196" i="8" s="1"/>
  <c r="A196" i="7"/>
  <c r="B195" i="7"/>
  <c r="H193" i="7"/>
  <c r="G194" i="7"/>
  <c r="D194" i="7"/>
  <c r="H194" i="7" s="1"/>
  <c r="E194" i="7"/>
  <c r="B198" i="8" l="1"/>
  <c r="A199" i="8"/>
  <c r="D197" i="8"/>
  <c r="F197" i="8"/>
  <c r="E195" i="7"/>
  <c r="G195" i="7"/>
  <c r="D195" i="7"/>
  <c r="H195" i="7" s="1"/>
  <c r="A197" i="7"/>
  <c r="B196" i="7"/>
  <c r="G197" i="8" l="1"/>
  <c r="A200" i="8"/>
  <c r="B199" i="8"/>
  <c r="F198" i="8"/>
  <c r="D198" i="8"/>
  <c r="G198" i="8" s="1"/>
  <c r="E196" i="7"/>
  <c r="G196" i="7"/>
  <c r="D196" i="7"/>
  <c r="H196" i="7" s="1"/>
  <c r="B197" i="7"/>
  <c r="A198" i="7"/>
  <c r="D199" i="8" l="1"/>
  <c r="F199" i="8"/>
  <c r="B200" i="8"/>
  <c r="A201" i="8"/>
  <c r="A199" i="7"/>
  <c r="B198" i="7"/>
  <c r="D197" i="7"/>
  <c r="E197" i="7"/>
  <c r="G197" i="7"/>
  <c r="D200" i="8" l="1"/>
  <c r="F200" i="8"/>
  <c r="A202" i="8"/>
  <c r="B201" i="8"/>
  <c r="G199" i="8"/>
  <c r="H197" i="7"/>
  <c r="D198" i="7"/>
  <c r="E198" i="7"/>
  <c r="G198" i="7"/>
  <c r="A200" i="7"/>
  <c r="B199" i="7"/>
  <c r="D201" i="8" l="1"/>
  <c r="F201" i="8"/>
  <c r="A203" i="8"/>
  <c r="B202" i="8"/>
  <c r="G200" i="8"/>
  <c r="E199" i="7"/>
  <c r="G199" i="7"/>
  <c r="D199" i="7"/>
  <c r="A201" i="7"/>
  <c r="B200" i="7"/>
  <c r="H198" i="7"/>
  <c r="D202" i="8" l="1"/>
  <c r="F202" i="8"/>
  <c r="B203" i="8"/>
  <c r="A204" i="8"/>
  <c r="G201" i="8"/>
  <c r="D200" i="7"/>
  <c r="E200" i="7"/>
  <c r="G200" i="7"/>
  <c r="B201" i="7"/>
  <c r="A202" i="7"/>
  <c r="H199" i="7"/>
  <c r="D203" i="8" l="1"/>
  <c r="F203" i="8"/>
  <c r="A205" i="8"/>
  <c r="B204" i="8"/>
  <c r="G202" i="8"/>
  <c r="A203" i="7"/>
  <c r="B202" i="7"/>
  <c r="G201" i="7"/>
  <c r="E201" i="7"/>
  <c r="D201" i="7"/>
  <c r="H201" i="7" s="1"/>
  <c r="H200" i="7"/>
  <c r="F204" i="8" l="1"/>
  <c r="D204" i="8"/>
  <c r="B205" i="8"/>
  <c r="A206" i="8"/>
  <c r="G203" i="8"/>
  <c r="D202" i="7"/>
  <c r="G202" i="7"/>
  <c r="E202" i="7"/>
  <c r="A204" i="7"/>
  <c r="B203" i="7"/>
  <c r="G204" i="8" l="1"/>
  <c r="D205" i="8"/>
  <c r="F205" i="8"/>
  <c r="B206" i="8"/>
  <c r="A207" i="8"/>
  <c r="A205" i="7"/>
  <c r="B204" i="7"/>
  <c r="D203" i="7"/>
  <c r="H203" i="7" s="1"/>
  <c r="G203" i="7"/>
  <c r="E203" i="7"/>
  <c r="H202" i="7"/>
  <c r="G205" i="8" l="1"/>
  <c r="D206" i="8"/>
  <c r="F206" i="8"/>
  <c r="A208" i="8"/>
  <c r="B207" i="8"/>
  <c r="D204" i="7"/>
  <c r="E204" i="7"/>
  <c r="G204" i="7"/>
  <c r="B205" i="7"/>
  <c r="A206" i="7"/>
  <c r="D207" i="8" l="1"/>
  <c r="F207" i="8"/>
  <c r="B208" i="8"/>
  <c r="A209" i="8"/>
  <c r="G206" i="8"/>
  <c r="E205" i="7"/>
  <c r="D205" i="7"/>
  <c r="H205" i="7" s="1"/>
  <c r="G205" i="7"/>
  <c r="A207" i="7"/>
  <c r="B206" i="7"/>
  <c r="H204" i="7"/>
  <c r="D208" i="8" l="1"/>
  <c r="F208" i="8"/>
  <c r="A210" i="8"/>
  <c r="B210" i="8" s="1"/>
  <c r="B209" i="8"/>
  <c r="G207" i="8"/>
  <c r="A208" i="7"/>
  <c r="B207" i="7"/>
  <c r="G206" i="7"/>
  <c r="E206" i="7"/>
  <c r="D206" i="7"/>
  <c r="D209" i="8" l="1"/>
  <c r="F209" i="8"/>
  <c r="D210" i="8"/>
  <c r="F210" i="8"/>
  <c r="G208" i="8"/>
  <c r="H206" i="7"/>
  <c r="D207" i="7"/>
  <c r="E207" i="7"/>
  <c r="G207" i="7"/>
  <c r="A209" i="7"/>
  <c r="B209" i="7" s="1"/>
  <c r="B208" i="7"/>
  <c r="G210" i="8" l="1"/>
  <c r="G209" i="8"/>
  <c r="D209" i="7"/>
  <c r="G209" i="7"/>
  <c r="E209" i="7"/>
  <c r="E208" i="7"/>
  <c r="G208" i="7"/>
  <c r="D208" i="7"/>
  <c r="H207" i="7"/>
  <c r="H208" i="7" l="1"/>
  <c r="H209" i="7"/>
  <c r="E18" i="1" l="1"/>
  <c r="E19" i="1"/>
  <c r="E20" i="1"/>
  <c r="E17" i="1"/>
  <c r="D11" i="1" l="1"/>
  <c r="D8" i="1"/>
  <c r="F20" i="5" l="1"/>
  <c r="G22" i="5"/>
  <c r="C56" i="5"/>
  <c r="G23" i="5"/>
  <c r="F16" i="5"/>
  <c r="G24" i="5"/>
  <c r="G25" i="5"/>
  <c r="G26" i="5"/>
  <c r="G27" i="5"/>
  <c r="G28" i="5"/>
  <c r="G29" i="5"/>
  <c r="G30" i="5"/>
  <c r="G31" i="5"/>
  <c r="G32" i="5"/>
  <c r="G33" i="5"/>
  <c r="B53" i="1"/>
  <c r="C1" i="5"/>
  <c r="D1" i="5" s="1"/>
  <c r="E1" i="5"/>
  <c r="F1" i="5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A52" i="5"/>
  <c r="A51" i="5" s="1"/>
  <c r="A50" i="5" s="1"/>
  <c r="A49" i="5" s="1"/>
  <c r="A48" i="5" s="1"/>
  <c r="A47" i="5" s="1"/>
  <c r="A46" i="5" s="1"/>
  <c r="A45" i="5" s="1"/>
  <c r="A44" i="5" s="1"/>
  <c r="A43" i="5" s="1"/>
  <c r="A42" i="5" s="1"/>
  <c r="A41" i="5" s="1"/>
  <c r="A40" i="5" s="1"/>
  <c r="A39" i="5" s="1"/>
  <c r="A38" i="5" s="1"/>
  <c r="A37" i="5" s="1"/>
  <c r="A36" i="5" s="1"/>
  <c r="A35" i="5" s="1"/>
  <c r="A34" i="5" s="1"/>
  <c r="A33" i="5" s="1"/>
  <c r="A32" i="5" s="1"/>
  <c r="A31" i="5" s="1"/>
  <c r="A30" i="5" s="1"/>
  <c r="A29" i="5" s="1"/>
  <c r="A28" i="5" s="1"/>
  <c r="A27" i="5" s="1"/>
  <c r="A26" i="5" s="1"/>
  <c r="A25" i="5" s="1"/>
  <c r="A24" i="5" s="1"/>
  <c r="A23" i="5" s="1"/>
  <c r="A22" i="5" s="1"/>
  <c r="A21" i="5" s="1"/>
  <c r="A20" i="5" s="1"/>
  <c r="A19" i="5" s="1"/>
  <c r="A18" i="5" s="1"/>
  <c r="A17" i="5" s="1"/>
  <c r="A16" i="5" s="1"/>
  <c r="A15" i="5" s="1"/>
  <c r="A14" i="5" s="1"/>
  <c r="A13" i="5" s="1"/>
  <c r="A12" i="5" s="1"/>
  <c r="A11" i="5" s="1"/>
  <c r="A10" i="5" s="1"/>
  <c r="A9" i="5" s="1"/>
  <c r="A8" i="5" s="1"/>
  <c r="A7" i="5" s="1"/>
  <c r="A6" i="5" s="1"/>
  <c r="A5" i="5" s="1"/>
  <c r="A4" i="5" s="1"/>
  <c r="A3" i="5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A52" i="1"/>
  <c r="A51" i="1" s="1"/>
  <c r="A50" i="1" s="1"/>
  <c r="A49" i="1" s="1"/>
  <c r="A48" i="1" s="1"/>
  <c r="A47" i="1" s="1"/>
  <c r="A46" i="1" s="1"/>
  <c r="A45" i="1" s="1"/>
  <c r="A44" i="1" s="1"/>
  <c r="A43" i="1" s="1"/>
  <c r="A42" i="1" s="1"/>
  <c r="A41" i="1" s="1"/>
  <c r="A40" i="1" s="1"/>
  <c r="A39" i="1" s="1"/>
  <c r="A38" i="1" s="1"/>
  <c r="A37" i="1" s="1"/>
  <c r="A36" i="1" s="1"/>
  <c r="A35" i="1" s="1"/>
  <c r="A34" i="1" s="1"/>
  <c r="A33" i="1" s="1"/>
  <c r="A32" i="1" s="1"/>
  <c r="A31" i="1" s="1"/>
  <c r="A30" i="1" s="1"/>
  <c r="A29" i="1" s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C56" i="1"/>
  <c r="D56" i="1"/>
  <c r="E56" i="1" s="1"/>
  <c r="D56" i="5"/>
  <c r="E56" i="5" s="1"/>
  <c r="C55" i="5" l="1"/>
  <c r="D12" i="1"/>
  <c r="C55" i="1"/>
  <c r="D55" i="5"/>
  <c r="D13" i="1"/>
  <c r="C53" i="1" s="1"/>
  <c r="F56" i="1"/>
  <c r="E55" i="1"/>
  <c r="D55" i="1"/>
  <c r="F56" i="5"/>
  <c r="E55" i="5"/>
  <c r="D14" i="1" l="1"/>
  <c r="F55" i="1"/>
  <c r="G56" i="1"/>
  <c r="F55" i="5"/>
  <c r="G56" i="5"/>
  <c r="D52" i="1"/>
  <c r="E51" i="1" s="1"/>
  <c r="F50" i="1" s="1"/>
  <c r="G49" i="1" s="1"/>
  <c r="D53" i="1"/>
  <c r="D15" i="1"/>
  <c r="C52" i="1"/>
  <c r="D51" i="1" s="1"/>
  <c r="E50" i="1" s="1"/>
  <c r="F49" i="1" s="1"/>
  <c r="G48" i="1" s="1"/>
  <c r="H48" i="1" l="1"/>
  <c r="I47" i="1" s="1"/>
  <c r="J46" i="1" s="1"/>
  <c r="H47" i="1"/>
  <c r="I46" i="1" s="1"/>
  <c r="J45" i="1" s="1"/>
  <c r="E52" i="1"/>
  <c r="F51" i="1" s="1"/>
  <c r="G50" i="1" s="1"/>
  <c r="E53" i="1"/>
  <c r="H56" i="1"/>
  <c r="G55" i="1"/>
  <c r="H56" i="5"/>
  <c r="G55" i="5"/>
  <c r="K44" i="1" l="1"/>
  <c r="K45" i="1"/>
  <c r="H49" i="1"/>
  <c r="I48" i="1" s="1"/>
  <c r="J47" i="1" s="1"/>
  <c r="F53" i="1"/>
  <c r="F52" i="1"/>
  <c r="G51" i="1" s="1"/>
  <c r="I56" i="5"/>
  <c r="H55" i="5"/>
  <c r="H55" i="1"/>
  <c r="I56" i="1"/>
  <c r="G53" i="1" l="1"/>
  <c r="G52" i="1"/>
  <c r="L44" i="1"/>
  <c r="M43" i="1" s="1"/>
  <c r="N42" i="1" s="1"/>
  <c r="O41" i="1" s="1"/>
  <c r="P40" i="1" s="1"/>
  <c r="Q39" i="1" s="1"/>
  <c r="R38" i="1" s="1"/>
  <c r="L43" i="1"/>
  <c r="M42" i="1" s="1"/>
  <c r="N41" i="1" s="1"/>
  <c r="K46" i="1"/>
  <c r="H50" i="1"/>
  <c r="I49" i="1" s="1"/>
  <c r="J48" i="1" s="1"/>
  <c r="H51" i="1"/>
  <c r="I50" i="1" s="1"/>
  <c r="J49" i="1" s="1"/>
  <c r="J56" i="5"/>
  <c r="I55" i="5"/>
  <c r="I55" i="1"/>
  <c r="J56" i="1"/>
  <c r="S37" i="1" l="1"/>
  <c r="T36" i="1" s="1"/>
  <c r="U35" i="1" s="1"/>
  <c r="V34" i="1" s="1"/>
  <c r="W33" i="1" s="1"/>
  <c r="X32" i="1" s="1"/>
  <c r="O40" i="1"/>
  <c r="P39" i="1" s="1"/>
  <c r="Q38" i="1" s="1"/>
  <c r="R37" i="1" s="1"/>
  <c r="L45" i="1"/>
  <c r="M44" i="1" s="1"/>
  <c r="N43" i="1" s="1"/>
  <c r="O42" i="1" s="1"/>
  <c r="P41" i="1" s="1"/>
  <c r="Q40" i="1" s="1"/>
  <c r="R39" i="1" s="1"/>
  <c r="K48" i="1"/>
  <c r="L47" i="1" s="1"/>
  <c r="M46" i="1" s="1"/>
  <c r="N45" i="1" s="1"/>
  <c r="O44" i="1" s="1"/>
  <c r="P43" i="1" s="1"/>
  <c r="Q42" i="1" s="1"/>
  <c r="R41" i="1" s="1"/>
  <c r="S40" i="1" s="1"/>
  <c r="K47" i="1"/>
  <c r="H53" i="1"/>
  <c r="H52" i="1"/>
  <c r="I51" i="1" s="1"/>
  <c r="J50" i="1" s="1"/>
  <c r="J55" i="5"/>
  <c r="K56" i="5"/>
  <c r="K56" i="1"/>
  <c r="J55" i="1"/>
  <c r="S36" i="1" l="1"/>
  <c r="T35" i="1" s="1"/>
  <c r="U34" i="1" s="1"/>
  <c r="S38" i="1"/>
  <c r="T37" i="1" s="1"/>
  <c r="U36" i="1" s="1"/>
  <c r="V35" i="1" s="1"/>
  <c r="W34" i="1" s="1"/>
  <c r="X33" i="1" s="1"/>
  <c r="Y31" i="1"/>
  <c r="Z30" i="1" s="1"/>
  <c r="AA29" i="1" s="1"/>
  <c r="AB28" i="1" s="1"/>
  <c r="AC27" i="1" s="1"/>
  <c r="AD26" i="1" s="1"/>
  <c r="AE25" i="1" s="1"/>
  <c r="L46" i="1"/>
  <c r="M45" i="1" s="1"/>
  <c r="N44" i="1" s="1"/>
  <c r="O43" i="1" s="1"/>
  <c r="P42" i="1" s="1"/>
  <c r="Q41" i="1" s="1"/>
  <c r="R40" i="1" s="1"/>
  <c r="K49" i="1"/>
  <c r="L48" i="1" s="1"/>
  <c r="M47" i="1" s="1"/>
  <c r="N46" i="1" s="1"/>
  <c r="O45" i="1" s="1"/>
  <c r="P44" i="1" s="1"/>
  <c r="Q43" i="1" s="1"/>
  <c r="R42" i="1" s="1"/>
  <c r="S41" i="1" s="1"/>
  <c r="T39" i="1"/>
  <c r="U38" i="1" s="1"/>
  <c r="V37" i="1" s="1"/>
  <c r="I52" i="1"/>
  <c r="J51" i="1" s="1"/>
  <c r="I53" i="1"/>
  <c r="K55" i="1"/>
  <c r="L56" i="1"/>
  <c r="L56" i="5"/>
  <c r="K55" i="5"/>
  <c r="V33" i="1" l="1"/>
  <c r="W32" i="1" s="1"/>
  <c r="X31" i="1" s="1"/>
  <c r="Y30" i="1" s="1"/>
  <c r="Z29" i="1" s="1"/>
  <c r="AA28" i="1" s="1"/>
  <c r="AB27" i="1" s="1"/>
  <c r="AC26" i="1" s="1"/>
  <c r="AD25" i="1" s="1"/>
  <c r="AE24" i="1" s="1"/>
  <c r="AF24" i="1"/>
  <c r="AG23" i="1" s="1"/>
  <c r="AH22" i="1" s="1"/>
  <c r="AI21" i="1" s="1"/>
  <c r="AJ20" i="1" s="1"/>
  <c r="S39" i="1"/>
  <c r="T38" i="1" s="1"/>
  <c r="U37" i="1" s="1"/>
  <c r="V36" i="1" s="1"/>
  <c r="W35" i="1" s="1"/>
  <c r="X34" i="1" s="1"/>
  <c r="J52" i="1"/>
  <c r="K51" i="1" s="1"/>
  <c r="L50" i="1" s="1"/>
  <c r="J53" i="1"/>
  <c r="Y32" i="1"/>
  <c r="Z31" i="1" s="1"/>
  <c r="AA30" i="1" s="1"/>
  <c r="AB29" i="1" s="1"/>
  <c r="AC28" i="1" s="1"/>
  <c r="AD27" i="1" s="1"/>
  <c r="AE26" i="1" s="1"/>
  <c r="K50" i="1"/>
  <c r="L49" i="1" s="1"/>
  <c r="M48" i="1" s="1"/>
  <c r="N47" i="1" s="1"/>
  <c r="O46" i="1" s="1"/>
  <c r="P45" i="1" s="1"/>
  <c r="Q44" i="1" s="1"/>
  <c r="R43" i="1" s="1"/>
  <c r="S42" i="1" s="1"/>
  <c r="W36" i="1"/>
  <c r="X35" i="1" s="1"/>
  <c r="T40" i="1"/>
  <c r="U39" i="1" s="1"/>
  <c r="V38" i="1" s="1"/>
  <c r="M56" i="5"/>
  <c r="L55" i="5"/>
  <c r="L55" i="1"/>
  <c r="M56" i="1"/>
  <c r="AF23" i="1" l="1"/>
  <c r="AG22" i="1" s="1"/>
  <c r="AH21" i="1" s="1"/>
  <c r="AI20" i="1" s="1"/>
  <c r="AJ19" i="1" s="1"/>
  <c r="AK18" i="1" s="1"/>
  <c r="AL17" i="1" s="1"/>
  <c r="AM16" i="1" s="1"/>
  <c r="AF25" i="1"/>
  <c r="AG24" i="1" s="1"/>
  <c r="AH23" i="1" s="1"/>
  <c r="AI22" i="1" s="1"/>
  <c r="AJ21" i="1" s="1"/>
  <c r="AK19" i="1"/>
  <c r="AL18" i="1" s="1"/>
  <c r="AM17" i="1" s="1"/>
  <c r="Y34" i="1"/>
  <c r="Z33" i="1" s="1"/>
  <c r="AA32" i="1" s="1"/>
  <c r="AB31" i="1" s="1"/>
  <c r="AC30" i="1" s="1"/>
  <c r="AD29" i="1" s="1"/>
  <c r="AE28" i="1" s="1"/>
  <c r="Y33" i="1"/>
  <c r="Z32" i="1" s="1"/>
  <c r="AA31" i="1" s="1"/>
  <c r="AB30" i="1" s="1"/>
  <c r="AC29" i="1" s="1"/>
  <c r="AD28" i="1" s="1"/>
  <c r="AE27" i="1" s="1"/>
  <c r="W37" i="1"/>
  <c r="X36" i="1" s="1"/>
  <c r="T41" i="1"/>
  <c r="U40" i="1" s="1"/>
  <c r="V39" i="1" s="1"/>
  <c r="M49" i="1"/>
  <c r="N48" i="1" s="1"/>
  <c r="O47" i="1" s="1"/>
  <c r="P46" i="1" s="1"/>
  <c r="Q45" i="1" s="1"/>
  <c r="R44" i="1" s="1"/>
  <c r="S43" i="1" s="1"/>
  <c r="M55" i="1"/>
  <c r="N56" i="1"/>
  <c r="N56" i="5"/>
  <c r="M55" i="5"/>
  <c r="K53" i="1"/>
  <c r="K52" i="1"/>
  <c r="L51" i="1" s="1"/>
  <c r="AF27" i="1" l="1"/>
  <c r="AG26" i="1" s="1"/>
  <c r="AH25" i="1" s="1"/>
  <c r="AI24" i="1" s="1"/>
  <c r="AJ23" i="1" s="1"/>
  <c r="AF26" i="1"/>
  <c r="AG25" i="1" s="1"/>
  <c r="AH24" i="1" s="1"/>
  <c r="AI23" i="1" s="1"/>
  <c r="AJ22" i="1" s="1"/>
  <c r="AN16" i="1"/>
  <c r="AO15" i="1" s="1"/>
  <c r="AP14" i="1" s="1"/>
  <c r="AQ13" i="1" s="1"/>
  <c r="AN15" i="1"/>
  <c r="AO14" i="1" s="1"/>
  <c r="AP13" i="1" s="1"/>
  <c r="AQ12" i="1" s="1"/>
  <c r="AK20" i="1"/>
  <c r="AL19" i="1" s="1"/>
  <c r="AM18" i="1" s="1"/>
  <c r="Y35" i="1"/>
  <c r="Z34" i="1" s="1"/>
  <c r="AA33" i="1" s="1"/>
  <c r="AB32" i="1" s="1"/>
  <c r="AC31" i="1" s="1"/>
  <c r="AD30" i="1" s="1"/>
  <c r="AE29" i="1" s="1"/>
  <c r="L52" i="1"/>
  <c r="M51" i="1" s="1"/>
  <c r="N50" i="1" s="1"/>
  <c r="L53" i="1"/>
  <c r="W38" i="1"/>
  <c r="X37" i="1" s="1"/>
  <c r="T42" i="1"/>
  <c r="U41" i="1" s="1"/>
  <c r="V40" i="1" s="1"/>
  <c r="M50" i="1"/>
  <c r="N49" i="1" s="1"/>
  <c r="O48" i="1" s="1"/>
  <c r="P47" i="1" s="1"/>
  <c r="Q46" i="1" s="1"/>
  <c r="R45" i="1" s="1"/>
  <c r="S44" i="1" s="1"/>
  <c r="O56" i="5"/>
  <c r="N55" i="5"/>
  <c r="N41" i="5" s="1"/>
  <c r="O56" i="1"/>
  <c r="N55" i="1"/>
  <c r="AR12" i="1" l="1"/>
  <c r="AS11" i="1" s="1"/>
  <c r="AT10" i="1" s="1"/>
  <c r="AU9" i="1" s="1"/>
  <c r="AV8" i="1" s="1"/>
  <c r="AW7" i="1" s="1"/>
  <c r="AR11" i="1"/>
  <c r="AS10" i="1" s="1"/>
  <c r="AT9" i="1" s="1"/>
  <c r="AU8" i="1" s="1"/>
  <c r="AV7" i="1" s="1"/>
  <c r="AW6" i="1" s="1"/>
  <c r="AF28" i="1"/>
  <c r="AG27" i="1" s="1"/>
  <c r="AH26" i="1" s="1"/>
  <c r="AI25" i="1" s="1"/>
  <c r="AJ24" i="1" s="1"/>
  <c r="AN17" i="1"/>
  <c r="AO16" i="1" s="1"/>
  <c r="AP15" i="1" s="1"/>
  <c r="AQ14" i="1" s="1"/>
  <c r="AK21" i="1"/>
  <c r="AL20" i="1" s="1"/>
  <c r="AM19" i="1" s="1"/>
  <c r="AK22" i="1"/>
  <c r="AL21" i="1" s="1"/>
  <c r="AM20" i="1" s="1"/>
  <c r="Y36" i="1"/>
  <c r="Z35" i="1" s="1"/>
  <c r="AA34" i="1" s="1"/>
  <c r="AB33" i="1" s="1"/>
  <c r="AC32" i="1" s="1"/>
  <c r="AD31" i="1" s="1"/>
  <c r="AE30" i="1" s="1"/>
  <c r="W39" i="1"/>
  <c r="X38" i="1" s="1"/>
  <c r="T43" i="1"/>
  <c r="U42" i="1" s="1"/>
  <c r="V41" i="1" s="1"/>
  <c r="N42" i="5"/>
  <c r="N43" i="5"/>
  <c r="N44" i="5"/>
  <c r="N45" i="5"/>
  <c r="N46" i="5"/>
  <c r="M52" i="1"/>
  <c r="N51" i="1" s="1"/>
  <c r="M53" i="1"/>
  <c r="O55" i="5"/>
  <c r="P56" i="5"/>
  <c r="O55" i="1"/>
  <c r="P56" i="1"/>
  <c r="O49" i="1"/>
  <c r="P48" i="1" s="1"/>
  <c r="Q47" i="1" s="1"/>
  <c r="R46" i="1" s="1"/>
  <c r="S45" i="1" s="1"/>
  <c r="AR13" i="1" l="1"/>
  <c r="AS12" i="1" s="1"/>
  <c r="AT11" i="1" s="1"/>
  <c r="AU10" i="1" s="1"/>
  <c r="AV9" i="1" s="1"/>
  <c r="AW8" i="1" s="1"/>
  <c r="AF29" i="1"/>
  <c r="AG28" i="1" s="1"/>
  <c r="AH27" i="1" s="1"/>
  <c r="AI26" i="1" s="1"/>
  <c r="AJ25" i="1" s="1"/>
  <c r="AX6" i="1"/>
  <c r="AY5" i="1" s="1"/>
  <c r="AZ4" i="1" s="1"/>
  <c r="AZ4" i="5" s="1"/>
  <c r="AX5" i="1"/>
  <c r="AY4" i="1" s="1"/>
  <c r="AZ3" i="1" s="1"/>
  <c r="AZ3" i="5" s="1"/>
  <c r="AN19" i="1"/>
  <c r="AO18" i="1" s="1"/>
  <c r="AP17" i="1" s="1"/>
  <c r="AQ16" i="1" s="1"/>
  <c r="AN18" i="1"/>
  <c r="AO17" i="1" s="1"/>
  <c r="AP16" i="1" s="1"/>
  <c r="AQ15" i="1" s="1"/>
  <c r="AK23" i="1"/>
  <c r="AL22" i="1" s="1"/>
  <c r="AM21" i="1" s="1"/>
  <c r="Y37" i="1"/>
  <c r="Z36" i="1" s="1"/>
  <c r="AA35" i="1" s="1"/>
  <c r="AB34" i="1" s="1"/>
  <c r="AC33" i="1" s="1"/>
  <c r="AD32" i="1" s="1"/>
  <c r="AE31" i="1" s="1"/>
  <c r="W40" i="1"/>
  <c r="X39" i="1" s="1"/>
  <c r="T44" i="1"/>
  <c r="U43" i="1" s="1"/>
  <c r="V42" i="1" s="1"/>
  <c r="M43" i="5"/>
  <c r="M42" i="5"/>
  <c r="M46" i="5"/>
  <c r="N52" i="1"/>
  <c r="N53" i="1"/>
  <c r="Q56" i="5"/>
  <c r="P55" i="5"/>
  <c r="P55" i="1"/>
  <c r="Q56" i="1"/>
  <c r="M45" i="5"/>
  <c r="O50" i="1"/>
  <c r="P49" i="1" s="1"/>
  <c r="Q48" i="1" s="1"/>
  <c r="R47" i="1" s="1"/>
  <c r="S46" i="1" s="1"/>
  <c r="M44" i="5"/>
  <c r="AR14" i="1" l="1"/>
  <c r="AS13" i="1" s="1"/>
  <c r="AT12" i="1" s="1"/>
  <c r="AU11" i="1" s="1"/>
  <c r="AV10" i="1" s="1"/>
  <c r="AW9" i="1" s="1"/>
  <c r="AR15" i="1"/>
  <c r="AS14" i="1" s="1"/>
  <c r="AT13" i="1" s="1"/>
  <c r="AU12" i="1" s="1"/>
  <c r="AV11" i="1" s="1"/>
  <c r="AW10" i="1" s="1"/>
  <c r="AF30" i="1"/>
  <c r="AG29" i="1" s="1"/>
  <c r="AH28" i="1" s="1"/>
  <c r="AI27" i="1" s="1"/>
  <c r="AJ26" i="1" s="1"/>
  <c r="AY4" i="5"/>
  <c r="AX7" i="1"/>
  <c r="AY6" i="1" s="1"/>
  <c r="AZ5" i="1" s="1"/>
  <c r="AZ5" i="5" s="1"/>
  <c r="AN20" i="1"/>
  <c r="AO19" i="1" s="1"/>
  <c r="AP18" i="1" s="1"/>
  <c r="AQ17" i="1" s="1"/>
  <c r="AK24" i="1"/>
  <c r="AL23" i="1" s="1"/>
  <c r="AM22" i="1" s="1"/>
  <c r="Y38" i="1"/>
  <c r="Z37" i="1" s="1"/>
  <c r="AA36" i="1" s="1"/>
  <c r="AB35" i="1" s="1"/>
  <c r="AC34" i="1" s="1"/>
  <c r="AD33" i="1" s="1"/>
  <c r="AE32" i="1" s="1"/>
  <c r="W41" i="1"/>
  <c r="X40" i="1" s="1"/>
  <c r="T45" i="1"/>
  <c r="U44" i="1" s="1"/>
  <c r="V43" i="1" s="1"/>
  <c r="L43" i="5"/>
  <c r="L44" i="5"/>
  <c r="L46" i="5"/>
  <c r="Q55" i="5"/>
  <c r="R56" i="5"/>
  <c r="O52" i="1"/>
  <c r="P51" i="1" s="1"/>
  <c r="Q50" i="1" s="1"/>
  <c r="R49" i="1" s="1"/>
  <c r="S48" i="1" s="1"/>
  <c r="O53" i="1"/>
  <c r="O51" i="1"/>
  <c r="P50" i="1" s="1"/>
  <c r="Q49" i="1" s="1"/>
  <c r="R48" i="1" s="1"/>
  <c r="S47" i="1" s="1"/>
  <c r="Q55" i="1"/>
  <c r="R56" i="1"/>
  <c r="L45" i="5"/>
  <c r="AF31" i="1" l="1"/>
  <c r="AG30" i="1" s="1"/>
  <c r="AH29" i="1" s="1"/>
  <c r="AI28" i="1" s="1"/>
  <c r="AJ27" i="1" s="1"/>
  <c r="AR16" i="1"/>
  <c r="AS15" i="1" s="1"/>
  <c r="AT14" i="1" s="1"/>
  <c r="AU13" i="1" s="1"/>
  <c r="AV12" i="1" s="1"/>
  <c r="AW11" i="1" s="1"/>
  <c r="AN21" i="1"/>
  <c r="AO20" i="1" s="1"/>
  <c r="AP19" i="1" s="1"/>
  <c r="AQ18" i="1" s="1"/>
  <c r="AX8" i="1"/>
  <c r="AY7" i="1" s="1"/>
  <c r="AZ6" i="1" s="1"/>
  <c r="AZ6" i="5" s="1"/>
  <c r="AX9" i="1"/>
  <c r="AY8" i="1" s="1"/>
  <c r="AZ7" i="1" s="1"/>
  <c r="AZ7" i="5" s="1"/>
  <c r="AY5" i="5"/>
  <c r="AX5" i="5" s="1"/>
  <c r="AK25" i="1"/>
  <c r="AL24" i="1" s="1"/>
  <c r="AM23" i="1" s="1"/>
  <c r="Y39" i="1"/>
  <c r="Z38" i="1" s="1"/>
  <c r="AA37" i="1" s="1"/>
  <c r="AB36" i="1" s="1"/>
  <c r="AC35" i="1" s="1"/>
  <c r="AD34" i="1" s="1"/>
  <c r="AE33" i="1" s="1"/>
  <c r="W42" i="1"/>
  <c r="X41" i="1" s="1"/>
  <c r="T46" i="1"/>
  <c r="U45" i="1" s="1"/>
  <c r="V44" i="1" s="1"/>
  <c r="T47" i="1"/>
  <c r="U46" i="1" s="1"/>
  <c r="V45" i="1" s="1"/>
  <c r="K44" i="5"/>
  <c r="K46" i="5"/>
  <c r="S56" i="1"/>
  <c r="R55" i="1"/>
  <c r="K45" i="5"/>
  <c r="P52" i="1"/>
  <c r="Q51" i="1" s="1"/>
  <c r="R50" i="1" s="1"/>
  <c r="S49" i="1" s="1"/>
  <c r="P53" i="1"/>
  <c r="S56" i="5"/>
  <c r="R55" i="5"/>
  <c r="AR17" i="1" l="1"/>
  <c r="AS16" i="1" s="1"/>
  <c r="AT15" i="1" s="1"/>
  <c r="AU14" i="1" s="1"/>
  <c r="AV13" i="1" s="1"/>
  <c r="AW12" i="1" s="1"/>
  <c r="AF32" i="1"/>
  <c r="AG31" i="1" s="1"/>
  <c r="AH30" i="1" s="1"/>
  <c r="AI29" i="1" s="1"/>
  <c r="AJ28" i="1" s="1"/>
  <c r="AY7" i="5"/>
  <c r="AY6" i="5"/>
  <c r="AX6" i="5" s="1"/>
  <c r="AX10" i="1"/>
  <c r="AY9" i="1" s="1"/>
  <c r="AZ8" i="1" s="1"/>
  <c r="AZ8" i="5" s="1"/>
  <c r="AY8" i="5" s="1"/>
  <c r="AN22" i="1"/>
  <c r="AO21" i="1" s="1"/>
  <c r="AP20" i="1" s="1"/>
  <c r="AQ19" i="1" s="1"/>
  <c r="AK26" i="1"/>
  <c r="AL25" i="1" s="1"/>
  <c r="AM24" i="1" s="1"/>
  <c r="Y40" i="1"/>
  <c r="Z39" i="1" s="1"/>
  <c r="AA38" i="1" s="1"/>
  <c r="AB37" i="1" s="1"/>
  <c r="AC36" i="1" s="1"/>
  <c r="AD35" i="1" s="1"/>
  <c r="AE34" i="1" s="1"/>
  <c r="W43" i="1"/>
  <c r="X42" i="1" s="1"/>
  <c r="W44" i="1"/>
  <c r="X43" i="1" s="1"/>
  <c r="T48" i="1"/>
  <c r="U47" i="1" s="1"/>
  <c r="V46" i="1" s="1"/>
  <c r="J46" i="5"/>
  <c r="J45" i="5"/>
  <c r="S55" i="5"/>
  <c r="T56" i="5"/>
  <c r="Q53" i="1"/>
  <c r="Q52" i="1"/>
  <c r="R51" i="1" s="1"/>
  <c r="S50" i="1" s="1"/>
  <c r="S55" i="1"/>
  <c r="T56" i="1"/>
  <c r="AR18" i="1" l="1"/>
  <c r="AS17" i="1" s="1"/>
  <c r="AT16" i="1" s="1"/>
  <c r="AU15" i="1" s="1"/>
  <c r="AV14" i="1" s="1"/>
  <c r="AW13" i="1" s="1"/>
  <c r="AF33" i="1"/>
  <c r="AG32" i="1" s="1"/>
  <c r="AH31" i="1" s="1"/>
  <c r="AI30" i="1" s="1"/>
  <c r="AJ29" i="1" s="1"/>
  <c r="AX11" i="1"/>
  <c r="AY10" i="1" s="1"/>
  <c r="AZ9" i="1" s="1"/>
  <c r="AZ9" i="5" s="1"/>
  <c r="AY9" i="5" s="1"/>
  <c r="AX9" i="5" s="1"/>
  <c r="AW6" i="5"/>
  <c r="AN23" i="1"/>
  <c r="AO22" i="1" s="1"/>
  <c r="AP21" i="1" s="1"/>
  <c r="AQ20" i="1" s="1"/>
  <c r="AX7" i="5"/>
  <c r="AW7" i="5" s="1"/>
  <c r="AX8" i="5"/>
  <c r="AK27" i="1"/>
  <c r="AL26" i="1" s="1"/>
  <c r="AM25" i="1" s="1"/>
  <c r="Y42" i="1"/>
  <c r="Z41" i="1" s="1"/>
  <c r="AA40" i="1" s="1"/>
  <c r="AB39" i="1" s="1"/>
  <c r="AC38" i="1" s="1"/>
  <c r="AD37" i="1" s="1"/>
  <c r="AE36" i="1" s="1"/>
  <c r="Y41" i="1"/>
  <c r="Z40" i="1" s="1"/>
  <c r="AA39" i="1" s="1"/>
  <c r="AB38" i="1" s="1"/>
  <c r="AC37" i="1" s="1"/>
  <c r="AD36" i="1" s="1"/>
  <c r="AE35" i="1" s="1"/>
  <c r="W45" i="1"/>
  <c r="X44" i="1" s="1"/>
  <c r="T49" i="1"/>
  <c r="U48" i="1" s="1"/>
  <c r="V47" i="1" s="1"/>
  <c r="I46" i="5"/>
  <c r="U56" i="5"/>
  <c r="T55" i="5"/>
  <c r="T55" i="1"/>
  <c r="U56" i="1"/>
  <c r="R52" i="1"/>
  <c r="S51" i="1" s="1"/>
  <c r="R53" i="1"/>
  <c r="AF34" i="1" l="1"/>
  <c r="AG33" i="1" s="1"/>
  <c r="AH32" i="1" s="1"/>
  <c r="AI31" i="1" s="1"/>
  <c r="AJ30" i="1" s="1"/>
  <c r="AF35" i="1"/>
  <c r="AG34" i="1" s="1"/>
  <c r="AH33" i="1" s="1"/>
  <c r="AI32" i="1" s="1"/>
  <c r="AJ31" i="1" s="1"/>
  <c r="AR19" i="1"/>
  <c r="AS18" i="1" s="1"/>
  <c r="AT17" i="1" s="1"/>
  <c r="AU16" i="1" s="1"/>
  <c r="AV15" i="1" s="1"/>
  <c r="AW14" i="1" s="1"/>
  <c r="S53" i="1"/>
  <c r="S52" i="1"/>
  <c r="AW8" i="5"/>
  <c r="AV8" i="5" s="1"/>
  <c r="AX12" i="1"/>
  <c r="AY11" i="1" s="1"/>
  <c r="AZ10" i="1" s="1"/>
  <c r="AZ10" i="5" s="1"/>
  <c r="AY10" i="5" s="1"/>
  <c r="AX10" i="5" s="1"/>
  <c r="AW9" i="5"/>
  <c r="AV7" i="5"/>
  <c r="AN24" i="1"/>
  <c r="AO23" i="1" s="1"/>
  <c r="AP22" i="1" s="1"/>
  <c r="AQ21" i="1" s="1"/>
  <c r="AK28" i="1"/>
  <c r="AL27" i="1" s="1"/>
  <c r="AM26" i="1" s="1"/>
  <c r="Y43" i="1"/>
  <c r="Z42" i="1" s="1"/>
  <c r="AA41" i="1" s="1"/>
  <c r="AB40" i="1" s="1"/>
  <c r="AC39" i="1" s="1"/>
  <c r="AD38" i="1" s="1"/>
  <c r="AE37" i="1" s="1"/>
  <c r="W46" i="1"/>
  <c r="X45" i="1" s="1"/>
  <c r="T50" i="1"/>
  <c r="U49" i="1" s="1"/>
  <c r="V48" i="1" s="1"/>
  <c r="V56" i="5"/>
  <c r="U55" i="5"/>
  <c r="V56" i="1"/>
  <c r="U55" i="1"/>
  <c r="AR20" i="1" l="1"/>
  <c r="AS19" i="1" s="1"/>
  <c r="AT18" i="1" s="1"/>
  <c r="AU17" i="1" s="1"/>
  <c r="AV16" i="1" s="1"/>
  <c r="AW15" i="1" s="1"/>
  <c r="AF36" i="1"/>
  <c r="AG35" i="1" s="1"/>
  <c r="AH34" i="1" s="1"/>
  <c r="AI33" i="1" s="1"/>
  <c r="AJ32" i="1" s="1"/>
  <c r="AV9" i="5"/>
  <c r="AX13" i="1"/>
  <c r="AY12" i="1" s="1"/>
  <c r="AZ11" i="1" s="1"/>
  <c r="AZ11" i="5" s="1"/>
  <c r="AY11" i="5" s="1"/>
  <c r="AW10" i="5"/>
  <c r="AN25" i="1"/>
  <c r="AO24" i="1" s="1"/>
  <c r="AP23" i="1" s="1"/>
  <c r="AQ22" i="1" s="1"/>
  <c r="AK29" i="1"/>
  <c r="AL28" i="1" s="1"/>
  <c r="AM27" i="1" s="1"/>
  <c r="AK30" i="1"/>
  <c r="AL29" i="1" s="1"/>
  <c r="AM28" i="1" s="1"/>
  <c r="Y44" i="1"/>
  <c r="Z43" i="1" s="1"/>
  <c r="AA42" i="1" s="1"/>
  <c r="AB41" i="1" s="1"/>
  <c r="AC40" i="1" s="1"/>
  <c r="AD39" i="1" s="1"/>
  <c r="AE38" i="1" s="1"/>
  <c r="W47" i="1"/>
  <c r="X46" i="1" s="1"/>
  <c r="T52" i="1"/>
  <c r="U51" i="1" s="1"/>
  <c r="V50" i="1" s="1"/>
  <c r="T53" i="1"/>
  <c r="T51" i="1"/>
  <c r="U50" i="1" s="1"/>
  <c r="V49" i="1" s="1"/>
  <c r="W56" i="1"/>
  <c r="V55" i="1"/>
  <c r="V55" i="5"/>
  <c r="W56" i="5"/>
  <c r="AF37" i="1" l="1"/>
  <c r="AG36" i="1" s="1"/>
  <c r="AH35" i="1" s="1"/>
  <c r="AI34" i="1" s="1"/>
  <c r="AJ33" i="1" s="1"/>
  <c r="AR21" i="1"/>
  <c r="AS20" i="1" s="1"/>
  <c r="AT19" i="1" s="1"/>
  <c r="AU18" i="1" s="1"/>
  <c r="AV17" i="1" s="1"/>
  <c r="AW16" i="1" s="1"/>
  <c r="AX14" i="1"/>
  <c r="AY13" i="1" s="1"/>
  <c r="AZ12" i="1" s="1"/>
  <c r="AZ12" i="5" s="1"/>
  <c r="AX11" i="5"/>
  <c r="AW11" i="5" s="1"/>
  <c r="AV11" i="5" s="1"/>
  <c r="AN27" i="1"/>
  <c r="AO26" i="1" s="1"/>
  <c r="AP25" i="1" s="1"/>
  <c r="AQ24" i="1" s="1"/>
  <c r="AV10" i="5"/>
  <c r="AN26" i="1"/>
  <c r="AO25" i="1" s="1"/>
  <c r="AP24" i="1" s="1"/>
  <c r="AQ23" i="1" s="1"/>
  <c r="AK31" i="1"/>
  <c r="AL30" i="1" s="1"/>
  <c r="AM29" i="1" s="1"/>
  <c r="Y45" i="1"/>
  <c r="Z44" i="1" s="1"/>
  <c r="AA43" i="1" s="1"/>
  <c r="AB42" i="1" s="1"/>
  <c r="AC41" i="1" s="1"/>
  <c r="AD40" i="1" s="1"/>
  <c r="AE39" i="1" s="1"/>
  <c r="W48" i="1"/>
  <c r="X47" i="1" s="1"/>
  <c r="W49" i="1"/>
  <c r="X48" i="1" s="1"/>
  <c r="Y47" i="1" s="1"/>
  <c r="Z46" i="1" s="1"/>
  <c r="AA45" i="1" s="1"/>
  <c r="AB44" i="1" s="1"/>
  <c r="AC43" i="1" s="1"/>
  <c r="AD42" i="1" s="1"/>
  <c r="AE41" i="1" s="1"/>
  <c r="AF40" i="1" s="1"/>
  <c r="W55" i="1"/>
  <c r="X56" i="1"/>
  <c r="W55" i="5"/>
  <c r="X56" i="5"/>
  <c r="U52" i="1"/>
  <c r="V51" i="1" s="1"/>
  <c r="U53" i="1"/>
  <c r="AF38" i="1" l="1"/>
  <c r="AG37" i="1" s="1"/>
  <c r="AH36" i="1" s="1"/>
  <c r="AI35" i="1" s="1"/>
  <c r="AJ34" i="1" s="1"/>
  <c r="AR23" i="1"/>
  <c r="AS22" i="1" s="1"/>
  <c r="AT21" i="1" s="1"/>
  <c r="AU20" i="1" s="1"/>
  <c r="AV19" i="1" s="1"/>
  <c r="AW18" i="1" s="1"/>
  <c r="AR22" i="1"/>
  <c r="AS21" i="1" s="1"/>
  <c r="AT20" i="1" s="1"/>
  <c r="AU19" i="1" s="1"/>
  <c r="AV18" i="1" s="1"/>
  <c r="AW17" i="1" s="1"/>
  <c r="V53" i="1"/>
  <c r="V52" i="1"/>
  <c r="W51" i="1" s="1"/>
  <c r="X50" i="1" s="1"/>
  <c r="Y49" i="1" s="1"/>
  <c r="AX15" i="1"/>
  <c r="AY14" i="1" s="1"/>
  <c r="AZ13" i="1" s="1"/>
  <c r="AZ13" i="5" s="1"/>
  <c r="AN28" i="1"/>
  <c r="AO27" i="1" s="1"/>
  <c r="AP26" i="1" s="1"/>
  <c r="AQ25" i="1" s="1"/>
  <c r="AY12" i="5"/>
  <c r="AX12" i="5" s="1"/>
  <c r="AW12" i="5" s="1"/>
  <c r="AV12" i="5" s="1"/>
  <c r="AK32" i="1"/>
  <c r="AL31" i="1" s="1"/>
  <c r="AM30" i="1" s="1"/>
  <c r="Y46" i="1"/>
  <c r="Z45" i="1" s="1"/>
  <c r="AA44" i="1" s="1"/>
  <c r="AB43" i="1" s="1"/>
  <c r="AC42" i="1" s="1"/>
  <c r="AD41" i="1" s="1"/>
  <c r="AE40" i="1" s="1"/>
  <c r="W50" i="1"/>
  <c r="X49" i="1" s="1"/>
  <c r="Y48" i="1" s="1"/>
  <c r="Z47" i="1" s="1"/>
  <c r="AA46" i="1" s="1"/>
  <c r="AB45" i="1" s="1"/>
  <c r="AC44" i="1" s="1"/>
  <c r="AD43" i="1" s="1"/>
  <c r="AE42" i="1" s="1"/>
  <c r="AF41" i="1" s="1"/>
  <c r="AG39" i="1"/>
  <c r="AH38" i="1" s="1"/>
  <c r="AI37" i="1" s="1"/>
  <c r="X55" i="1"/>
  <c r="Y56" i="1"/>
  <c r="Y56" i="5"/>
  <c r="X55" i="5"/>
  <c r="AF39" i="1" l="1"/>
  <c r="AG38" i="1" s="1"/>
  <c r="AH37" i="1" s="1"/>
  <c r="AI36" i="1" s="1"/>
  <c r="AJ35" i="1" s="1"/>
  <c r="AR24" i="1"/>
  <c r="AS23" i="1" s="1"/>
  <c r="AT22" i="1" s="1"/>
  <c r="AU21" i="1" s="1"/>
  <c r="AV20" i="1" s="1"/>
  <c r="AW19" i="1" s="1"/>
  <c r="AX16" i="1"/>
  <c r="AY15" i="1" s="1"/>
  <c r="AZ14" i="1" s="1"/>
  <c r="AZ14" i="5" s="1"/>
  <c r="AX17" i="1"/>
  <c r="AY16" i="1" s="1"/>
  <c r="AZ15" i="1" s="1"/>
  <c r="AZ15" i="5" s="1"/>
  <c r="AY13" i="5"/>
  <c r="AN29" i="1"/>
  <c r="AO28" i="1" s="1"/>
  <c r="AP27" i="1" s="1"/>
  <c r="AQ26" i="1" s="1"/>
  <c r="AK33" i="1"/>
  <c r="AL32" i="1" s="1"/>
  <c r="AM31" i="1" s="1"/>
  <c r="AJ36" i="1"/>
  <c r="AG40" i="1"/>
  <c r="AH39" i="1" s="1"/>
  <c r="AI38" i="1" s="1"/>
  <c r="Z48" i="1"/>
  <c r="AA47" i="1" s="1"/>
  <c r="AB46" i="1" s="1"/>
  <c r="AC45" i="1" s="1"/>
  <c r="AD44" i="1" s="1"/>
  <c r="AE43" i="1" s="1"/>
  <c r="AF42" i="1" s="1"/>
  <c r="Z56" i="5"/>
  <c r="Y55" i="5"/>
  <c r="Z56" i="1"/>
  <c r="Y55" i="1"/>
  <c r="W52" i="1"/>
  <c r="X51" i="1" s="1"/>
  <c r="Y50" i="1" s="1"/>
  <c r="W53" i="1"/>
  <c r="AR25" i="1" l="1"/>
  <c r="AS24" i="1" s="1"/>
  <c r="AT23" i="1" s="1"/>
  <c r="AU22" i="1" s="1"/>
  <c r="AV21" i="1" s="1"/>
  <c r="AW20" i="1" s="1"/>
  <c r="AX18" i="1"/>
  <c r="AY17" i="1" s="1"/>
  <c r="AZ16" i="1" s="1"/>
  <c r="AZ16" i="5" s="1"/>
  <c r="AY16" i="5" s="1"/>
  <c r="AY15" i="5"/>
  <c r="AY14" i="5"/>
  <c r="AX14" i="5" s="1"/>
  <c r="AN30" i="1"/>
  <c r="AO29" i="1" s="1"/>
  <c r="AP28" i="1" s="1"/>
  <c r="AQ27" i="1" s="1"/>
  <c r="AX13" i="5"/>
  <c r="AW13" i="5" s="1"/>
  <c r="AV13" i="5" s="1"/>
  <c r="AK34" i="1"/>
  <c r="AL33" i="1" s="1"/>
  <c r="AM32" i="1" s="1"/>
  <c r="AK35" i="1"/>
  <c r="AL34" i="1" s="1"/>
  <c r="AM33" i="1" s="1"/>
  <c r="AJ37" i="1"/>
  <c r="AG41" i="1"/>
  <c r="AH40" i="1" s="1"/>
  <c r="AI39" i="1" s="1"/>
  <c r="Z49" i="1"/>
  <c r="AA48" i="1" s="1"/>
  <c r="AB47" i="1" s="1"/>
  <c r="AC46" i="1" s="1"/>
  <c r="AD45" i="1" s="1"/>
  <c r="AE44" i="1" s="1"/>
  <c r="AF43" i="1" s="1"/>
  <c r="X52" i="1"/>
  <c r="Y51" i="1" s="1"/>
  <c r="X53" i="1"/>
  <c r="Y53" i="1" s="1"/>
  <c r="AA56" i="5"/>
  <c r="Z55" i="5"/>
  <c r="AA56" i="1"/>
  <c r="Z55" i="1"/>
  <c r="AR26" i="1" l="1"/>
  <c r="AS25" i="1" s="1"/>
  <c r="AT24" i="1" s="1"/>
  <c r="AU23" i="1" s="1"/>
  <c r="AV22" i="1" s="1"/>
  <c r="AW21" i="1" s="1"/>
  <c r="AX15" i="5"/>
  <c r="AW15" i="5" s="1"/>
  <c r="AX19" i="1"/>
  <c r="AY18" i="1" s="1"/>
  <c r="AZ17" i="1" s="1"/>
  <c r="AZ17" i="5" s="1"/>
  <c r="AY17" i="5" s="1"/>
  <c r="AX17" i="5" s="1"/>
  <c r="AN32" i="1"/>
  <c r="AO31" i="1" s="1"/>
  <c r="AP30" i="1" s="1"/>
  <c r="AQ29" i="1" s="1"/>
  <c r="AN31" i="1"/>
  <c r="AO30" i="1" s="1"/>
  <c r="AP29" i="1" s="1"/>
  <c r="AQ28" i="1" s="1"/>
  <c r="AW14" i="5"/>
  <c r="AX16" i="5"/>
  <c r="AK36" i="1"/>
  <c r="AL35" i="1" s="1"/>
  <c r="AM34" i="1" s="1"/>
  <c r="AJ38" i="1"/>
  <c r="Y52" i="1"/>
  <c r="Z51" i="1" s="1"/>
  <c r="AA50" i="1" s="1"/>
  <c r="AG42" i="1"/>
  <c r="AH41" i="1" s="1"/>
  <c r="AI40" i="1" s="1"/>
  <c r="Z50" i="1"/>
  <c r="AA49" i="1" s="1"/>
  <c r="AB48" i="1" s="1"/>
  <c r="AC47" i="1" s="1"/>
  <c r="AD46" i="1" s="1"/>
  <c r="AE45" i="1" s="1"/>
  <c r="AF44" i="1" s="1"/>
  <c r="AB56" i="1"/>
  <c r="AA55" i="1"/>
  <c r="AB56" i="5"/>
  <c r="AA55" i="5"/>
  <c r="AR27" i="1" l="1"/>
  <c r="AS26" i="1" s="1"/>
  <c r="AT25" i="1" s="1"/>
  <c r="AU24" i="1" s="1"/>
  <c r="AV23" i="1" s="1"/>
  <c r="AW22" i="1" s="1"/>
  <c r="AR28" i="1"/>
  <c r="AS27" i="1" s="1"/>
  <c r="AT26" i="1" s="1"/>
  <c r="AU25" i="1" s="1"/>
  <c r="AV24" i="1" s="1"/>
  <c r="AW23" i="1" s="1"/>
  <c r="AW16" i="5"/>
  <c r="AV16" i="5" s="1"/>
  <c r="AW17" i="5"/>
  <c r="AN33" i="1"/>
  <c r="AO32" i="1" s="1"/>
  <c r="AP31" i="1" s="1"/>
  <c r="AQ30" i="1" s="1"/>
  <c r="AX20" i="1"/>
  <c r="AY19" i="1" s="1"/>
  <c r="AZ18" i="1" s="1"/>
  <c r="AZ18" i="5" s="1"/>
  <c r="AY18" i="5" s="1"/>
  <c r="AV14" i="5"/>
  <c r="AV15" i="5"/>
  <c r="AK37" i="1"/>
  <c r="AL36" i="1" s="1"/>
  <c r="AM35" i="1" s="1"/>
  <c r="AN34" i="1" s="1"/>
  <c r="AO33" i="1" s="1"/>
  <c r="AP32" i="1" s="1"/>
  <c r="AQ31" i="1" s="1"/>
  <c r="AJ39" i="1"/>
  <c r="AG43" i="1"/>
  <c r="AH42" i="1" s="1"/>
  <c r="AI41" i="1" s="1"/>
  <c r="Z52" i="1"/>
  <c r="AA51" i="1" s="1"/>
  <c r="Z53" i="1"/>
  <c r="AB49" i="1"/>
  <c r="AC48" i="1" s="1"/>
  <c r="AD47" i="1" s="1"/>
  <c r="AE46" i="1" s="1"/>
  <c r="AF45" i="1" s="1"/>
  <c r="AA28" i="5"/>
  <c r="AA29" i="5"/>
  <c r="AA30" i="5"/>
  <c r="AA31" i="5"/>
  <c r="AA32" i="5"/>
  <c r="AA33" i="5"/>
  <c r="AA34" i="5"/>
  <c r="AA35" i="5"/>
  <c r="AC56" i="5"/>
  <c r="AB55" i="5"/>
  <c r="AC56" i="1"/>
  <c r="AB55" i="1"/>
  <c r="AR29" i="1" l="1"/>
  <c r="AS28" i="1" s="1"/>
  <c r="AT27" i="1" s="1"/>
  <c r="AU26" i="1" s="1"/>
  <c r="AV25" i="1" s="1"/>
  <c r="AW24" i="1" s="1"/>
  <c r="AR30" i="1"/>
  <c r="AS29" i="1" s="1"/>
  <c r="AT28" i="1" s="1"/>
  <c r="AU27" i="1" s="1"/>
  <c r="AV26" i="1" s="1"/>
  <c r="AW25" i="1" s="1"/>
  <c r="AX22" i="1"/>
  <c r="AY21" i="1" s="1"/>
  <c r="AZ20" i="1" s="1"/>
  <c r="AZ20" i="5" s="1"/>
  <c r="AX18" i="5"/>
  <c r="AW18" i="5" s="1"/>
  <c r="AV18" i="5" s="1"/>
  <c r="AX21" i="1"/>
  <c r="AY20" i="1" s="1"/>
  <c r="AZ19" i="1" s="1"/>
  <c r="AZ19" i="5" s="1"/>
  <c r="AY19" i="5" s="1"/>
  <c r="AV17" i="5"/>
  <c r="AK38" i="1"/>
  <c r="AL37" i="1" s="1"/>
  <c r="AM36" i="1" s="1"/>
  <c r="AN35" i="1" s="1"/>
  <c r="AO34" i="1" s="1"/>
  <c r="AP33" i="1" s="1"/>
  <c r="AQ32" i="1" s="1"/>
  <c r="AJ40" i="1"/>
  <c r="AG44" i="1"/>
  <c r="AH43" i="1" s="1"/>
  <c r="AI42" i="1" s="1"/>
  <c r="Z33" i="5"/>
  <c r="Z29" i="5"/>
  <c r="Z35" i="5"/>
  <c r="Z31" i="5"/>
  <c r="AB50" i="1"/>
  <c r="AC49" i="1" s="1"/>
  <c r="AD48" i="1" s="1"/>
  <c r="AE47" i="1" s="1"/>
  <c r="AF46" i="1" s="1"/>
  <c r="AD56" i="1"/>
  <c r="AC55" i="1"/>
  <c r="Z32" i="5"/>
  <c r="AD56" i="5"/>
  <c r="AC55" i="5"/>
  <c r="Z34" i="5"/>
  <c r="Z30" i="5"/>
  <c r="AA53" i="1"/>
  <c r="AA52" i="1"/>
  <c r="AR31" i="1" l="1"/>
  <c r="AS30" i="1" s="1"/>
  <c r="AT29" i="1" s="1"/>
  <c r="AU28" i="1" s="1"/>
  <c r="AV27" i="1" s="1"/>
  <c r="AW26" i="1" s="1"/>
  <c r="AX23" i="1"/>
  <c r="AY22" i="1" s="1"/>
  <c r="AZ21" i="1" s="1"/>
  <c r="AZ21" i="5" s="1"/>
  <c r="AY21" i="5" s="1"/>
  <c r="AX19" i="5"/>
  <c r="AX24" i="1"/>
  <c r="AY23" i="1" s="1"/>
  <c r="AZ22" i="1" s="1"/>
  <c r="AZ22" i="5" s="1"/>
  <c r="AY20" i="5"/>
  <c r="AX20" i="5" s="1"/>
  <c r="AK39" i="1"/>
  <c r="AL38" i="1" s="1"/>
  <c r="AM37" i="1" s="1"/>
  <c r="AN36" i="1" s="1"/>
  <c r="AO35" i="1" s="1"/>
  <c r="AP34" i="1" s="1"/>
  <c r="AQ33" i="1" s="1"/>
  <c r="AJ41" i="1"/>
  <c r="AG45" i="1"/>
  <c r="AH44" i="1" s="1"/>
  <c r="AI43" i="1" s="1"/>
  <c r="Y34" i="5"/>
  <c r="Y31" i="5"/>
  <c r="Y35" i="5"/>
  <c r="Y33" i="5"/>
  <c r="AB52" i="1"/>
  <c r="AC51" i="1" s="1"/>
  <c r="AD50" i="1" s="1"/>
  <c r="AE49" i="1" s="1"/>
  <c r="AF48" i="1" s="1"/>
  <c r="AB53" i="1"/>
  <c r="Y32" i="5"/>
  <c r="AD55" i="1"/>
  <c r="AE56" i="1"/>
  <c r="AB51" i="1"/>
  <c r="AC50" i="1" s="1"/>
  <c r="AD49" i="1" s="1"/>
  <c r="AE48" i="1" s="1"/>
  <c r="AF47" i="1" s="1"/>
  <c r="AD55" i="5"/>
  <c r="AE56" i="5"/>
  <c r="Y30" i="5"/>
  <c r="AR32" i="1" l="1"/>
  <c r="AS31" i="1" s="1"/>
  <c r="AT30" i="1" s="1"/>
  <c r="AU29" i="1" s="1"/>
  <c r="AV28" i="1" s="1"/>
  <c r="AW27" i="1" s="1"/>
  <c r="AX21" i="5"/>
  <c r="AW21" i="5" s="1"/>
  <c r="AY22" i="5"/>
  <c r="AX22" i="5" s="1"/>
  <c r="AW19" i="5"/>
  <c r="AW20" i="5"/>
  <c r="AX25" i="1"/>
  <c r="AY24" i="1" s="1"/>
  <c r="AZ23" i="1" s="1"/>
  <c r="AZ23" i="5" s="1"/>
  <c r="AY23" i="5" s="1"/>
  <c r="AK40" i="1"/>
  <c r="AL39" i="1" s="1"/>
  <c r="AM38" i="1" s="1"/>
  <c r="AN37" i="1" s="1"/>
  <c r="AO36" i="1" s="1"/>
  <c r="AP35" i="1" s="1"/>
  <c r="AQ34" i="1" s="1"/>
  <c r="AJ42" i="1"/>
  <c r="X34" i="5"/>
  <c r="AG47" i="1"/>
  <c r="AH46" i="1" s="1"/>
  <c r="AI45" i="1" s="1"/>
  <c r="AG46" i="1"/>
  <c r="AH45" i="1" s="1"/>
  <c r="AI44" i="1" s="1"/>
  <c r="X35" i="5"/>
  <c r="X31" i="5"/>
  <c r="X33" i="5"/>
  <c r="X32" i="5"/>
  <c r="AC52" i="1"/>
  <c r="AD51" i="1" s="1"/>
  <c r="AE50" i="1" s="1"/>
  <c r="AF49" i="1" s="1"/>
  <c r="AC53" i="1"/>
  <c r="AE55" i="1"/>
  <c r="AF56" i="1"/>
  <c r="AE55" i="5"/>
  <c r="AF56" i="5"/>
  <c r="AR33" i="1" l="1"/>
  <c r="AS32" i="1" s="1"/>
  <c r="AT31" i="1" s="1"/>
  <c r="AU30" i="1" s="1"/>
  <c r="AV29" i="1" s="1"/>
  <c r="AW28" i="1" s="1"/>
  <c r="AX23" i="5"/>
  <c r="AW23" i="5" s="1"/>
  <c r="AW22" i="5"/>
  <c r="AV22" i="5" s="1"/>
  <c r="AV21" i="5"/>
  <c r="AX26" i="1"/>
  <c r="AY25" i="1" s="1"/>
  <c r="AZ24" i="1" s="1"/>
  <c r="AZ24" i="5" s="1"/>
  <c r="AY24" i="5" s="1"/>
  <c r="AX24" i="5" s="1"/>
  <c r="AW24" i="5" s="1"/>
  <c r="AV19" i="5"/>
  <c r="AV20" i="5"/>
  <c r="AK41" i="1"/>
  <c r="AL40" i="1" s="1"/>
  <c r="AM39" i="1" s="1"/>
  <c r="AN38" i="1" s="1"/>
  <c r="AO37" i="1" s="1"/>
  <c r="AP36" i="1" s="1"/>
  <c r="AQ35" i="1" s="1"/>
  <c r="AJ44" i="1"/>
  <c r="AJ43" i="1"/>
  <c r="W34" i="5"/>
  <c r="W35" i="5"/>
  <c r="W32" i="5"/>
  <c r="AG48" i="1"/>
  <c r="AH47" i="1" s="1"/>
  <c r="AI46" i="1" s="1"/>
  <c r="W33" i="5"/>
  <c r="AG56" i="5"/>
  <c r="AF55" i="5"/>
  <c r="AD53" i="1"/>
  <c r="AD52" i="1"/>
  <c r="AE51" i="1" s="1"/>
  <c r="AF50" i="1" s="1"/>
  <c r="AF55" i="1"/>
  <c r="AG56" i="1"/>
  <c r="AR34" i="1" l="1"/>
  <c r="AS33" i="1" s="1"/>
  <c r="AT32" i="1" s="1"/>
  <c r="AU31" i="1" s="1"/>
  <c r="AV30" i="1" s="1"/>
  <c r="AW29" i="1" s="1"/>
  <c r="AV24" i="5"/>
  <c r="AV23" i="5"/>
  <c r="AX27" i="1"/>
  <c r="AY26" i="1" s="1"/>
  <c r="AZ25" i="1" s="1"/>
  <c r="AZ25" i="5" s="1"/>
  <c r="AY25" i="5" s="1"/>
  <c r="AX25" i="5" s="1"/>
  <c r="AW25" i="5" s="1"/>
  <c r="AV25" i="5" s="1"/>
  <c r="V34" i="5"/>
  <c r="AK42" i="1"/>
  <c r="AL41" i="1" s="1"/>
  <c r="AM40" i="1" s="1"/>
  <c r="AN39" i="1" s="1"/>
  <c r="AO38" i="1" s="1"/>
  <c r="AP37" i="1" s="1"/>
  <c r="AQ36" i="1" s="1"/>
  <c r="AK43" i="1"/>
  <c r="AL42" i="1" s="1"/>
  <c r="AM41" i="1" s="1"/>
  <c r="AN40" i="1" s="1"/>
  <c r="AO39" i="1" s="1"/>
  <c r="AP38" i="1" s="1"/>
  <c r="AQ37" i="1" s="1"/>
  <c r="AJ45" i="1"/>
  <c r="V35" i="5"/>
  <c r="AG49" i="1"/>
  <c r="AH48" i="1" s="1"/>
  <c r="AI47" i="1" s="1"/>
  <c r="V33" i="5"/>
  <c r="AH56" i="5"/>
  <c r="AG55" i="5"/>
  <c r="AG55" i="1"/>
  <c r="AH56" i="1"/>
  <c r="AE52" i="1"/>
  <c r="AF51" i="1" s="1"/>
  <c r="AE53" i="1"/>
  <c r="AR35" i="1" l="1"/>
  <c r="AS34" i="1" s="1"/>
  <c r="AT33" i="1" s="1"/>
  <c r="AU32" i="1" s="1"/>
  <c r="AV31" i="1" s="1"/>
  <c r="AW30" i="1" s="1"/>
  <c r="AF52" i="1"/>
  <c r="AF53" i="1"/>
  <c r="AR36" i="1"/>
  <c r="AS35" i="1" s="1"/>
  <c r="AT34" i="1" s="1"/>
  <c r="AU33" i="1" s="1"/>
  <c r="AV32" i="1" s="1"/>
  <c r="AW31" i="1" s="1"/>
  <c r="U34" i="5"/>
  <c r="AX28" i="1"/>
  <c r="AY27" i="1" s="1"/>
  <c r="AZ26" i="1" s="1"/>
  <c r="AZ26" i="5" s="1"/>
  <c r="U35" i="5"/>
  <c r="AK44" i="1"/>
  <c r="AL43" i="1" s="1"/>
  <c r="AM42" i="1" s="1"/>
  <c r="AN41" i="1" s="1"/>
  <c r="AO40" i="1" s="1"/>
  <c r="AP39" i="1" s="1"/>
  <c r="AQ38" i="1" s="1"/>
  <c r="AJ46" i="1"/>
  <c r="AG51" i="1"/>
  <c r="AH50" i="1" s="1"/>
  <c r="AI49" i="1" s="1"/>
  <c r="AG50" i="1"/>
  <c r="AH49" i="1" s="1"/>
  <c r="AI48" i="1" s="1"/>
  <c r="AH55" i="1"/>
  <c r="AI56" i="1"/>
  <c r="AH55" i="5"/>
  <c r="AI56" i="5"/>
  <c r="AR37" i="1" l="1"/>
  <c r="AS36" i="1" s="1"/>
  <c r="AT35" i="1" s="1"/>
  <c r="AU34" i="1" s="1"/>
  <c r="AV33" i="1" s="1"/>
  <c r="AW32" i="1" s="1"/>
  <c r="T35" i="5"/>
  <c r="AX30" i="1"/>
  <c r="AY29" i="1" s="1"/>
  <c r="AZ28" i="1" s="1"/>
  <c r="AZ28" i="5" s="1"/>
  <c r="AX29" i="1"/>
  <c r="AY28" i="1" s="1"/>
  <c r="AZ27" i="1" s="1"/>
  <c r="AZ27" i="5" s="1"/>
  <c r="AY26" i="5"/>
  <c r="AX26" i="5" s="1"/>
  <c r="AW26" i="5" s="1"/>
  <c r="AV26" i="5" s="1"/>
  <c r="AK45" i="1"/>
  <c r="AL44" i="1" s="1"/>
  <c r="AM43" i="1" s="1"/>
  <c r="AN42" i="1" s="1"/>
  <c r="AO41" i="1" s="1"/>
  <c r="AP40" i="1" s="1"/>
  <c r="AQ39" i="1" s="1"/>
  <c r="AJ47" i="1"/>
  <c r="AJ48" i="1"/>
  <c r="AK47" i="1" s="1"/>
  <c r="AL46" i="1" s="1"/>
  <c r="AM45" i="1" s="1"/>
  <c r="AN44" i="1" s="1"/>
  <c r="AO43" i="1" s="1"/>
  <c r="AP42" i="1" s="1"/>
  <c r="AQ41" i="1" s="1"/>
  <c r="AR40" i="1" s="1"/>
  <c r="AJ56" i="5"/>
  <c r="AI55" i="5"/>
  <c r="AI55" i="1"/>
  <c r="AJ56" i="1"/>
  <c r="AG52" i="1"/>
  <c r="AH51" i="1" s="1"/>
  <c r="AI50" i="1" s="1"/>
  <c r="AG53" i="1"/>
  <c r="AR38" i="1" l="1"/>
  <c r="AS37" i="1" s="1"/>
  <c r="AT36" i="1" s="1"/>
  <c r="AU35" i="1" s="1"/>
  <c r="AV34" i="1" s="1"/>
  <c r="AW33" i="1" s="1"/>
  <c r="AY28" i="5"/>
  <c r="AY27" i="5"/>
  <c r="AX31" i="1"/>
  <c r="AY30" i="1" s="1"/>
  <c r="AZ29" i="1" s="1"/>
  <c r="AZ29" i="5" s="1"/>
  <c r="AY29" i="5" s="1"/>
  <c r="AK46" i="1"/>
  <c r="AL45" i="1" s="1"/>
  <c r="AM44" i="1" s="1"/>
  <c r="AN43" i="1" s="1"/>
  <c r="AO42" i="1" s="1"/>
  <c r="AP41" i="1" s="1"/>
  <c r="AQ40" i="1" s="1"/>
  <c r="AJ49" i="1"/>
  <c r="AK48" i="1" s="1"/>
  <c r="AL47" i="1" s="1"/>
  <c r="AM46" i="1" s="1"/>
  <c r="AN45" i="1" s="1"/>
  <c r="AO44" i="1" s="1"/>
  <c r="AP43" i="1" s="1"/>
  <c r="AQ42" i="1" s="1"/>
  <c r="AR41" i="1" s="1"/>
  <c r="AS39" i="1"/>
  <c r="AT38" i="1" s="1"/>
  <c r="AU37" i="1" s="1"/>
  <c r="AH53" i="1"/>
  <c r="AH52" i="1"/>
  <c r="AI51" i="1" s="1"/>
  <c r="AJ55" i="1"/>
  <c r="AK56" i="1"/>
  <c r="AK56" i="5"/>
  <c r="AJ55" i="5"/>
  <c r="AR39" i="1" l="1"/>
  <c r="AS38" i="1" s="1"/>
  <c r="AT37" i="1" s="1"/>
  <c r="AU36" i="1" s="1"/>
  <c r="AV35" i="1" s="1"/>
  <c r="AW34" i="1" s="1"/>
  <c r="AI53" i="1"/>
  <c r="AI52" i="1"/>
  <c r="AJ51" i="1" s="1"/>
  <c r="AK50" i="1" s="1"/>
  <c r="AX32" i="1"/>
  <c r="AY31" i="1" s="1"/>
  <c r="AZ30" i="1" s="1"/>
  <c r="AZ30" i="5" s="1"/>
  <c r="AY30" i="5" s="1"/>
  <c r="AX30" i="5" s="1"/>
  <c r="AV36" i="1"/>
  <c r="AW35" i="1" s="1"/>
  <c r="AX27" i="5"/>
  <c r="AW27" i="5" s="1"/>
  <c r="AV27" i="5" s="1"/>
  <c r="AX28" i="5"/>
  <c r="AX29" i="5"/>
  <c r="AJ50" i="1"/>
  <c r="AK49" i="1" s="1"/>
  <c r="AL48" i="1" s="1"/>
  <c r="AM47" i="1" s="1"/>
  <c r="AN46" i="1" s="1"/>
  <c r="AO45" i="1" s="1"/>
  <c r="AP44" i="1" s="1"/>
  <c r="AQ43" i="1" s="1"/>
  <c r="AR42" i="1" s="1"/>
  <c r="AS40" i="1"/>
  <c r="AT39" i="1" s="1"/>
  <c r="AU38" i="1" s="1"/>
  <c r="AK55" i="1"/>
  <c r="AL56" i="1"/>
  <c r="AL56" i="5"/>
  <c r="AK55" i="5"/>
  <c r="AW30" i="5" l="1"/>
  <c r="AX33" i="1"/>
  <c r="AY32" i="1" s="1"/>
  <c r="AZ31" i="1" s="1"/>
  <c r="AZ31" i="5" s="1"/>
  <c r="AX34" i="1"/>
  <c r="AY33" i="1" s="1"/>
  <c r="AZ32" i="1" s="1"/>
  <c r="AZ32" i="5" s="1"/>
  <c r="AV37" i="1"/>
  <c r="AW36" i="1" s="1"/>
  <c r="AW28" i="5"/>
  <c r="AV28" i="5" s="1"/>
  <c r="AW29" i="5"/>
  <c r="AS41" i="1"/>
  <c r="AT40" i="1" s="1"/>
  <c r="AU39" i="1" s="1"/>
  <c r="AL49" i="1"/>
  <c r="AM48" i="1" s="1"/>
  <c r="AN47" i="1" s="1"/>
  <c r="AO46" i="1" s="1"/>
  <c r="AP45" i="1" s="1"/>
  <c r="AQ44" i="1" s="1"/>
  <c r="AR43" i="1" s="1"/>
  <c r="AM56" i="5"/>
  <c r="AL55" i="5"/>
  <c r="AM56" i="1"/>
  <c r="AL55" i="1"/>
  <c r="AJ53" i="1"/>
  <c r="AJ52" i="1"/>
  <c r="AK51" i="1" s="1"/>
  <c r="AX35" i="1" l="1"/>
  <c r="AY34" i="1" s="1"/>
  <c r="AZ33" i="1" s="1"/>
  <c r="AZ33" i="5" s="1"/>
  <c r="AY33" i="5" s="1"/>
  <c r="AY31" i="5"/>
  <c r="AX31" i="5" s="1"/>
  <c r="AW31" i="5" s="1"/>
  <c r="AV31" i="5" s="1"/>
  <c r="AY32" i="5"/>
  <c r="AV29" i="5"/>
  <c r="AV30" i="5"/>
  <c r="AV38" i="1"/>
  <c r="AW37" i="1" s="1"/>
  <c r="AK53" i="1"/>
  <c r="AK52" i="1"/>
  <c r="AL51" i="1" s="1"/>
  <c r="AM50" i="1" s="1"/>
  <c r="AS42" i="1"/>
  <c r="AT41" i="1" s="1"/>
  <c r="AU40" i="1" s="1"/>
  <c r="AL50" i="1"/>
  <c r="AM49" i="1" s="1"/>
  <c r="AN48" i="1" s="1"/>
  <c r="AO47" i="1" s="1"/>
  <c r="AP46" i="1" s="1"/>
  <c r="AQ45" i="1" s="1"/>
  <c r="AR44" i="1" s="1"/>
  <c r="AM55" i="5"/>
  <c r="AN56" i="5"/>
  <c r="AN56" i="1"/>
  <c r="AM55" i="1"/>
  <c r="AM16" i="5" l="1"/>
  <c r="AM17" i="5"/>
  <c r="AM18" i="5"/>
  <c r="AM19" i="5"/>
  <c r="AM20" i="5"/>
  <c r="AM21" i="5"/>
  <c r="AM22" i="5"/>
  <c r="AM23" i="5"/>
  <c r="AX36" i="1"/>
  <c r="AY35" i="1" s="1"/>
  <c r="AZ34" i="1" s="1"/>
  <c r="AZ34" i="5" s="1"/>
  <c r="AY34" i="5" s="1"/>
  <c r="AX34" i="5" s="1"/>
  <c r="AX32" i="5"/>
  <c r="AX33" i="5"/>
  <c r="AV39" i="1"/>
  <c r="AW38" i="1" s="1"/>
  <c r="AS43" i="1"/>
  <c r="AT42" i="1" s="1"/>
  <c r="AU41" i="1" s="1"/>
  <c r="AO56" i="1"/>
  <c r="AN55" i="1"/>
  <c r="AO56" i="5"/>
  <c r="AN55" i="5"/>
  <c r="AL53" i="1"/>
  <c r="AL52" i="1"/>
  <c r="AM51" i="1" s="1"/>
  <c r="AN49" i="1"/>
  <c r="AO48" i="1" s="1"/>
  <c r="AP47" i="1" s="1"/>
  <c r="AQ46" i="1" s="1"/>
  <c r="AR45" i="1" s="1"/>
  <c r="AW34" i="5" l="1"/>
  <c r="AV40" i="1"/>
  <c r="AW39" i="1" s="1"/>
  <c r="AW32" i="5"/>
  <c r="AW33" i="5"/>
  <c r="AX37" i="1"/>
  <c r="AY36" i="1" s="1"/>
  <c r="AZ35" i="1" s="1"/>
  <c r="AZ35" i="5" s="1"/>
  <c r="AY35" i="5" s="1"/>
  <c r="AX35" i="5" s="1"/>
  <c r="AS44" i="1"/>
  <c r="AT43" i="1" s="1"/>
  <c r="AU42" i="1" s="1"/>
  <c r="AL20" i="5"/>
  <c r="AL22" i="5"/>
  <c r="AL18" i="5"/>
  <c r="AL21" i="5"/>
  <c r="AL17" i="5"/>
  <c r="AM53" i="1"/>
  <c r="AM52" i="1"/>
  <c r="AP56" i="5"/>
  <c r="AO55" i="5"/>
  <c r="AP56" i="1"/>
  <c r="AO55" i="1"/>
  <c r="AL23" i="5"/>
  <c r="AL19" i="5"/>
  <c r="AN50" i="1"/>
  <c r="AO49" i="1" s="1"/>
  <c r="AP48" i="1" s="1"/>
  <c r="AQ47" i="1" s="1"/>
  <c r="AR46" i="1" s="1"/>
  <c r="AV34" i="5" l="1"/>
  <c r="AW35" i="5"/>
  <c r="AV35" i="5" s="1"/>
  <c r="AX38" i="1"/>
  <c r="AY37" i="1" s="1"/>
  <c r="AZ36" i="1" s="1"/>
  <c r="AZ36" i="5" s="1"/>
  <c r="AY36" i="5" s="1"/>
  <c r="AV32" i="5"/>
  <c r="AV33" i="5"/>
  <c r="AV41" i="1"/>
  <c r="AW40" i="1" s="1"/>
  <c r="AS45" i="1"/>
  <c r="AT44" i="1" s="1"/>
  <c r="AU43" i="1" s="1"/>
  <c r="AK20" i="5"/>
  <c r="AK18" i="5"/>
  <c r="AK22" i="5"/>
  <c r="AK21" i="5"/>
  <c r="AQ56" i="1"/>
  <c r="AP55" i="1"/>
  <c r="AK23" i="5"/>
  <c r="AN51" i="1"/>
  <c r="AO50" i="1" s="1"/>
  <c r="AP49" i="1" s="1"/>
  <c r="AQ48" i="1" s="1"/>
  <c r="AR47" i="1" s="1"/>
  <c r="AQ56" i="5"/>
  <c r="AP55" i="5"/>
  <c r="AN52" i="1"/>
  <c r="AO51" i="1" s="1"/>
  <c r="AP50" i="1" s="1"/>
  <c r="AQ49" i="1" s="1"/>
  <c r="AR48" i="1" s="1"/>
  <c r="AN53" i="1"/>
  <c r="AK19" i="5"/>
  <c r="AJ22" i="5" l="1"/>
  <c r="AJ20" i="5"/>
  <c r="AX39" i="1"/>
  <c r="AY38" i="1" s="1"/>
  <c r="AZ37" i="1" s="1"/>
  <c r="AZ37" i="5" s="1"/>
  <c r="AY37" i="5" s="1"/>
  <c r="AX37" i="5" s="1"/>
  <c r="AX36" i="5"/>
  <c r="AW36" i="5" s="1"/>
  <c r="AV36" i="5" s="1"/>
  <c r="AV42" i="1"/>
  <c r="AW41" i="1" s="1"/>
  <c r="AS47" i="1"/>
  <c r="AT46" i="1" s="1"/>
  <c r="AU45" i="1" s="1"/>
  <c r="AS46" i="1"/>
  <c r="AT45" i="1" s="1"/>
  <c r="AU44" i="1" s="1"/>
  <c r="AJ23" i="5"/>
  <c r="AI23" i="5" s="1"/>
  <c r="AJ21" i="5"/>
  <c r="AJ19" i="5"/>
  <c r="AI20" i="5" s="1"/>
  <c r="AR56" i="1"/>
  <c r="AQ55" i="1"/>
  <c r="AO53" i="1"/>
  <c r="AO52" i="1"/>
  <c r="AP51" i="1" s="1"/>
  <c r="AQ50" i="1" s="1"/>
  <c r="AR49" i="1" s="1"/>
  <c r="AQ55" i="5"/>
  <c r="AR56" i="5"/>
  <c r="AI22" i="5" l="1"/>
  <c r="AH23" i="5" s="1"/>
  <c r="AX40" i="1"/>
  <c r="AY39" i="1" s="1"/>
  <c r="AZ38" i="1" s="1"/>
  <c r="AZ38" i="5" s="1"/>
  <c r="AW37" i="5"/>
  <c r="AV37" i="5" s="1"/>
  <c r="AV43" i="1"/>
  <c r="AW42" i="1" s="1"/>
  <c r="AV44" i="1"/>
  <c r="AW43" i="1" s="1"/>
  <c r="AS48" i="1"/>
  <c r="AT47" i="1" s="1"/>
  <c r="AU46" i="1" s="1"/>
  <c r="AI21" i="5"/>
  <c r="AH22" i="5" s="1"/>
  <c r="AP52" i="1"/>
  <c r="AQ51" i="1" s="1"/>
  <c r="AR50" i="1" s="1"/>
  <c r="AP53" i="1"/>
  <c r="AR55" i="1"/>
  <c r="AS56" i="1"/>
  <c r="AS56" i="5"/>
  <c r="AR55" i="5"/>
  <c r="AX41" i="1" l="1"/>
  <c r="AY40" i="1" s="1"/>
  <c r="AZ39" i="1" s="1"/>
  <c r="AZ39" i="5" s="1"/>
  <c r="AX42" i="1"/>
  <c r="AY41" i="1" s="1"/>
  <c r="AZ40" i="1" s="1"/>
  <c r="AZ40" i="5" s="1"/>
  <c r="AY38" i="5"/>
  <c r="AX38" i="5" s="1"/>
  <c r="AW38" i="5" s="1"/>
  <c r="AV38" i="5" s="1"/>
  <c r="AV45" i="1"/>
  <c r="AW44" i="1" s="1"/>
  <c r="AS49" i="1"/>
  <c r="AT48" i="1" s="1"/>
  <c r="AU47" i="1" s="1"/>
  <c r="AH21" i="5"/>
  <c r="AG22" i="5" s="1"/>
  <c r="AT56" i="1"/>
  <c r="AS55" i="1"/>
  <c r="AS55" i="5"/>
  <c r="AT56" i="5"/>
  <c r="AG23" i="5"/>
  <c r="AQ52" i="1"/>
  <c r="AR51" i="1" s="1"/>
  <c r="AQ53" i="1"/>
  <c r="AR53" i="1" l="1"/>
  <c r="AR52" i="1"/>
  <c r="AX43" i="1"/>
  <c r="AY42" i="1" s="1"/>
  <c r="AZ41" i="1" s="1"/>
  <c r="AZ41" i="5" s="1"/>
  <c r="AY41" i="5" s="1"/>
  <c r="AY40" i="5"/>
  <c r="AY39" i="5"/>
  <c r="AV46" i="1"/>
  <c r="AW45" i="1" s="1"/>
  <c r="AS50" i="1"/>
  <c r="AT49" i="1" s="1"/>
  <c r="AU48" i="1" s="1"/>
  <c r="AU56" i="5"/>
  <c r="AT55" i="5"/>
  <c r="AU56" i="1"/>
  <c r="AT55" i="1"/>
  <c r="AF23" i="5"/>
  <c r="AX44" i="1" l="1"/>
  <c r="AY43" i="1" s="1"/>
  <c r="AZ42" i="1" s="1"/>
  <c r="AZ42" i="5" s="1"/>
  <c r="AY42" i="5" s="1"/>
  <c r="AX39" i="5"/>
  <c r="AW39" i="5" s="1"/>
  <c r="AV39" i="5" s="1"/>
  <c r="AX40" i="5"/>
  <c r="AX41" i="5"/>
  <c r="AV47" i="1"/>
  <c r="AW46" i="1" s="1"/>
  <c r="AS51" i="1"/>
  <c r="AT50" i="1" s="1"/>
  <c r="AU49" i="1" s="1"/>
  <c r="AS53" i="1"/>
  <c r="AS52" i="1"/>
  <c r="AT51" i="1" s="1"/>
  <c r="AU50" i="1" s="1"/>
  <c r="AU55" i="1"/>
  <c r="AV56" i="1"/>
  <c r="AU55" i="5"/>
  <c r="AV56" i="5"/>
  <c r="AX45" i="1" l="1"/>
  <c r="AY44" i="1" s="1"/>
  <c r="AZ43" i="1" s="1"/>
  <c r="AZ43" i="5" s="1"/>
  <c r="AY43" i="5" s="1"/>
  <c r="AX43" i="5" s="1"/>
  <c r="AX42" i="5"/>
  <c r="AW42" i="5" s="1"/>
  <c r="AV49" i="1"/>
  <c r="AW48" i="1" s="1"/>
  <c r="AX47" i="1" s="1"/>
  <c r="AY46" i="1" s="1"/>
  <c r="AZ45" i="1" s="1"/>
  <c r="AZ45" i="5" s="1"/>
  <c r="AW40" i="5"/>
  <c r="AV40" i="5" s="1"/>
  <c r="AU40" i="5" s="1"/>
  <c r="AW41" i="5"/>
  <c r="AV48" i="1"/>
  <c r="AW47" i="1" s="1"/>
  <c r="AV55" i="5"/>
  <c r="AW56" i="5"/>
  <c r="AU8" i="5"/>
  <c r="AU9" i="5"/>
  <c r="AU10" i="5"/>
  <c r="AU12" i="5"/>
  <c r="AU11" i="5"/>
  <c r="AU14" i="5"/>
  <c r="AU13" i="5"/>
  <c r="AU15" i="5"/>
  <c r="AU16" i="5"/>
  <c r="AU17" i="5"/>
  <c r="AU18" i="5"/>
  <c r="AU19" i="5"/>
  <c r="AU22" i="5"/>
  <c r="AU20" i="5"/>
  <c r="AU21" i="5"/>
  <c r="AU23" i="5"/>
  <c r="AU25" i="5"/>
  <c r="AU24" i="5"/>
  <c r="AU26" i="5"/>
  <c r="AU27" i="5"/>
  <c r="AU29" i="5"/>
  <c r="AU28" i="5"/>
  <c r="AU30" i="5"/>
  <c r="AU32" i="5"/>
  <c r="AU31" i="5"/>
  <c r="AU34" i="5"/>
  <c r="AU33" i="5"/>
  <c r="AU35" i="5"/>
  <c r="AU36" i="5"/>
  <c r="AU39" i="5"/>
  <c r="AU38" i="5"/>
  <c r="AU37" i="5"/>
  <c r="AV55" i="1"/>
  <c r="AW56" i="1"/>
  <c r="AT52" i="1"/>
  <c r="AU51" i="1" s="1"/>
  <c r="AT53" i="1"/>
  <c r="AU53" i="1" l="1"/>
  <c r="AU52" i="1"/>
  <c r="AV42" i="5"/>
  <c r="AX46" i="1"/>
  <c r="AY45" i="1" s="1"/>
  <c r="AZ44" i="1" s="1"/>
  <c r="AZ44" i="5" s="1"/>
  <c r="AW43" i="5"/>
  <c r="AV43" i="5" s="1"/>
  <c r="AV50" i="1"/>
  <c r="AW49" i="1" s="1"/>
  <c r="AX48" i="1" s="1"/>
  <c r="AY47" i="1" s="1"/>
  <c r="AZ46" i="1" s="1"/>
  <c r="AZ46" i="5" s="1"/>
  <c r="AY46" i="5" s="1"/>
  <c r="AV51" i="1"/>
  <c r="AW50" i="1" s="1"/>
  <c r="AX49" i="1" s="1"/>
  <c r="AV41" i="5"/>
  <c r="AT29" i="5"/>
  <c r="AT25" i="5"/>
  <c r="AT40" i="5"/>
  <c r="AT35" i="5"/>
  <c r="AT15" i="5"/>
  <c r="AT32" i="5"/>
  <c r="AT23" i="5"/>
  <c r="AT12" i="5"/>
  <c r="AT21" i="5"/>
  <c r="AT18" i="5"/>
  <c r="AT10" i="5"/>
  <c r="AT38" i="5"/>
  <c r="AT30" i="5"/>
  <c r="AT26" i="5"/>
  <c r="AT37" i="5"/>
  <c r="AT17" i="5"/>
  <c r="AT9" i="5"/>
  <c r="AX56" i="5"/>
  <c r="AW55" i="5"/>
  <c r="AX56" i="1"/>
  <c r="AW55" i="1"/>
  <c r="AT36" i="5"/>
  <c r="AT33" i="5"/>
  <c r="AT28" i="5"/>
  <c r="AT24" i="5"/>
  <c r="AT20" i="5"/>
  <c r="AT16" i="5"/>
  <c r="AT13" i="5"/>
  <c r="AT39" i="5"/>
  <c r="AT34" i="5"/>
  <c r="AT31" i="5"/>
  <c r="AT27" i="5"/>
  <c r="AT22" i="5"/>
  <c r="AT19" i="5"/>
  <c r="AT14" i="5"/>
  <c r="AT11" i="5"/>
  <c r="AS26" i="5" l="1"/>
  <c r="AU42" i="5"/>
  <c r="AU41" i="5"/>
  <c r="AT41" i="5" s="1"/>
  <c r="AS41" i="5" s="1"/>
  <c r="AY44" i="5"/>
  <c r="AX44" i="5" s="1"/>
  <c r="AY45" i="5"/>
  <c r="AS30" i="5"/>
  <c r="AS29" i="5"/>
  <c r="AS25" i="5"/>
  <c r="AR26" i="5" s="1"/>
  <c r="AS15" i="5"/>
  <c r="AY48" i="1"/>
  <c r="AZ47" i="1" s="1"/>
  <c r="AZ47" i="5" s="1"/>
  <c r="AY47" i="5" s="1"/>
  <c r="AX47" i="5" s="1"/>
  <c r="AS33" i="5"/>
  <c r="AS32" i="5"/>
  <c r="AS13" i="5"/>
  <c r="AS35" i="5"/>
  <c r="AS17" i="5"/>
  <c r="AS23" i="5"/>
  <c r="AS40" i="5"/>
  <c r="AS21" i="5"/>
  <c r="AS37" i="5"/>
  <c r="AS39" i="5"/>
  <c r="AS12" i="5"/>
  <c r="AS28" i="5"/>
  <c r="AS27" i="5"/>
  <c r="AS11" i="5"/>
  <c r="AS38" i="5"/>
  <c r="AS20" i="5"/>
  <c r="AS10" i="5"/>
  <c r="AS18" i="5"/>
  <c r="AS22" i="5"/>
  <c r="AU43" i="5"/>
  <c r="AS16" i="5"/>
  <c r="AX55" i="1"/>
  <c r="AY56" i="1"/>
  <c r="AS31" i="5"/>
  <c r="AS19" i="5"/>
  <c r="AS36" i="5"/>
  <c r="AS14" i="5"/>
  <c r="AV52" i="1"/>
  <c r="AW51" i="1" s="1"/>
  <c r="AX50" i="1" s="1"/>
  <c r="AV53" i="1"/>
  <c r="AS34" i="5"/>
  <c r="AX55" i="5"/>
  <c r="AY56" i="5"/>
  <c r="AS24" i="5"/>
  <c r="AR30" i="5" l="1"/>
  <c r="AR25" i="5"/>
  <c r="AQ26" i="5" s="1"/>
  <c r="AT42" i="5"/>
  <c r="AX45" i="5"/>
  <c r="AW45" i="5" s="1"/>
  <c r="AR29" i="5"/>
  <c r="AQ30" i="5" s="1"/>
  <c r="AW44" i="5"/>
  <c r="AX46" i="5"/>
  <c r="AR41" i="5"/>
  <c r="AR15" i="5"/>
  <c r="AR16" i="5"/>
  <c r="AY49" i="1"/>
  <c r="AZ48" i="1" s="1"/>
  <c r="AZ48" i="5" s="1"/>
  <c r="AY48" i="5" s="1"/>
  <c r="AX48" i="5" s="1"/>
  <c r="AW48" i="5" s="1"/>
  <c r="AR33" i="5"/>
  <c r="AR12" i="5"/>
  <c r="AR13" i="5"/>
  <c r="AR39" i="5"/>
  <c r="AR20" i="5"/>
  <c r="AR38" i="5"/>
  <c r="AR23" i="5"/>
  <c r="AR35" i="5"/>
  <c r="AR18" i="5"/>
  <c r="AR11" i="5"/>
  <c r="AR37" i="5"/>
  <c r="AR17" i="5"/>
  <c r="AR21" i="5"/>
  <c r="AR28" i="5"/>
  <c r="AR40" i="5"/>
  <c r="AR19" i="5"/>
  <c r="AR27" i="5"/>
  <c r="AR32" i="5"/>
  <c r="AR31" i="5"/>
  <c r="AS42" i="5"/>
  <c r="AR34" i="5"/>
  <c r="AY55" i="1"/>
  <c r="AZ56" i="1"/>
  <c r="AZ55" i="1" s="1"/>
  <c r="AR24" i="5"/>
  <c r="AR22" i="5"/>
  <c r="AR14" i="5"/>
  <c r="AY55" i="5"/>
  <c r="AZ56" i="5"/>
  <c r="AZ55" i="5" s="1"/>
  <c r="AW52" i="1"/>
  <c r="AX51" i="1" s="1"/>
  <c r="AW53" i="1"/>
  <c r="AT43" i="5"/>
  <c r="AR36" i="5"/>
  <c r="AQ25" i="5" l="1"/>
  <c r="AQ29" i="5"/>
  <c r="AP30" i="5" s="1"/>
  <c r="AW46" i="5"/>
  <c r="AV46" i="5" s="1"/>
  <c r="AX53" i="1"/>
  <c r="AX52" i="1"/>
  <c r="AY51" i="1" s="1"/>
  <c r="AZ50" i="1" s="1"/>
  <c r="AZ50" i="5" s="1"/>
  <c r="AQ41" i="5"/>
  <c r="AW47" i="5"/>
  <c r="AV47" i="5" s="1"/>
  <c r="AV45" i="5"/>
  <c r="AV44" i="5"/>
  <c r="AQ16" i="5"/>
  <c r="AQ17" i="5"/>
  <c r="AQ15" i="5"/>
  <c r="AQ34" i="5"/>
  <c r="AY50" i="1"/>
  <c r="AZ49" i="1" s="1"/>
  <c r="AZ49" i="5" s="1"/>
  <c r="AY49" i="5" s="1"/>
  <c r="AX49" i="5" s="1"/>
  <c r="AQ33" i="5"/>
  <c r="AQ18" i="5"/>
  <c r="AQ38" i="5"/>
  <c r="AP26" i="5"/>
  <c r="AQ39" i="5"/>
  <c r="AQ13" i="5"/>
  <c r="AQ12" i="5"/>
  <c r="AQ35" i="5"/>
  <c r="AQ37" i="5"/>
  <c r="AQ28" i="5"/>
  <c r="AQ20" i="5"/>
  <c r="AQ21" i="5"/>
  <c r="AQ40" i="5"/>
  <c r="AQ24" i="5"/>
  <c r="AP25" i="5" s="1"/>
  <c r="AQ27" i="5"/>
  <c r="AP27" i="5" s="1"/>
  <c r="AQ19" i="5"/>
  <c r="AQ14" i="5"/>
  <c r="AS43" i="5"/>
  <c r="AQ36" i="5"/>
  <c r="AQ23" i="5"/>
  <c r="AQ22" i="5"/>
  <c r="AR42" i="5"/>
  <c r="AQ32" i="5"/>
  <c r="AQ31" i="5"/>
  <c r="AP34" i="5" l="1"/>
  <c r="AP29" i="5"/>
  <c r="AP41" i="5"/>
  <c r="AU46" i="5"/>
  <c r="AU47" i="5"/>
  <c r="AT47" i="5" s="1"/>
  <c r="AP17" i="5"/>
  <c r="AO30" i="5"/>
  <c r="AP18" i="5"/>
  <c r="AP38" i="5"/>
  <c r="AV48" i="5"/>
  <c r="AU48" i="5" s="1"/>
  <c r="AU44" i="5"/>
  <c r="AU45" i="5"/>
  <c r="AT46" i="5" s="1"/>
  <c r="AP16" i="5"/>
  <c r="AP33" i="5"/>
  <c r="AO34" i="5" s="1"/>
  <c r="AP35" i="5"/>
  <c r="AP15" i="5"/>
  <c r="AP24" i="5"/>
  <c r="AO25" i="5" s="1"/>
  <c r="AP21" i="5"/>
  <c r="AP39" i="5"/>
  <c r="AO26" i="5"/>
  <c r="AP14" i="5"/>
  <c r="AP13" i="5"/>
  <c r="AP37" i="5"/>
  <c r="AP28" i="5"/>
  <c r="AO29" i="5" s="1"/>
  <c r="AP40" i="5"/>
  <c r="AP36" i="5"/>
  <c r="AP20" i="5"/>
  <c r="AP19" i="5"/>
  <c r="AR43" i="5"/>
  <c r="AP32" i="5"/>
  <c r="AP31" i="5"/>
  <c r="AO27" i="5"/>
  <c r="AY52" i="1"/>
  <c r="AZ51" i="1" s="1"/>
  <c r="AZ51" i="5" s="1"/>
  <c r="AY51" i="5" s="1"/>
  <c r="AY53" i="1"/>
  <c r="AQ42" i="5"/>
  <c r="AY50" i="5"/>
  <c r="AP23" i="5"/>
  <c r="AP22" i="5"/>
  <c r="AW49" i="5"/>
  <c r="AO33" i="5" l="1"/>
  <c r="AO35" i="5"/>
  <c r="AN35" i="5" s="1"/>
  <c r="AO41" i="5"/>
  <c r="AT48" i="5"/>
  <c r="AS48" i="5" s="1"/>
  <c r="AN30" i="5"/>
  <c r="AO18" i="5"/>
  <c r="AO17" i="5"/>
  <c r="AO39" i="5"/>
  <c r="AO38" i="5"/>
  <c r="AT44" i="5"/>
  <c r="AT45" i="5"/>
  <c r="AS46" i="5" s="1"/>
  <c r="AO16" i="5"/>
  <c r="AO15" i="5"/>
  <c r="AO24" i="5"/>
  <c r="AN25" i="5" s="1"/>
  <c r="AM26" i="5" s="1"/>
  <c r="AN26" i="5"/>
  <c r="AO21" i="5"/>
  <c r="AO14" i="5"/>
  <c r="AS47" i="5"/>
  <c r="AO40" i="5"/>
  <c r="AO28" i="5"/>
  <c r="AN29" i="5" s="1"/>
  <c r="AM30" i="5" s="1"/>
  <c r="AN34" i="5"/>
  <c r="AO37" i="5"/>
  <c r="AQ43" i="5"/>
  <c r="AO36" i="5"/>
  <c r="AO20" i="5"/>
  <c r="AO19" i="5"/>
  <c r="AZ53" i="1"/>
  <c r="AZ53" i="5" s="1"/>
  <c r="AZ52" i="1"/>
  <c r="AZ52" i="5" s="1"/>
  <c r="AX51" i="5"/>
  <c r="AX50" i="5"/>
  <c r="AP42" i="5"/>
  <c r="AO32" i="5"/>
  <c r="AN33" i="5" s="1"/>
  <c r="AM34" i="5" s="1"/>
  <c r="AO31" i="5"/>
  <c r="AO23" i="5"/>
  <c r="AO22" i="5"/>
  <c r="AV49" i="5"/>
  <c r="AN27" i="5"/>
  <c r="AN17" i="5" l="1"/>
  <c r="AN41" i="5"/>
  <c r="AN38" i="5"/>
  <c r="AN39" i="5"/>
  <c r="AN18" i="5"/>
  <c r="AM35" i="5"/>
  <c r="AL35" i="5" s="1"/>
  <c r="AM27" i="5"/>
  <c r="AL27" i="5" s="1"/>
  <c r="AS44" i="5"/>
  <c r="AS45" i="5"/>
  <c r="AR46" i="5" s="1"/>
  <c r="AN16" i="5"/>
  <c r="AN15" i="5"/>
  <c r="AN24" i="5"/>
  <c r="AM25" i="5" s="1"/>
  <c r="AL26" i="5" s="1"/>
  <c r="AN21" i="5"/>
  <c r="AR48" i="5"/>
  <c r="AN28" i="5"/>
  <c r="AM29" i="5" s="1"/>
  <c r="AL30" i="5" s="1"/>
  <c r="AP43" i="5"/>
  <c r="AR47" i="5"/>
  <c r="AN40" i="5"/>
  <c r="AM41" i="5" s="1"/>
  <c r="AY53" i="5"/>
  <c r="AN37" i="5"/>
  <c r="AN36" i="5"/>
  <c r="AN20" i="5"/>
  <c r="AN19" i="5"/>
  <c r="AN23" i="5"/>
  <c r="AM24" i="5" s="1"/>
  <c r="AN22" i="5"/>
  <c r="AY52" i="5"/>
  <c r="AO42" i="5"/>
  <c r="AW51" i="5"/>
  <c r="AW50" i="5"/>
  <c r="AU49" i="5"/>
  <c r="AN32" i="5"/>
  <c r="AM33" i="5" s="1"/>
  <c r="AL34" i="5" s="1"/>
  <c r="AN31" i="5"/>
  <c r="AM32" i="5" s="1"/>
  <c r="AM38" i="5" l="1"/>
  <c r="AM39" i="5"/>
  <c r="AL33" i="5"/>
  <c r="AK34" i="5" s="1"/>
  <c r="AK35" i="5"/>
  <c r="AM31" i="5"/>
  <c r="AK27" i="5"/>
  <c r="AL25" i="5"/>
  <c r="AK26" i="5" s="1"/>
  <c r="AL24" i="5"/>
  <c r="AM28" i="5"/>
  <c r="AL29" i="5" s="1"/>
  <c r="AK30" i="5" s="1"/>
  <c r="AR44" i="5"/>
  <c r="AR45" i="5"/>
  <c r="AQ46" i="5" s="1"/>
  <c r="AM40" i="5"/>
  <c r="AM37" i="5"/>
  <c r="AL38" i="5" s="1"/>
  <c r="AM36" i="5"/>
  <c r="AO43" i="5"/>
  <c r="AQ48" i="5"/>
  <c r="AQ47" i="5"/>
  <c r="AN42" i="5"/>
  <c r="AX53" i="5"/>
  <c r="AX52" i="5"/>
  <c r="AT49" i="5"/>
  <c r="AJ35" i="5"/>
  <c r="AV51" i="5"/>
  <c r="AV50" i="5"/>
  <c r="AJ27" i="5" l="1"/>
  <c r="AL39" i="5"/>
  <c r="AK25" i="5"/>
  <c r="AJ26" i="5" s="1"/>
  <c r="AK24" i="5"/>
  <c r="AL28" i="5"/>
  <c r="AL32" i="5"/>
  <c r="AK33" i="5" s="1"/>
  <c r="AJ34" i="5" s="1"/>
  <c r="AI35" i="5" s="1"/>
  <c r="AL31" i="5"/>
  <c r="AK39" i="5"/>
  <c r="AQ44" i="5"/>
  <c r="AQ45" i="5"/>
  <c r="AP46" i="5" s="1"/>
  <c r="AM42" i="5"/>
  <c r="AP48" i="5"/>
  <c r="AN43" i="5"/>
  <c r="AP47" i="5"/>
  <c r="AL40" i="5"/>
  <c r="AK40" i="5" s="1"/>
  <c r="AL41" i="5"/>
  <c r="AL37" i="5"/>
  <c r="AK38" i="5" s="1"/>
  <c r="AL36" i="5"/>
  <c r="AW53" i="5"/>
  <c r="AW52" i="5"/>
  <c r="AU51" i="5"/>
  <c r="AU50" i="5"/>
  <c r="AS49" i="5"/>
  <c r="AI27" i="5" l="1"/>
  <c r="AJ39" i="5"/>
  <c r="AK29" i="5"/>
  <c r="AJ30" i="5" s="1"/>
  <c r="AK28" i="5"/>
  <c r="AK32" i="5"/>
  <c r="AJ33" i="5" s="1"/>
  <c r="AI34" i="5" s="1"/>
  <c r="AH35" i="5" s="1"/>
  <c r="AK31" i="5"/>
  <c r="AJ24" i="5"/>
  <c r="AJ25" i="5"/>
  <c r="AI26" i="5" s="1"/>
  <c r="AH27" i="5" s="1"/>
  <c r="AP44" i="5"/>
  <c r="AP45" i="5"/>
  <c r="AO46" i="5" s="1"/>
  <c r="AM43" i="5"/>
  <c r="AK41" i="5"/>
  <c r="AJ41" i="5" s="1"/>
  <c r="AO48" i="5"/>
  <c r="AO47" i="5"/>
  <c r="AJ40" i="5"/>
  <c r="AK37" i="5"/>
  <c r="AJ38" i="5" s="1"/>
  <c r="AK36" i="5"/>
  <c r="AR49" i="5"/>
  <c r="AV53" i="5"/>
  <c r="AV52" i="5"/>
  <c r="AL42" i="5"/>
  <c r="AT51" i="5"/>
  <c r="AT50" i="5"/>
  <c r="AI39" i="5" l="1"/>
  <c r="AI40" i="5"/>
  <c r="AI24" i="5"/>
  <c r="AI25" i="5"/>
  <c r="AH26" i="5" s="1"/>
  <c r="AJ32" i="5"/>
  <c r="AI33" i="5" s="1"/>
  <c r="AH34" i="5" s="1"/>
  <c r="AG35" i="5" s="1"/>
  <c r="AJ31" i="5"/>
  <c r="AI31" i="5" s="1"/>
  <c r="AJ29" i="5"/>
  <c r="AI30" i="5" s="1"/>
  <c r="AJ28" i="5"/>
  <c r="AO44" i="5"/>
  <c r="AO45" i="5"/>
  <c r="AN46" i="5" s="1"/>
  <c r="AN48" i="5"/>
  <c r="AN47" i="5"/>
  <c r="AL43" i="5"/>
  <c r="AH40" i="5"/>
  <c r="AI41" i="5"/>
  <c r="AH41" i="5" s="1"/>
  <c r="AJ37" i="5"/>
  <c r="AI38" i="5" s="1"/>
  <c r="AH39" i="5" s="1"/>
  <c r="AJ36" i="5"/>
  <c r="AU53" i="5"/>
  <c r="AU52" i="5"/>
  <c r="AS51" i="5"/>
  <c r="AS50" i="5"/>
  <c r="AK42" i="5"/>
  <c r="AQ49" i="5"/>
  <c r="AI32" i="5" l="1"/>
  <c r="AH33" i="5" s="1"/>
  <c r="AG34" i="5" s="1"/>
  <c r="AF35" i="5" s="1"/>
  <c r="AI29" i="5"/>
  <c r="AH30" i="5" s="1"/>
  <c r="AI28" i="5"/>
  <c r="AH31" i="5"/>
  <c r="AG27" i="5"/>
  <c r="AH25" i="5"/>
  <c r="AG26" i="5" s="1"/>
  <c r="AH24" i="5"/>
  <c r="AM48" i="5"/>
  <c r="AM47" i="5"/>
  <c r="AN44" i="5"/>
  <c r="AN45" i="5"/>
  <c r="AM46" i="5" s="1"/>
  <c r="AK43" i="5"/>
  <c r="AG41" i="5"/>
  <c r="AG40" i="5"/>
  <c r="AI37" i="5"/>
  <c r="AH38" i="5" s="1"/>
  <c r="AG39" i="5" s="1"/>
  <c r="AI36" i="5"/>
  <c r="AT53" i="5"/>
  <c r="AT52" i="5"/>
  <c r="AP49" i="5"/>
  <c r="AR51" i="5"/>
  <c r="AR50" i="5"/>
  <c r="AJ42" i="5"/>
  <c r="AF27" i="5" l="1"/>
  <c r="AH32" i="5"/>
  <c r="AG33" i="5" s="1"/>
  <c r="AF34" i="5" s="1"/>
  <c r="AG31" i="5"/>
  <c r="AG25" i="5"/>
  <c r="AF26" i="5" s="1"/>
  <c r="AE27" i="5" s="1"/>
  <c r="AG24" i="5"/>
  <c r="AH29" i="5"/>
  <c r="AG30" i="5" s="1"/>
  <c r="AF31" i="5" s="1"/>
  <c r="AH28" i="5"/>
  <c r="AM44" i="5"/>
  <c r="AM45" i="5"/>
  <c r="AL46" i="5" s="1"/>
  <c r="AL48" i="5"/>
  <c r="AL47" i="5"/>
  <c r="AJ43" i="5"/>
  <c r="AF41" i="5"/>
  <c r="AF40" i="5"/>
  <c r="AH37" i="5"/>
  <c r="AG38" i="5" s="1"/>
  <c r="AF39" i="5" s="1"/>
  <c r="AH36" i="5"/>
  <c r="AS53" i="5"/>
  <c r="AS52" i="5"/>
  <c r="AO49" i="5"/>
  <c r="AQ51" i="5"/>
  <c r="AQ50" i="5"/>
  <c r="AI43" i="5"/>
  <c r="AI42" i="5"/>
  <c r="AE35" i="5"/>
  <c r="AG32" i="5" l="1"/>
  <c r="AF33" i="5" s="1"/>
  <c r="AE34" i="5" s="1"/>
  <c r="AD35" i="5" s="1"/>
  <c r="AG29" i="5"/>
  <c r="AF30" i="5" s="1"/>
  <c r="AE31" i="5" s="1"/>
  <c r="AG28" i="5"/>
  <c r="AF25" i="5"/>
  <c r="AE26" i="5" s="1"/>
  <c r="AD27" i="5" s="1"/>
  <c r="AF24" i="5"/>
  <c r="AL44" i="5"/>
  <c r="AL45" i="5"/>
  <c r="AK46" i="5" s="1"/>
  <c r="AK48" i="5"/>
  <c r="AK47" i="5"/>
  <c r="AE41" i="5"/>
  <c r="AE40" i="5"/>
  <c r="AG37" i="5"/>
  <c r="AF38" i="5" s="1"/>
  <c r="AE39" i="5" s="1"/>
  <c r="AG36" i="5"/>
  <c r="AR53" i="5"/>
  <c r="AR52" i="5"/>
  <c r="AP51" i="5"/>
  <c r="AP50" i="5"/>
  <c r="AH43" i="5"/>
  <c r="AH42" i="5"/>
  <c r="AN49" i="5"/>
  <c r="AF32" i="5" l="1"/>
  <c r="AE25" i="5"/>
  <c r="AD26" i="5" s="1"/>
  <c r="AC27" i="5" s="1"/>
  <c r="AE24" i="5"/>
  <c r="AF29" i="5"/>
  <c r="AE30" i="5" s="1"/>
  <c r="AD31" i="5" s="1"/>
  <c r="AF28" i="5"/>
  <c r="AK44" i="5"/>
  <c r="AK45" i="5"/>
  <c r="AJ46" i="5" s="1"/>
  <c r="AM49" i="5"/>
  <c r="AJ47" i="5"/>
  <c r="AJ48" i="5"/>
  <c r="AD40" i="5"/>
  <c r="AD41" i="5"/>
  <c r="AF37" i="5"/>
  <c r="AE38" i="5" s="1"/>
  <c r="AD39" i="5" s="1"/>
  <c r="AF36" i="5"/>
  <c r="AQ53" i="5"/>
  <c r="AQ52" i="5"/>
  <c r="AG43" i="5"/>
  <c r="AG42" i="5"/>
  <c r="AO51" i="5"/>
  <c r="AO50" i="5"/>
  <c r="AE33" i="5" l="1"/>
  <c r="AD34" i="5" s="1"/>
  <c r="AC35" i="5" s="1"/>
  <c r="AE32" i="5"/>
  <c r="AD25" i="5"/>
  <c r="AC26" i="5" s="1"/>
  <c r="AB27" i="5" s="1"/>
  <c r="AE29" i="5"/>
  <c r="AD30" i="5" s="1"/>
  <c r="AC31" i="5" s="1"/>
  <c r="AE28" i="5"/>
  <c r="AI47" i="5"/>
  <c r="AJ44" i="5"/>
  <c r="AJ45" i="5"/>
  <c r="AI46" i="5" s="1"/>
  <c r="AI48" i="5"/>
  <c r="AC41" i="5"/>
  <c r="AC40" i="5"/>
  <c r="AE37" i="5"/>
  <c r="AD38" i="5" s="1"/>
  <c r="AC39" i="5" s="1"/>
  <c r="AE36" i="5"/>
  <c r="AF43" i="5"/>
  <c r="AF42" i="5"/>
  <c r="AP53" i="5"/>
  <c r="AP52" i="5"/>
  <c r="AN51" i="5"/>
  <c r="AN50" i="5"/>
  <c r="AL49" i="5"/>
  <c r="AD33" i="5" l="1"/>
  <c r="AC34" i="5" s="1"/>
  <c r="AB35" i="5" s="1"/>
  <c r="AD32" i="5"/>
  <c r="AD29" i="5"/>
  <c r="AC30" i="5" s="1"/>
  <c r="AB31" i="5" s="1"/>
  <c r="AD28" i="5"/>
  <c r="AH48" i="5"/>
  <c r="AH47" i="5"/>
  <c r="AI44" i="5"/>
  <c r="AI45" i="5"/>
  <c r="AH46" i="5" s="1"/>
  <c r="AM51" i="5"/>
  <c r="AM50" i="5"/>
  <c r="AB41" i="5"/>
  <c r="AB40" i="5"/>
  <c r="AD37" i="5"/>
  <c r="AC38" i="5" s="1"/>
  <c r="AB39" i="5" s="1"/>
  <c r="AA40" i="5" s="1"/>
  <c r="AD36" i="5"/>
  <c r="AE43" i="5"/>
  <c r="AE42" i="5"/>
  <c r="AK49" i="5"/>
  <c r="AO53" i="5"/>
  <c r="AO52" i="5"/>
  <c r="AC33" i="5" l="1"/>
  <c r="AB34" i="5" s="1"/>
  <c r="AC32" i="5"/>
  <c r="AG48" i="5"/>
  <c r="AC29" i="5"/>
  <c r="AB30" i="5" s="1"/>
  <c r="AC28" i="5"/>
  <c r="AG47" i="5"/>
  <c r="AH44" i="5"/>
  <c r="AH45" i="5"/>
  <c r="AG46" i="5" s="1"/>
  <c r="AF47" i="5" s="1"/>
  <c r="AA41" i="5"/>
  <c r="Z41" i="5" s="1"/>
  <c r="AC37" i="5"/>
  <c r="AB38" i="5" s="1"/>
  <c r="AA39" i="5" s="1"/>
  <c r="Z40" i="5" s="1"/>
  <c r="AC36" i="5"/>
  <c r="AN53" i="5"/>
  <c r="AN52" i="5"/>
  <c r="AJ49" i="5"/>
  <c r="AD43" i="5"/>
  <c r="AD42" i="5"/>
  <c r="AL51" i="5"/>
  <c r="AL50" i="5"/>
  <c r="AF48" i="5" l="1"/>
  <c r="AE48" i="5" s="1"/>
  <c r="AB33" i="5"/>
  <c r="AB32" i="5"/>
  <c r="Y41" i="5"/>
  <c r="AB29" i="5"/>
  <c r="AB28" i="5"/>
  <c r="AG44" i="5"/>
  <c r="AG45" i="5"/>
  <c r="AF46" i="5" s="1"/>
  <c r="AE47" i="5" s="1"/>
  <c r="AM53" i="5"/>
  <c r="AM52" i="5"/>
  <c r="AB37" i="5"/>
  <c r="AA38" i="5" s="1"/>
  <c r="Z39" i="5" s="1"/>
  <c r="Y40" i="5" s="1"/>
  <c r="AB36" i="5"/>
  <c r="AC43" i="5"/>
  <c r="AC42" i="5"/>
  <c r="AK51" i="5"/>
  <c r="AK50" i="5"/>
  <c r="AI49" i="5"/>
  <c r="AA37" i="5" l="1"/>
  <c r="Z38" i="5" s="1"/>
  <c r="Y39" i="5" s="1"/>
  <c r="X40" i="5" s="1"/>
  <c r="AA36" i="5"/>
  <c r="X41" i="5"/>
  <c r="AD48" i="5"/>
  <c r="AF44" i="5"/>
  <c r="AF45" i="5"/>
  <c r="AE46" i="5" s="1"/>
  <c r="AD47" i="5" s="1"/>
  <c r="AH49" i="5"/>
  <c r="AJ51" i="5"/>
  <c r="AJ50" i="5"/>
  <c r="AB43" i="5"/>
  <c r="AB42" i="5"/>
  <c r="AL53" i="5"/>
  <c r="AL52" i="5"/>
  <c r="W41" i="5" l="1"/>
  <c r="Z36" i="5"/>
  <c r="Z37" i="5"/>
  <c r="Y38" i="5" s="1"/>
  <c r="X39" i="5" s="1"/>
  <c r="W40" i="5" s="1"/>
  <c r="AC48" i="5"/>
  <c r="AE44" i="5"/>
  <c r="AE45" i="5"/>
  <c r="AD46" i="5" s="1"/>
  <c r="AC47" i="5" s="1"/>
  <c r="AB48" i="5" s="1"/>
  <c r="AK53" i="5"/>
  <c r="AK52" i="5"/>
  <c r="AI51" i="5"/>
  <c r="AI50" i="5"/>
  <c r="AG49" i="5"/>
  <c r="AA43" i="5"/>
  <c r="AA42" i="5"/>
  <c r="Y36" i="5" l="1"/>
  <c r="Y37" i="5"/>
  <c r="X38" i="5" s="1"/>
  <c r="W39" i="5" s="1"/>
  <c r="V40" i="5" s="1"/>
  <c r="V41" i="5"/>
  <c r="AD44" i="5"/>
  <c r="AD45" i="5"/>
  <c r="AC46" i="5" s="1"/>
  <c r="AB47" i="5" s="1"/>
  <c r="AA48" i="5" s="1"/>
  <c r="Z43" i="5"/>
  <c r="Z42" i="5"/>
  <c r="AJ53" i="5"/>
  <c r="AJ52" i="5"/>
  <c r="AH51" i="5"/>
  <c r="AH50" i="5"/>
  <c r="AF49" i="5"/>
  <c r="U41" i="5" l="1"/>
  <c r="X36" i="5"/>
  <c r="X37" i="5"/>
  <c r="W38" i="5" s="1"/>
  <c r="V39" i="5" s="1"/>
  <c r="U40" i="5" s="1"/>
  <c r="AC44" i="5"/>
  <c r="AC45" i="5"/>
  <c r="AB46" i="5" s="1"/>
  <c r="AA47" i="5" s="1"/>
  <c r="Z48" i="5" s="1"/>
  <c r="AI53" i="5"/>
  <c r="AI52" i="5"/>
  <c r="Y43" i="5"/>
  <c r="Y42" i="5"/>
  <c r="AE49" i="5"/>
  <c r="AG51" i="5"/>
  <c r="AG50" i="5"/>
  <c r="T41" i="5" l="1"/>
  <c r="W37" i="5"/>
  <c r="V38" i="5" s="1"/>
  <c r="U39" i="5" s="1"/>
  <c r="T40" i="5" s="1"/>
  <c r="S41" i="5" s="1"/>
  <c r="W36" i="5"/>
  <c r="AB44" i="5"/>
  <c r="AB45" i="5"/>
  <c r="AA46" i="5" s="1"/>
  <c r="Z47" i="5" s="1"/>
  <c r="Y48" i="5" s="1"/>
  <c r="AD49" i="5"/>
  <c r="AF51" i="5"/>
  <c r="AF50" i="5"/>
  <c r="X43" i="5"/>
  <c r="X42" i="5"/>
  <c r="AH53" i="5"/>
  <c r="AH52" i="5"/>
  <c r="V37" i="5" l="1"/>
  <c r="U38" i="5" s="1"/>
  <c r="T39" i="5" s="1"/>
  <c r="S40" i="5" s="1"/>
  <c r="R41" i="5" s="1"/>
  <c r="V36" i="5"/>
  <c r="AA44" i="5"/>
  <c r="AA45" i="5"/>
  <c r="Z46" i="5" s="1"/>
  <c r="Y47" i="5" s="1"/>
  <c r="X48" i="5" s="1"/>
  <c r="AC49" i="5"/>
  <c r="AG53" i="5"/>
  <c r="AG52" i="5"/>
  <c r="W43" i="5"/>
  <c r="W42" i="5"/>
  <c r="AE51" i="5"/>
  <c r="AE50" i="5"/>
  <c r="U37" i="5" l="1"/>
  <c r="T38" i="5" s="1"/>
  <c r="S39" i="5" s="1"/>
  <c r="R40" i="5" s="1"/>
  <c r="Q41" i="5" s="1"/>
  <c r="U36" i="5"/>
  <c r="Z44" i="5"/>
  <c r="Z45" i="5"/>
  <c r="Y46" i="5" s="1"/>
  <c r="X47" i="5" s="1"/>
  <c r="W48" i="5" s="1"/>
  <c r="V43" i="5"/>
  <c r="V42" i="5"/>
  <c r="AB49" i="5"/>
  <c r="AD51" i="5"/>
  <c r="AD50" i="5"/>
  <c r="AF53" i="5"/>
  <c r="AF52" i="5"/>
  <c r="T37" i="5" l="1"/>
  <c r="S38" i="5" s="1"/>
  <c r="R39" i="5" s="1"/>
  <c r="T36" i="5"/>
  <c r="Y44" i="5"/>
  <c r="Y45" i="5"/>
  <c r="X46" i="5" s="1"/>
  <c r="W47" i="5" s="1"/>
  <c r="V48" i="5" s="1"/>
  <c r="U43" i="5"/>
  <c r="U42" i="5"/>
  <c r="AC51" i="5"/>
  <c r="AC50" i="5"/>
  <c r="AA49" i="5"/>
  <c r="AE53" i="5"/>
  <c r="AE52" i="5"/>
  <c r="S36" i="5" l="1"/>
  <c r="S37" i="5"/>
  <c r="R38" i="5" s="1"/>
  <c r="Q39" i="5" s="1"/>
  <c r="Q40" i="5"/>
  <c r="X44" i="5"/>
  <c r="X45" i="5"/>
  <c r="W46" i="5" s="1"/>
  <c r="V47" i="5" s="1"/>
  <c r="U48" i="5" s="1"/>
  <c r="AD53" i="5"/>
  <c r="AD52" i="5"/>
  <c r="Z49" i="5"/>
  <c r="T43" i="5"/>
  <c r="T42" i="5"/>
  <c r="AB51" i="5"/>
  <c r="AB50" i="5"/>
  <c r="P40" i="5" l="1"/>
  <c r="P41" i="5"/>
  <c r="R37" i="5"/>
  <c r="Q38" i="5" s="1"/>
  <c r="P39" i="5" s="1"/>
  <c r="O40" i="5" s="1"/>
  <c r="W44" i="5"/>
  <c r="W45" i="5"/>
  <c r="V46" i="5" s="1"/>
  <c r="U47" i="5" s="1"/>
  <c r="T48" i="5" s="1"/>
  <c r="Y49" i="5"/>
  <c r="S43" i="5"/>
  <c r="S42" i="5"/>
  <c r="AC53" i="5"/>
  <c r="AC52" i="5"/>
  <c r="AA51" i="5"/>
  <c r="AA50" i="5"/>
  <c r="O41" i="5" l="1"/>
  <c r="V44" i="5"/>
  <c r="V45" i="5"/>
  <c r="U46" i="5" s="1"/>
  <c r="T47" i="5" s="1"/>
  <c r="S48" i="5" s="1"/>
  <c r="Z51" i="5"/>
  <c r="Z50" i="5"/>
  <c r="R43" i="5"/>
  <c r="R42" i="5"/>
  <c r="X49" i="5"/>
  <c r="AB53" i="5"/>
  <c r="AB52" i="5"/>
  <c r="U44" i="5" l="1"/>
  <c r="U45" i="5"/>
  <c r="T46" i="5" s="1"/>
  <c r="S47" i="5" s="1"/>
  <c r="R48" i="5" s="1"/>
  <c r="Y51" i="5"/>
  <c r="Y50" i="5"/>
  <c r="AA53" i="5"/>
  <c r="AA52" i="5"/>
  <c r="W49" i="5"/>
  <c r="Q43" i="5"/>
  <c r="Q42" i="5"/>
  <c r="T44" i="5" l="1"/>
  <c r="T45" i="5"/>
  <c r="S46" i="5" s="1"/>
  <c r="R47" i="5" s="1"/>
  <c r="Q48" i="5" s="1"/>
  <c r="Z53" i="5"/>
  <c r="Z52" i="5"/>
  <c r="P43" i="5"/>
  <c r="P42" i="5"/>
  <c r="V49" i="5"/>
  <c r="X51" i="5"/>
  <c r="X50" i="5"/>
  <c r="S44" i="5" l="1"/>
  <c r="S45" i="5"/>
  <c r="R46" i="5" s="1"/>
  <c r="Q47" i="5" s="1"/>
  <c r="P48" i="5" s="1"/>
  <c r="U49" i="5"/>
  <c r="Y53" i="5"/>
  <c r="Y52" i="5"/>
  <c r="O43" i="5"/>
  <c r="O42" i="5"/>
  <c r="W51" i="5"/>
  <c r="W50" i="5"/>
  <c r="R44" i="5" l="1"/>
  <c r="R45" i="5"/>
  <c r="Q46" i="5" s="1"/>
  <c r="P47" i="5" s="1"/>
  <c r="O48" i="5" s="1"/>
  <c r="T49" i="5"/>
  <c r="V51" i="5"/>
  <c r="V50" i="5"/>
  <c r="X53" i="5"/>
  <c r="X52" i="5"/>
  <c r="Q44" i="5" l="1"/>
  <c r="Q45" i="5"/>
  <c r="P46" i="5" s="1"/>
  <c r="O47" i="5" s="1"/>
  <c r="N48" i="5" s="1"/>
  <c r="W53" i="5"/>
  <c r="W52" i="5"/>
  <c r="U51" i="5"/>
  <c r="U50" i="5"/>
  <c r="S49" i="5"/>
  <c r="P44" i="5" l="1"/>
  <c r="P45" i="5"/>
  <c r="O46" i="5" s="1"/>
  <c r="N47" i="5" s="1"/>
  <c r="M47" i="5" s="1"/>
  <c r="V53" i="5"/>
  <c r="V52" i="5"/>
  <c r="R49" i="5"/>
  <c r="T51" i="5"/>
  <c r="T50" i="5"/>
  <c r="M48" i="5" l="1"/>
  <c r="L48" i="5" s="1"/>
  <c r="O44" i="5"/>
  <c r="O45" i="5"/>
  <c r="L47" i="5"/>
  <c r="Q49" i="5"/>
  <c r="S51" i="5"/>
  <c r="S50" i="5"/>
  <c r="U53" i="5"/>
  <c r="U52" i="5"/>
  <c r="T53" i="5" l="1"/>
  <c r="T52" i="5"/>
  <c r="P49" i="5"/>
  <c r="R51" i="5"/>
  <c r="R50" i="5"/>
  <c r="K48" i="5"/>
  <c r="K47" i="5"/>
  <c r="J48" i="5" l="1"/>
  <c r="J47" i="5"/>
  <c r="S53" i="5"/>
  <c r="S52" i="5"/>
  <c r="O49" i="5"/>
  <c r="Q51" i="5"/>
  <c r="Q50" i="5"/>
  <c r="N49" i="5" l="1"/>
  <c r="P51" i="5"/>
  <c r="P50" i="5"/>
  <c r="I48" i="5"/>
  <c r="I47" i="5"/>
  <c r="R53" i="5"/>
  <c r="R52" i="5"/>
  <c r="O51" i="5" l="1"/>
  <c r="O50" i="5"/>
  <c r="H48" i="5"/>
  <c r="H47" i="5"/>
  <c r="M49" i="5"/>
  <c r="Q53" i="5"/>
  <c r="Q52" i="5"/>
  <c r="G48" i="5" l="1"/>
  <c r="P53" i="5"/>
  <c r="P52" i="5"/>
  <c r="L49" i="5"/>
  <c r="N51" i="5"/>
  <c r="N50" i="5"/>
  <c r="M51" i="5" l="1"/>
  <c r="M50" i="5"/>
  <c r="O53" i="5"/>
  <c r="O52" i="5"/>
  <c r="K49" i="5"/>
  <c r="J49" i="5" l="1"/>
  <c r="L51" i="5"/>
  <c r="L50" i="5"/>
  <c r="N53" i="5"/>
  <c r="N52" i="5"/>
  <c r="K51" i="5" l="1"/>
  <c r="K50" i="5"/>
  <c r="I49" i="5"/>
  <c r="M53" i="5"/>
  <c r="M52" i="5"/>
  <c r="L53" i="5" l="1"/>
  <c r="L52" i="5"/>
  <c r="J51" i="5"/>
  <c r="J50" i="5"/>
  <c r="H49" i="5"/>
  <c r="G49" i="5" l="1"/>
  <c r="K53" i="5"/>
  <c r="K52" i="5"/>
  <c r="I51" i="5"/>
  <c r="I50" i="5"/>
  <c r="F49" i="5" l="1"/>
  <c r="H51" i="5"/>
  <c r="H50" i="5"/>
  <c r="J53" i="5"/>
  <c r="J52" i="5"/>
  <c r="I53" i="5" l="1"/>
  <c r="I52" i="5"/>
  <c r="G51" i="5"/>
  <c r="G50" i="5"/>
  <c r="F51" i="5" l="1"/>
  <c r="F50" i="5"/>
  <c r="H53" i="5"/>
  <c r="H52" i="5"/>
  <c r="G53" i="5" l="1"/>
  <c r="G52" i="5"/>
  <c r="E51" i="5"/>
  <c r="E50" i="5"/>
  <c r="D51" i="5" l="1"/>
  <c r="F53" i="5"/>
  <c r="F52" i="5"/>
  <c r="E53" i="5" l="1"/>
  <c r="E52" i="5"/>
  <c r="D53" i="5" l="1"/>
  <c r="D52" i="5"/>
  <c r="C52" i="5" s="1"/>
  <c r="C53" i="5" l="1"/>
  <c r="B53" i="5" l="1"/>
</calcChain>
</file>

<file path=xl/sharedStrings.xml><?xml version="1.0" encoding="utf-8"?>
<sst xmlns="http://schemas.openxmlformats.org/spreadsheetml/2006/main" count="130" uniqueCount="69">
  <si>
    <t>u</t>
  </si>
  <si>
    <t>d</t>
  </si>
  <si>
    <t>S</t>
  </si>
  <si>
    <t>K</t>
  </si>
  <si>
    <t>sigma</t>
  </si>
  <si>
    <t>T</t>
  </si>
  <si>
    <t>N</t>
  </si>
  <si>
    <t xml:space="preserve">r </t>
  </si>
  <si>
    <t>(per year)</t>
  </si>
  <si>
    <t>(per quarter)</t>
  </si>
  <si>
    <t>div</t>
  </si>
  <si>
    <t>Time</t>
  </si>
  <si>
    <t>Period</t>
  </si>
  <si>
    <t>Ratio</t>
  </si>
  <si>
    <t>Face</t>
  </si>
  <si>
    <r>
      <rPr>
        <sz val="10"/>
        <rFont val="Symbol"/>
        <family val="1"/>
        <charset val="2"/>
      </rPr>
      <t>D</t>
    </r>
    <r>
      <rPr>
        <sz val="10"/>
        <rFont val="Arial"/>
        <family val="2"/>
      </rPr>
      <t>t</t>
    </r>
  </si>
  <si>
    <t>Inputs</t>
  </si>
  <si>
    <t>Period (t)</t>
  </si>
  <si>
    <t>i</t>
  </si>
  <si>
    <t>Dividend</t>
  </si>
  <si>
    <t>Period (j)</t>
  </si>
  <si>
    <t>No. of coupons per year</t>
  </si>
  <si>
    <t>Size of coupon ($)</t>
  </si>
  <si>
    <t>Coupon rate (%)</t>
  </si>
  <si>
    <t>q</t>
  </si>
  <si>
    <t>1-q</t>
  </si>
  <si>
    <t>COUPON</t>
  </si>
  <si>
    <t>Coupon times</t>
  </si>
  <si>
    <t>Dividend time</t>
    <phoneticPr fontId="3" type="noConversion"/>
  </si>
  <si>
    <t>Autocall</t>
    <phoneticPr fontId="0" type="noConversion"/>
  </si>
  <si>
    <t>Maturity</t>
    <phoneticPr fontId="0" type="noConversion"/>
  </si>
  <si>
    <t>N(d2)</t>
  </si>
  <si>
    <t>N(d1)</t>
  </si>
  <si>
    <t>Put</t>
  </si>
  <si>
    <t>Call</t>
  </si>
  <si>
    <t>5 year risk-free rate</t>
    <phoneticPr fontId="17" type="noConversion"/>
  </si>
  <si>
    <t>Face value</t>
    <phoneticPr fontId="17" type="noConversion"/>
  </si>
  <si>
    <t>price</t>
    <phoneticPr fontId="17" type="noConversion"/>
  </si>
  <si>
    <t>Zero coupon bond</t>
    <phoneticPr fontId="17" type="noConversion"/>
  </si>
  <si>
    <t>Total value</t>
    <phoneticPr fontId="17" type="noConversion"/>
  </si>
  <si>
    <t>digital put opiton</t>
    <phoneticPr fontId="17" type="noConversion"/>
  </si>
  <si>
    <t>put option with strike = 2800</t>
    <phoneticPr fontId="17" type="noConversion"/>
  </si>
  <si>
    <t>put option with strike = 1960</t>
    <phoneticPr fontId="17" type="noConversion"/>
  </si>
  <si>
    <t>call option</t>
    <phoneticPr fontId="17" type="noConversion"/>
  </si>
  <si>
    <t>zero coupon bond</t>
    <phoneticPr fontId="17" type="noConversion"/>
  </si>
  <si>
    <t>Total</t>
    <phoneticPr fontId="17" type="noConversion"/>
  </si>
  <si>
    <t>Number of asset</t>
    <phoneticPr fontId="17" type="noConversion"/>
  </si>
  <si>
    <t>Value per unit</t>
    <phoneticPr fontId="17" type="noConversion"/>
  </si>
  <si>
    <t>Cash(A)</t>
    <phoneticPr fontId="17" type="noConversion"/>
  </si>
  <si>
    <t>strike price(K)</t>
    <phoneticPr fontId="17" type="noConversion"/>
  </si>
  <si>
    <t>Face Value(FV)</t>
    <phoneticPr fontId="17" type="noConversion"/>
  </si>
  <si>
    <t>initial</t>
    <phoneticPr fontId="17" type="noConversion"/>
  </si>
  <si>
    <t>Short Put with strike = 1960</t>
    <phoneticPr fontId="17" type="noConversion"/>
  </si>
  <si>
    <t>Long Puts with strike = 2800</t>
    <phoneticPr fontId="17" type="noConversion"/>
  </si>
  <si>
    <t>Short digital put option with strike = 1960</t>
    <phoneticPr fontId="17" type="noConversion"/>
  </si>
  <si>
    <t>Long call with strike=2800</t>
    <phoneticPr fontId="17" type="noConversion"/>
  </si>
  <si>
    <t>Payoff of the Replicating Portfolio at Maturity</t>
    <phoneticPr fontId="17" type="noConversion"/>
  </si>
  <si>
    <t>Percentage change in Index from Pricing Date</t>
    <phoneticPr fontId="17" type="noConversion"/>
  </si>
  <si>
    <t>Index Value on Maturity</t>
    <phoneticPr fontId="17" type="noConversion"/>
  </si>
  <si>
    <t>Long Zero coupon Bond</t>
    <phoneticPr fontId="17" type="noConversion"/>
  </si>
  <si>
    <t>Replicating Portfolio payoff</t>
    <phoneticPr fontId="17" type="noConversion"/>
  </si>
  <si>
    <t>Asset</t>
    <phoneticPr fontId="17" type="noConversion"/>
  </si>
  <si>
    <t>6 year risk-free rate</t>
    <phoneticPr fontId="17" type="noConversion"/>
  </si>
  <si>
    <t>Interpolate call with strike 1820</t>
    <phoneticPr fontId="17" type="noConversion"/>
  </si>
  <si>
    <t>Interpolate put with strike 1820</t>
    <phoneticPr fontId="17" type="noConversion"/>
  </si>
  <si>
    <t>Interpolate N(d2) with strike 1820</t>
    <phoneticPr fontId="17" type="noConversion"/>
  </si>
  <si>
    <t>6 year zero bond price</t>
    <phoneticPr fontId="17" type="noConversion"/>
  </si>
  <si>
    <t>Short Put with strike = 1820</t>
    <phoneticPr fontId="17" type="noConversion"/>
  </si>
  <si>
    <t>Short digital put option with strike = 1820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</si>
</sst>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_(&quot;$&quot;* #,##0.000_);_(&quot;$&quot;* \(#,##0.000\);_(&quot;$&quot;* &quot;-&quot;???_);_(@_)"/>
    <numFmt numFmtId="177" formatCode="0.0%"/>
    <numFmt numFmtId="178" formatCode="0.000"/>
    <numFmt numFmtId="179" formatCode="0.0000"/>
    <numFmt numFmtId="180" formatCode="&quot;$&quot;#,##0.000"/>
  </numFmts>
  <fonts count="24" x14ac:knownFonts="1">
    <font>
      <sz val="10"/>
      <name val="Arial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0"/>
      <name val="Symbol"/>
      <family val="1"/>
      <charset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rgb="FFFF0000"/>
      <name val="Arial"/>
      <family val="2"/>
    </font>
    <font>
      <sz val="11"/>
      <color theme="0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Calibri"/>
      <family val="2"/>
    </font>
    <font>
      <sz val="10"/>
      <color theme="1"/>
      <name val="Calibri"/>
      <family val="2"/>
    </font>
    <font>
      <i/>
      <sz val="10"/>
      <color theme="1"/>
      <name val="Calibri"/>
      <family val="2"/>
    </font>
    <font>
      <b/>
      <sz val="11"/>
      <color theme="1"/>
      <name val="Calibri"/>
      <family val="2"/>
    </font>
    <font>
      <sz val="8"/>
      <name val="맑은 고딕"/>
      <family val="2"/>
      <charset val="129"/>
      <scheme val="minor"/>
    </font>
    <font>
      <b/>
      <sz val="10"/>
      <color theme="1"/>
      <name val="Calibri"/>
      <family val="2"/>
    </font>
    <font>
      <sz val="10"/>
      <color theme="1"/>
      <name val="Arial"/>
      <family val="2"/>
    </font>
    <font>
      <b/>
      <sz val="11"/>
      <color rgb="FFFF0000"/>
      <name val="Calibri"/>
      <family val="2"/>
    </font>
    <font>
      <sz val="10"/>
      <name val="Calibri"/>
      <family val="2"/>
    </font>
    <font>
      <sz val="10"/>
      <color theme="1"/>
      <name val="Calibri Light"/>
      <family val="2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9" fontId="7" fillId="0" borderId="0" applyFon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</cellStyleXfs>
  <cellXfs count="53">
    <xf numFmtId="0" fontId="0" fillId="0" borderId="0" xfId="0"/>
    <xf numFmtId="0" fontId="3" fillId="0" borderId="1" xfId="0" applyFont="1" applyFill="1" applyBorder="1"/>
    <xf numFmtId="0" fontId="0" fillId="0" borderId="1" xfId="0" applyFill="1" applyBorder="1"/>
    <xf numFmtId="0" fontId="5" fillId="0" borderId="1" xfId="0" applyFont="1" applyFill="1" applyBorder="1"/>
    <xf numFmtId="10" fontId="0" fillId="0" borderId="1" xfId="0" applyNumberFormat="1" applyFill="1" applyBorder="1"/>
    <xf numFmtId="0" fontId="0" fillId="0" borderId="1" xfId="0" applyFill="1" applyBorder="1" applyAlignment="1">
      <alignment horizontal="center" vertical="center"/>
    </xf>
    <xf numFmtId="0" fontId="0" fillId="0" borderId="0" xfId="0" applyFill="1" applyBorder="1"/>
    <xf numFmtId="0" fontId="3" fillId="0" borderId="0" xfId="0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10" fontId="5" fillId="0" borderId="1" xfId="0" applyNumberFormat="1" applyFont="1" applyFill="1" applyBorder="1"/>
    <xf numFmtId="176" fontId="5" fillId="0" borderId="1" xfId="0" applyNumberFormat="1" applyFont="1" applyFill="1" applyBorder="1"/>
    <xf numFmtId="0" fontId="6" fillId="0" borderId="0" xfId="0" applyFont="1" applyFill="1" applyBorder="1"/>
    <xf numFmtId="0" fontId="2" fillId="4" borderId="0" xfId="4" applyBorder="1" applyAlignment="1"/>
    <xf numFmtId="0" fontId="3" fillId="0" borderId="0" xfId="0" applyFont="1" applyFill="1" applyBorder="1" applyAlignment="1">
      <alignment horizontal="center" vertical="center"/>
    </xf>
    <xf numFmtId="10" fontId="3" fillId="0" borderId="1" xfId="1" applyNumberFormat="1" applyFont="1" applyFill="1" applyBorder="1" applyAlignment="1"/>
    <xf numFmtId="0" fontId="8" fillId="2" borderId="0" xfId="2" applyBorder="1" applyAlignment="1"/>
    <xf numFmtId="0" fontId="9" fillId="3" borderId="0" xfId="3" applyBorder="1" applyAlignment="1"/>
    <xf numFmtId="0" fontId="10" fillId="0" borderId="0" xfId="0" applyFont="1" applyFill="1" applyBorder="1"/>
    <xf numFmtId="0" fontId="3" fillId="0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" fillId="0" borderId="0" xfId="5">
      <alignment vertical="center"/>
    </xf>
    <xf numFmtId="0" fontId="13" fillId="0" borderId="0" xfId="5" applyFont="1" applyAlignment="1">
      <alignment horizontal="center" vertical="center"/>
    </xf>
    <xf numFmtId="0" fontId="14" fillId="0" borderId="5" xfId="5" applyFont="1" applyBorder="1" applyAlignment="1">
      <alignment horizontal="center" vertical="center"/>
    </xf>
    <xf numFmtId="0" fontId="15" fillId="0" borderId="6" xfId="5" applyFont="1" applyBorder="1" applyAlignment="1">
      <alignment horizontal="center" vertical="center"/>
    </xf>
    <xf numFmtId="0" fontId="14" fillId="0" borderId="7" xfId="5" applyFont="1" applyBorder="1" applyAlignment="1">
      <alignment horizontal="center" vertical="center"/>
    </xf>
    <xf numFmtId="0" fontId="15" fillId="0" borderId="8" xfId="5" applyFont="1" applyBorder="1" applyAlignment="1">
      <alignment horizontal="center" vertical="center"/>
    </xf>
    <xf numFmtId="177" fontId="13" fillId="0" borderId="0" xfId="6" applyNumberFormat="1" applyFont="1" applyAlignment="1">
      <alignment horizontal="center" vertical="center"/>
    </xf>
    <xf numFmtId="0" fontId="16" fillId="0" borderId="0" xfId="5" applyFont="1" applyAlignment="1">
      <alignment horizontal="center" vertical="center"/>
    </xf>
    <xf numFmtId="178" fontId="13" fillId="0" borderId="0" xfId="5" applyNumberFormat="1" applyFont="1" applyAlignment="1">
      <alignment horizontal="center" vertical="center"/>
    </xf>
    <xf numFmtId="2" fontId="13" fillId="0" borderId="0" xfId="5" applyNumberFormat="1" applyFont="1" applyAlignment="1">
      <alignment horizontal="center" vertical="center"/>
    </xf>
    <xf numFmtId="179" fontId="13" fillId="0" borderId="0" xfId="5" applyNumberFormat="1" applyFont="1" applyAlignment="1">
      <alignment horizontal="center" vertical="center"/>
    </xf>
    <xf numFmtId="0" fontId="18" fillId="0" borderId="1" xfId="5" applyFont="1" applyBorder="1" applyAlignment="1">
      <alignment horizontal="center" vertical="center" wrapText="1"/>
    </xf>
    <xf numFmtId="0" fontId="13" fillId="5" borderId="9" xfId="7" applyFont="1" applyBorder="1" applyAlignment="1">
      <alignment horizontal="center" vertical="center" wrapText="1"/>
    </xf>
    <xf numFmtId="0" fontId="13" fillId="5" borderId="10" xfId="7" applyFont="1" applyBorder="1" applyAlignment="1">
      <alignment horizontal="center" vertical="center" wrapText="1"/>
    </xf>
    <xf numFmtId="0" fontId="13" fillId="5" borderId="11" xfId="7" applyFont="1" applyBorder="1" applyAlignment="1">
      <alignment horizontal="center" vertical="center" wrapText="1"/>
    </xf>
    <xf numFmtId="9" fontId="13" fillId="0" borderId="1" xfId="5" applyNumberFormat="1" applyFont="1" applyBorder="1" applyAlignment="1">
      <alignment horizontal="center"/>
    </xf>
    <xf numFmtId="2" fontId="13" fillId="0" borderId="1" xfId="5" applyNumberFormat="1" applyFont="1" applyBorder="1" applyAlignment="1">
      <alignment horizontal="center"/>
    </xf>
    <xf numFmtId="180" fontId="13" fillId="0" borderId="1" xfId="5" applyNumberFormat="1" applyFont="1" applyBorder="1" applyAlignment="1">
      <alignment horizontal="center"/>
    </xf>
    <xf numFmtId="9" fontId="13" fillId="6" borderId="1" xfId="5" applyNumberFormat="1" applyFont="1" applyFill="1" applyBorder="1" applyAlignment="1">
      <alignment horizontal="center"/>
    </xf>
    <xf numFmtId="2" fontId="13" fillId="6" borderId="1" xfId="5" applyNumberFormat="1" applyFont="1" applyFill="1" applyBorder="1" applyAlignment="1">
      <alignment horizontal="center"/>
    </xf>
    <xf numFmtId="180" fontId="13" fillId="6" borderId="1" xfId="5" applyNumberFormat="1" applyFont="1" applyFill="1" applyBorder="1" applyAlignment="1">
      <alignment horizontal="center"/>
    </xf>
    <xf numFmtId="177" fontId="0" fillId="0" borderId="0" xfId="6" applyNumberFormat="1" applyFont="1">
      <alignment vertical="center"/>
    </xf>
    <xf numFmtId="0" fontId="19" fillId="0" borderId="0" xfId="5" applyFont="1" applyFill="1" applyBorder="1" applyAlignment="1">
      <alignment horizontal="right" vertical="center"/>
    </xf>
    <xf numFmtId="0" fontId="1" fillId="0" borderId="0" xfId="5" applyNumberFormat="1">
      <alignment vertical="center"/>
    </xf>
    <xf numFmtId="178" fontId="20" fillId="0" borderId="0" xfId="5" applyNumberFormat="1" applyFont="1" applyAlignment="1">
      <alignment horizontal="center" vertical="center"/>
    </xf>
    <xf numFmtId="177" fontId="21" fillId="0" borderId="0" xfId="6" applyNumberFormat="1" applyFont="1" applyAlignment="1">
      <alignment horizontal="center" vertical="center"/>
    </xf>
    <xf numFmtId="0" fontId="20" fillId="0" borderId="0" xfId="5" applyFont="1" applyAlignment="1">
      <alignment horizontal="center" vertical="center"/>
    </xf>
    <xf numFmtId="0" fontId="14" fillId="0" borderId="12" xfId="5" applyFont="1" applyBorder="1" applyAlignment="1">
      <alignment horizontal="center" vertical="center"/>
    </xf>
    <xf numFmtId="0" fontId="22" fillId="0" borderId="1" xfId="5" applyFont="1" applyFill="1" applyBorder="1" applyAlignment="1">
      <alignment horizontal="center" vertical="center"/>
    </xf>
    <xf numFmtId="0" fontId="23" fillId="0" borderId="0" xfId="5" applyFont="1">
      <alignment vertical="center"/>
    </xf>
  </cellXfs>
  <cellStyles count="8">
    <cellStyle name="40% - 강조색1" xfId="4" builtinId="31"/>
    <cellStyle name="60% - 강조색5 2" xfId="7" xr:uid="{9CCC5BD3-4035-405F-B8B4-B15906F10027}"/>
    <cellStyle name="나쁨" xfId="3" builtinId="27"/>
    <cellStyle name="백분율" xfId="1" builtinId="5"/>
    <cellStyle name="백분율 2" xfId="6" xr:uid="{56246CD7-881E-4FEE-9CD0-9D7A483FC53F}"/>
    <cellStyle name="좋음" xfId="2" builtinId="26"/>
    <cellStyle name="표준" xfId="0" builtinId="0"/>
    <cellStyle name="표준 2" xfId="5" xr:uid="{4D5B6C8E-DB8E-42E4-9908-C56A046B472C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'Q1.(c) payoff'!$H$8</c:f>
              <c:strCache>
                <c:ptCount val="1"/>
                <c:pt idx="0">
                  <c:v>Replicating Portfolio payoff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'Q1.(c) payoff'!$B$9:$B$209</c:f>
              <c:numCache>
                <c:formatCode>0.00</c:formatCode>
                <c:ptCount val="201"/>
                <c:pt idx="0">
                  <c:v>0</c:v>
                </c:pt>
                <c:pt idx="1">
                  <c:v>28.000000000000025</c:v>
                </c:pt>
                <c:pt idx="2">
                  <c:v>56.00000000000005</c:v>
                </c:pt>
                <c:pt idx="3">
                  <c:v>84.000000000000071</c:v>
                </c:pt>
                <c:pt idx="4">
                  <c:v>112.0000000000001</c:v>
                </c:pt>
                <c:pt idx="5">
                  <c:v>140.00000000000011</c:v>
                </c:pt>
                <c:pt idx="6">
                  <c:v>168.00000000000014</c:v>
                </c:pt>
                <c:pt idx="7">
                  <c:v>196.00000000000017</c:v>
                </c:pt>
                <c:pt idx="8">
                  <c:v>224.0000000000002</c:v>
                </c:pt>
                <c:pt idx="9">
                  <c:v>252.00000000000023</c:v>
                </c:pt>
                <c:pt idx="10">
                  <c:v>280.00000000000023</c:v>
                </c:pt>
                <c:pt idx="11">
                  <c:v>308.00000000000028</c:v>
                </c:pt>
                <c:pt idx="12">
                  <c:v>336.00000000000028</c:v>
                </c:pt>
                <c:pt idx="13">
                  <c:v>364.00000000000034</c:v>
                </c:pt>
                <c:pt idx="14">
                  <c:v>392.00000000000034</c:v>
                </c:pt>
                <c:pt idx="15">
                  <c:v>420.0000000000004</c:v>
                </c:pt>
                <c:pt idx="16">
                  <c:v>448.0000000000004</c:v>
                </c:pt>
                <c:pt idx="17">
                  <c:v>476.0000000000004</c:v>
                </c:pt>
                <c:pt idx="18">
                  <c:v>504.00000000000045</c:v>
                </c:pt>
                <c:pt idx="19">
                  <c:v>532.00000000000045</c:v>
                </c:pt>
                <c:pt idx="20">
                  <c:v>560.00000000000045</c:v>
                </c:pt>
                <c:pt idx="21">
                  <c:v>588.00000000000057</c:v>
                </c:pt>
                <c:pt idx="22">
                  <c:v>616.00000000000057</c:v>
                </c:pt>
                <c:pt idx="23">
                  <c:v>644.00000000000057</c:v>
                </c:pt>
                <c:pt idx="24">
                  <c:v>672.00000000000057</c:v>
                </c:pt>
                <c:pt idx="25">
                  <c:v>700.00000000000057</c:v>
                </c:pt>
                <c:pt idx="26">
                  <c:v>728.00000000000068</c:v>
                </c:pt>
                <c:pt idx="27">
                  <c:v>756.00000000000068</c:v>
                </c:pt>
                <c:pt idx="28">
                  <c:v>784.00000000000068</c:v>
                </c:pt>
                <c:pt idx="29">
                  <c:v>812.00000000000068</c:v>
                </c:pt>
                <c:pt idx="30">
                  <c:v>840.0000000000008</c:v>
                </c:pt>
                <c:pt idx="31">
                  <c:v>868.0000000000008</c:v>
                </c:pt>
                <c:pt idx="32">
                  <c:v>896.0000000000008</c:v>
                </c:pt>
                <c:pt idx="33">
                  <c:v>924.0000000000008</c:v>
                </c:pt>
                <c:pt idx="34">
                  <c:v>952.0000000000008</c:v>
                </c:pt>
                <c:pt idx="35">
                  <c:v>980.00000000000091</c:v>
                </c:pt>
                <c:pt idx="36">
                  <c:v>1008.0000000000009</c:v>
                </c:pt>
                <c:pt idx="37">
                  <c:v>1036.0000000000009</c:v>
                </c:pt>
                <c:pt idx="38">
                  <c:v>1064.0000000000009</c:v>
                </c:pt>
                <c:pt idx="39">
                  <c:v>1092.0000000000009</c:v>
                </c:pt>
                <c:pt idx="40">
                  <c:v>1120.0000000000009</c:v>
                </c:pt>
                <c:pt idx="41">
                  <c:v>1148.0000000000009</c:v>
                </c:pt>
                <c:pt idx="42">
                  <c:v>1176.0000000000011</c:v>
                </c:pt>
                <c:pt idx="43">
                  <c:v>1204.0000000000011</c:v>
                </c:pt>
                <c:pt idx="44">
                  <c:v>1232.0000000000011</c:v>
                </c:pt>
                <c:pt idx="45">
                  <c:v>1260.0000000000011</c:v>
                </c:pt>
                <c:pt idx="46">
                  <c:v>1288.0000000000011</c:v>
                </c:pt>
                <c:pt idx="47">
                  <c:v>1316.0000000000011</c:v>
                </c:pt>
                <c:pt idx="48">
                  <c:v>1344.0000000000011</c:v>
                </c:pt>
                <c:pt idx="49">
                  <c:v>1372.0000000000011</c:v>
                </c:pt>
                <c:pt idx="50">
                  <c:v>1400.0000000000011</c:v>
                </c:pt>
                <c:pt idx="51">
                  <c:v>1428.0000000000014</c:v>
                </c:pt>
                <c:pt idx="52">
                  <c:v>1456.0000000000014</c:v>
                </c:pt>
                <c:pt idx="53">
                  <c:v>1484.0000000000014</c:v>
                </c:pt>
                <c:pt idx="54">
                  <c:v>1512.0000000000014</c:v>
                </c:pt>
                <c:pt idx="55">
                  <c:v>1540.0000000000014</c:v>
                </c:pt>
                <c:pt idx="56">
                  <c:v>1568.0000000000014</c:v>
                </c:pt>
                <c:pt idx="57">
                  <c:v>1596.0000000000014</c:v>
                </c:pt>
                <c:pt idx="58">
                  <c:v>1624.0000000000014</c:v>
                </c:pt>
                <c:pt idx="59">
                  <c:v>1652.0000000000014</c:v>
                </c:pt>
                <c:pt idx="60">
                  <c:v>1680.0000000000016</c:v>
                </c:pt>
                <c:pt idx="61">
                  <c:v>1708.0000000000016</c:v>
                </c:pt>
                <c:pt idx="62">
                  <c:v>1736.0000000000016</c:v>
                </c:pt>
                <c:pt idx="63">
                  <c:v>1764.0000000000016</c:v>
                </c:pt>
                <c:pt idx="64">
                  <c:v>1792.0000000000016</c:v>
                </c:pt>
                <c:pt idx="65">
                  <c:v>1820.0000000000016</c:v>
                </c:pt>
                <c:pt idx="66">
                  <c:v>1848.0000000000016</c:v>
                </c:pt>
                <c:pt idx="67">
                  <c:v>1876.0000000000016</c:v>
                </c:pt>
                <c:pt idx="68">
                  <c:v>1904.0000000000016</c:v>
                </c:pt>
                <c:pt idx="69">
                  <c:v>1932.0000000000018</c:v>
                </c:pt>
                <c:pt idx="70">
                  <c:v>1960.0000000000018</c:v>
                </c:pt>
                <c:pt idx="71">
                  <c:v>1988.0000000000018</c:v>
                </c:pt>
                <c:pt idx="72">
                  <c:v>2016.0000000000018</c:v>
                </c:pt>
                <c:pt idx="73">
                  <c:v>2044.0000000000018</c:v>
                </c:pt>
                <c:pt idx="74">
                  <c:v>2072.0000000000018</c:v>
                </c:pt>
                <c:pt idx="75">
                  <c:v>2100.0000000000018</c:v>
                </c:pt>
                <c:pt idx="76">
                  <c:v>2128.0000000000018</c:v>
                </c:pt>
                <c:pt idx="77">
                  <c:v>2156.0000000000018</c:v>
                </c:pt>
                <c:pt idx="78">
                  <c:v>2184.0000000000018</c:v>
                </c:pt>
                <c:pt idx="79">
                  <c:v>2212.0000000000018</c:v>
                </c:pt>
                <c:pt idx="80">
                  <c:v>2240.0000000000018</c:v>
                </c:pt>
                <c:pt idx="81">
                  <c:v>2268.0000000000018</c:v>
                </c:pt>
                <c:pt idx="82">
                  <c:v>2296.0000000000018</c:v>
                </c:pt>
                <c:pt idx="83">
                  <c:v>2324.0000000000023</c:v>
                </c:pt>
                <c:pt idx="84">
                  <c:v>2352.0000000000023</c:v>
                </c:pt>
                <c:pt idx="85">
                  <c:v>2380.0000000000023</c:v>
                </c:pt>
                <c:pt idx="86">
                  <c:v>2408.0000000000023</c:v>
                </c:pt>
                <c:pt idx="87">
                  <c:v>2436.0000000000023</c:v>
                </c:pt>
                <c:pt idx="88">
                  <c:v>2464.0000000000023</c:v>
                </c:pt>
                <c:pt idx="89">
                  <c:v>2492.0000000000023</c:v>
                </c:pt>
                <c:pt idx="90">
                  <c:v>2520.0000000000023</c:v>
                </c:pt>
                <c:pt idx="91">
                  <c:v>2548.0000000000023</c:v>
                </c:pt>
                <c:pt idx="92">
                  <c:v>2576.0000000000018</c:v>
                </c:pt>
                <c:pt idx="93">
                  <c:v>2604.0000000000018</c:v>
                </c:pt>
                <c:pt idx="94">
                  <c:v>2632.0000000000018</c:v>
                </c:pt>
                <c:pt idx="95">
                  <c:v>2660.0000000000023</c:v>
                </c:pt>
                <c:pt idx="96">
                  <c:v>2688.0000000000023</c:v>
                </c:pt>
                <c:pt idx="97">
                  <c:v>2716.0000000000023</c:v>
                </c:pt>
                <c:pt idx="98">
                  <c:v>2744.0000000000023</c:v>
                </c:pt>
                <c:pt idx="99">
                  <c:v>2772.0000000000023</c:v>
                </c:pt>
                <c:pt idx="100">
                  <c:v>2800.0000000000018</c:v>
                </c:pt>
                <c:pt idx="101">
                  <c:v>2828.0000000000018</c:v>
                </c:pt>
                <c:pt idx="102">
                  <c:v>2856.0000000000018</c:v>
                </c:pt>
                <c:pt idx="103">
                  <c:v>2884.0000000000018</c:v>
                </c:pt>
                <c:pt idx="104">
                  <c:v>2912.0000000000018</c:v>
                </c:pt>
                <c:pt idx="105">
                  <c:v>2940.0000000000018</c:v>
                </c:pt>
                <c:pt idx="106">
                  <c:v>2968.0000000000018</c:v>
                </c:pt>
                <c:pt idx="107">
                  <c:v>2996.0000000000018</c:v>
                </c:pt>
                <c:pt idx="108">
                  <c:v>3024.0000000000023</c:v>
                </c:pt>
                <c:pt idx="109">
                  <c:v>3052.0000000000023</c:v>
                </c:pt>
                <c:pt idx="110">
                  <c:v>3080.0000000000023</c:v>
                </c:pt>
                <c:pt idx="111">
                  <c:v>3108.0000000000023</c:v>
                </c:pt>
                <c:pt idx="112">
                  <c:v>3136.0000000000023</c:v>
                </c:pt>
                <c:pt idx="113">
                  <c:v>3164.0000000000023</c:v>
                </c:pt>
                <c:pt idx="114">
                  <c:v>3192.0000000000023</c:v>
                </c:pt>
                <c:pt idx="115">
                  <c:v>3220.0000000000023</c:v>
                </c:pt>
                <c:pt idx="116">
                  <c:v>3248.0000000000023</c:v>
                </c:pt>
                <c:pt idx="117">
                  <c:v>3276.0000000000023</c:v>
                </c:pt>
                <c:pt idx="118">
                  <c:v>3304.0000000000023</c:v>
                </c:pt>
                <c:pt idx="119">
                  <c:v>3332.0000000000023</c:v>
                </c:pt>
                <c:pt idx="120">
                  <c:v>3360.0000000000023</c:v>
                </c:pt>
                <c:pt idx="121">
                  <c:v>3388.0000000000023</c:v>
                </c:pt>
                <c:pt idx="122">
                  <c:v>3416.0000000000023</c:v>
                </c:pt>
                <c:pt idx="123">
                  <c:v>3444.0000000000023</c:v>
                </c:pt>
                <c:pt idx="124">
                  <c:v>3472.0000000000023</c:v>
                </c:pt>
                <c:pt idx="125">
                  <c:v>3500.0000000000023</c:v>
                </c:pt>
                <c:pt idx="126">
                  <c:v>3528.0000000000027</c:v>
                </c:pt>
                <c:pt idx="127">
                  <c:v>3556.0000000000027</c:v>
                </c:pt>
                <c:pt idx="128">
                  <c:v>3584.0000000000027</c:v>
                </c:pt>
                <c:pt idx="129">
                  <c:v>3612.0000000000027</c:v>
                </c:pt>
                <c:pt idx="130">
                  <c:v>3640.0000000000027</c:v>
                </c:pt>
                <c:pt idx="131">
                  <c:v>3668.0000000000027</c:v>
                </c:pt>
                <c:pt idx="132">
                  <c:v>3696.0000000000027</c:v>
                </c:pt>
                <c:pt idx="133">
                  <c:v>3724.0000000000027</c:v>
                </c:pt>
                <c:pt idx="134">
                  <c:v>3752.0000000000027</c:v>
                </c:pt>
                <c:pt idx="135">
                  <c:v>3780.0000000000027</c:v>
                </c:pt>
                <c:pt idx="136">
                  <c:v>3808.0000000000027</c:v>
                </c:pt>
                <c:pt idx="137">
                  <c:v>3836.0000000000027</c:v>
                </c:pt>
                <c:pt idx="138">
                  <c:v>3864.0000000000027</c:v>
                </c:pt>
                <c:pt idx="139">
                  <c:v>3892.0000000000027</c:v>
                </c:pt>
                <c:pt idx="140">
                  <c:v>3920.0000000000027</c:v>
                </c:pt>
                <c:pt idx="141">
                  <c:v>3948.0000000000027</c:v>
                </c:pt>
                <c:pt idx="142">
                  <c:v>3976.0000000000027</c:v>
                </c:pt>
                <c:pt idx="143">
                  <c:v>4004.0000000000027</c:v>
                </c:pt>
                <c:pt idx="144">
                  <c:v>4032.0000000000032</c:v>
                </c:pt>
                <c:pt idx="145">
                  <c:v>4060.0000000000032</c:v>
                </c:pt>
                <c:pt idx="146">
                  <c:v>4088.0000000000032</c:v>
                </c:pt>
                <c:pt idx="147">
                  <c:v>4116.0000000000027</c:v>
                </c:pt>
                <c:pt idx="148">
                  <c:v>4144.0000000000027</c:v>
                </c:pt>
                <c:pt idx="149">
                  <c:v>4172.0000000000027</c:v>
                </c:pt>
                <c:pt idx="150">
                  <c:v>4200.0000000000027</c:v>
                </c:pt>
                <c:pt idx="151">
                  <c:v>4228.0000000000027</c:v>
                </c:pt>
                <c:pt idx="152">
                  <c:v>4256.0000000000027</c:v>
                </c:pt>
                <c:pt idx="153">
                  <c:v>4284.0000000000036</c:v>
                </c:pt>
                <c:pt idx="154">
                  <c:v>4312.0000000000027</c:v>
                </c:pt>
                <c:pt idx="155">
                  <c:v>4340.0000000000036</c:v>
                </c:pt>
                <c:pt idx="156">
                  <c:v>4368.0000000000027</c:v>
                </c:pt>
                <c:pt idx="157">
                  <c:v>4396.0000000000036</c:v>
                </c:pt>
                <c:pt idx="158">
                  <c:v>4424.0000000000027</c:v>
                </c:pt>
                <c:pt idx="159">
                  <c:v>4452.0000000000036</c:v>
                </c:pt>
                <c:pt idx="160">
                  <c:v>4480.0000000000027</c:v>
                </c:pt>
                <c:pt idx="161">
                  <c:v>4508.0000000000036</c:v>
                </c:pt>
                <c:pt idx="162">
                  <c:v>4536.0000000000027</c:v>
                </c:pt>
                <c:pt idx="163">
                  <c:v>4564.0000000000036</c:v>
                </c:pt>
                <c:pt idx="164">
                  <c:v>4592.0000000000027</c:v>
                </c:pt>
                <c:pt idx="165">
                  <c:v>4620.0000000000036</c:v>
                </c:pt>
                <c:pt idx="166">
                  <c:v>4648.0000000000027</c:v>
                </c:pt>
                <c:pt idx="167">
                  <c:v>4676.0000000000036</c:v>
                </c:pt>
                <c:pt idx="168">
                  <c:v>4704.0000000000027</c:v>
                </c:pt>
                <c:pt idx="169">
                  <c:v>4732.0000000000036</c:v>
                </c:pt>
                <c:pt idx="170">
                  <c:v>4760.0000000000027</c:v>
                </c:pt>
                <c:pt idx="171">
                  <c:v>4788.0000000000036</c:v>
                </c:pt>
                <c:pt idx="172">
                  <c:v>4816.0000000000027</c:v>
                </c:pt>
                <c:pt idx="173">
                  <c:v>4844.0000000000036</c:v>
                </c:pt>
                <c:pt idx="174">
                  <c:v>4872.0000000000027</c:v>
                </c:pt>
                <c:pt idx="175">
                  <c:v>4900.0000000000036</c:v>
                </c:pt>
                <c:pt idx="176">
                  <c:v>4928.0000000000027</c:v>
                </c:pt>
                <c:pt idx="177">
                  <c:v>4956.0000000000036</c:v>
                </c:pt>
                <c:pt idx="178">
                  <c:v>4984.0000000000036</c:v>
                </c:pt>
                <c:pt idx="179">
                  <c:v>5012.0000000000036</c:v>
                </c:pt>
                <c:pt idx="180">
                  <c:v>5040.0000000000036</c:v>
                </c:pt>
                <c:pt idx="181">
                  <c:v>5068.0000000000036</c:v>
                </c:pt>
                <c:pt idx="182">
                  <c:v>5096.0000000000036</c:v>
                </c:pt>
                <c:pt idx="183">
                  <c:v>5124.0000000000036</c:v>
                </c:pt>
                <c:pt idx="184">
                  <c:v>5152.0000000000036</c:v>
                </c:pt>
                <c:pt idx="185">
                  <c:v>5180.0000000000036</c:v>
                </c:pt>
                <c:pt idx="186">
                  <c:v>5208.0000000000036</c:v>
                </c:pt>
                <c:pt idx="187">
                  <c:v>5236.0000000000036</c:v>
                </c:pt>
                <c:pt idx="188">
                  <c:v>5264.0000000000036</c:v>
                </c:pt>
                <c:pt idx="189">
                  <c:v>5292.0000000000036</c:v>
                </c:pt>
                <c:pt idx="190">
                  <c:v>5320.0000000000036</c:v>
                </c:pt>
                <c:pt idx="191">
                  <c:v>5348.0000000000045</c:v>
                </c:pt>
                <c:pt idx="192">
                  <c:v>5376.0000000000036</c:v>
                </c:pt>
                <c:pt idx="193">
                  <c:v>5404.0000000000045</c:v>
                </c:pt>
                <c:pt idx="194">
                  <c:v>5432.0000000000036</c:v>
                </c:pt>
                <c:pt idx="195">
                  <c:v>5460.0000000000045</c:v>
                </c:pt>
                <c:pt idx="196">
                  <c:v>5488.0000000000036</c:v>
                </c:pt>
                <c:pt idx="197">
                  <c:v>5516.0000000000045</c:v>
                </c:pt>
                <c:pt idx="198">
                  <c:v>5544.0000000000036</c:v>
                </c:pt>
                <c:pt idx="199">
                  <c:v>5572.0000000000045</c:v>
                </c:pt>
                <c:pt idx="200">
                  <c:v>5600.0000000000036</c:v>
                </c:pt>
              </c:numCache>
            </c:numRef>
          </c:xVal>
          <c:yVal>
            <c:numRef>
              <c:f>'Q1.(c) payoff'!$H$9:$H$209</c:f>
              <c:numCache>
                <c:formatCode>"$"#,##0.000</c:formatCode>
                <c:ptCount val="2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60.000000000000227</c:v>
                </c:pt>
                <c:pt idx="7">
                  <c:v>70.000000000000227</c:v>
                </c:pt>
                <c:pt idx="8">
                  <c:v>80.000000000000227</c:v>
                </c:pt>
                <c:pt idx="9">
                  <c:v>90.000000000000227</c:v>
                </c:pt>
                <c:pt idx="10">
                  <c:v>100.00000000000023</c:v>
                </c:pt>
                <c:pt idx="11">
                  <c:v>110.00000000000011</c:v>
                </c:pt>
                <c:pt idx="12">
                  <c:v>120.00000000000011</c:v>
                </c:pt>
                <c:pt idx="13">
                  <c:v>130.00000000000011</c:v>
                </c:pt>
                <c:pt idx="14">
                  <c:v>140.00000000000011</c:v>
                </c:pt>
                <c:pt idx="15">
                  <c:v>150.00000000000011</c:v>
                </c:pt>
                <c:pt idx="16">
                  <c:v>160.00000000000011</c:v>
                </c:pt>
                <c:pt idx="17">
                  <c:v>170.00000000000011</c:v>
                </c:pt>
                <c:pt idx="18">
                  <c:v>180.00000000000011</c:v>
                </c:pt>
                <c:pt idx="19">
                  <c:v>190.00000000000023</c:v>
                </c:pt>
                <c:pt idx="20">
                  <c:v>200.00000000000023</c:v>
                </c:pt>
                <c:pt idx="21">
                  <c:v>210.00000000000023</c:v>
                </c:pt>
                <c:pt idx="22">
                  <c:v>220.00000000000023</c:v>
                </c:pt>
                <c:pt idx="23">
                  <c:v>230.00000000000023</c:v>
                </c:pt>
                <c:pt idx="24">
                  <c:v>240.00000000000023</c:v>
                </c:pt>
                <c:pt idx="25">
                  <c:v>250.00000000000023</c:v>
                </c:pt>
                <c:pt idx="26">
                  <c:v>260.00000000000011</c:v>
                </c:pt>
                <c:pt idx="27">
                  <c:v>270.00000000000023</c:v>
                </c:pt>
                <c:pt idx="28">
                  <c:v>280.00000000000023</c:v>
                </c:pt>
                <c:pt idx="29">
                  <c:v>290.00000000000023</c:v>
                </c:pt>
                <c:pt idx="30">
                  <c:v>300.00000000000034</c:v>
                </c:pt>
                <c:pt idx="31">
                  <c:v>310.00000000000034</c:v>
                </c:pt>
                <c:pt idx="32">
                  <c:v>320.00000000000034</c:v>
                </c:pt>
                <c:pt idx="33">
                  <c:v>330.00000000000034</c:v>
                </c:pt>
                <c:pt idx="34">
                  <c:v>340.00000000000023</c:v>
                </c:pt>
                <c:pt idx="35">
                  <c:v>350.00000000000034</c:v>
                </c:pt>
                <c:pt idx="36">
                  <c:v>360.00000000000034</c:v>
                </c:pt>
                <c:pt idx="37">
                  <c:v>370.00000000000034</c:v>
                </c:pt>
                <c:pt idx="38">
                  <c:v>380.00000000000034</c:v>
                </c:pt>
                <c:pt idx="39">
                  <c:v>390.00000000000034</c:v>
                </c:pt>
                <c:pt idx="40">
                  <c:v>400.00000000000034</c:v>
                </c:pt>
                <c:pt idx="41">
                  <c:v>410.00000000000034</c:v>
                </c:pt>
                <c:pt idx="42">
                  <c:v>420.00000000000045</c:v>
                </c:pt>
                <c:pt idx="43">
                  <c:v>430.00000000000045</c:v>
                </c:pt>
                <c:pt idx="44">
                  <c:v>440.00000000000045</c:v>
                </c:pt>
                <c:pt idx="45">
                  <c:v>450.00000000000045</c:v>
                </c:pt>
                <c:pt idx="46">
                  <c:v>460.00000000000045</c:v>
                </c:pt>
                <c:pt idx="47">
                  <c:v>470.00000000000045</c:v>
                </c:pt>
                <c:pt idx="48">
                  <c:v>480.00000000000045</c:v>
                </c:pt>
                <c:pt idx="49">
                  <c:v>490.00000000000045</c:v>
                </c:pt>
                <c:pt idx="50">
                  <c:v>500.00000000000045</c:v>
                </c:pt>
                <c:pt idx="51">
                  <c:v>510.00000000000045</c:v>
                </c:pt>
                <c:pt idx="52">
                  <c:v>520.00000000000045</c:v>
                </c:pt>
                <c:pt idx="53">
                  <c:v>530.00000000000045</c:v>
                </c:pt>
                <c:pt idx="54">
                  <c:v>540.00000000000045</c:v>
                </c:pt>
                <c:pt idx="55">
                  <c:v>550.00000000000045</c:v>
                </c:pt>
                <c:pt idx="56">
                  <c:v>560.00000000000045</c:v>
                </c:pt>
                <c:pt idx="57">
                  <c:v>570.00000000000045</c:v>
                </c:pt>
                <c:pt idx="58">
                  <c:v>580.00000000000045</c:v>
                </c:pt>
                <c:pt idx="59">
                  <c:v>590.00000000000045</c:v>
                </c:pt>
                <c:pt idx="60">
                  <c:v>600.00000000000045</c:v>
                </c:pt>
                <c:pt idx="61">
                  <c:v>610.00000000000045</c:v>
                </c:pt>
                <c:pt idx="62">
                  <c:v>620.00000000000045</c:v>
                </c:pt>
                <c:pt idx="63">
                  <c:v>630.00000000000045</c:v>
                </c:pt>
                <c:pt idx="64">
                  <c:v>640.00000000000045</c:v>
                </c:pt>
                <c:pt idx="65">
                  <c:v>650.00000000000045</c:v>
                </c:pt>
                <c:pt idx="66">
                  <c:v>660.00000000000045</c:v>
                </c:pt>
                <c:pt idx="67">
                  <c:v>670.00000000000045</c:v>
                </c:pt>
                <c:pt idx="68">
                  <c:v>680.00000000000045</c:v>
                </c:pt>
                <c:pt idx="69">
                  <c:v>690.00000000000068</c:v>
                </c:pt>
                <c:pt idx="70">
                  <c:v>699.99999999999932</c:v>
                </c:pt>
                <c:pt idx="71">
                  <c:v>1289.9999999999993</c:v>
                </c:pt>
                <c:pt idx="72">
                  <c:v>1279.9999999999993</c:v>
                </c:pt>
                <c:pt idx="73">
                  <c:v>1269.9999999999993</c:v>
                </c:pt>
                <c:pt idx="74">
                  <c:v>1259.9999999999993</c:v>
                </c:pt>
                <c:pt idx="75">
                  <c:v>1249.9999999999993</c:v>
                </c:pt>
                <c:pt idx="76">
                  <c:v>1239.9999999999993</c:v>
                </c:pt>
                <c:pt idx="77">
                  <c:v>1229.9999999999993</c:v>
                </c:pt>
                <c:pt idx="78">
                  <c:v>1219.9999999999993</c:v>
                </c:pt>
                <c:pt idx="79">
                  <c:v>1209.9999999999993</c:v>
                </c:pt>
                <c:pt idx="80">
                  <c:v>1199.9999999999993</c:v>
                </c:pt>
                <c:pt idx="81">
                  <c:v>1189.9999999999993</c:v>
                </c:pt>
                <c:pt idx="82">
                  <c:v>1179.9999999999993</c:v>
                </c:pt>
                <c:pt idx="83">
                  <c:v>1169.9999999999991</c:v>
                </c:pt>
                <c:pt idx="84">
                  <c:v>1159.9999999999991</c:v>
                </c:pt>
                <c:pt idx="85">
                  <c:v>1149.9999999999991</c:v>
                </c:pt>
                <c:pt idx="86">
                  <c:v>1139.9999999999991</c:v>
                </c:pt>
                <c:pt idx="87">
                  <c:v>1129.9999999999991</c:v>
                </c:pt>
                <c:pt idx="88">
                  <c:v>1119.9999999999991</c:v>
                </c:pt>
                <c:pt idx="89">
                  <c:v>1109.9999999999991</c:v>
                </c:pt>
                <c:pt idx="90">
                  <c:v>1099.9999999999991</c:v>
                </c:pt>
                <c:pt idx="91">
                  <c:v>1089.9999999999991</c:v>
                </c:pt>
                <c:pt idx="92">
                  <c:v>1079.9999999999993</c:v>
                </c:pt>
                <c:pt idx="93">
                  <c:v>1069.9999999999993</c:v>
                </c:pt>
                <c:pt idx="94">
                  <c:v>1059.9999999999993</c:v>
                </c:pt>
                <c:pt idx="95">
                  <c:v>1049.9999999999991</c:v>
                </c:pt>
                <c:pt idx="96">
                  <c:v>1039.9999999999991</c:v>
                </c:pt>
                <c:pt idx="97">
                  <c:v>1029.9999999999991</c:v>
                </c:pt>
                <c:pt idx="98">
                  <c:v>1019.9999999999992</c:v>
                </c:pt>
                <c:pt idx="99">
                  <c:v>1009.9999999999992</c:v>
                </c:pt>
                <c:pt idx="100">
                  <c:v>1000.0000000000007</c:v>
                </c:pt>
                <c:pt idx="101">
                  <c:v>1011.3000000000008</c:v>
                </c:pt>
                <c:pt idx="102">
                  <c:v>1022.6000000000007</c:v>
                </c:pt>
                <c:pt idx="103">
                  <c:v>1033.9000000000008</c:v>
                </c:pt>
                <c:pt idx="104">
                  <c:v>1045.2000000000007</c:v>
                </c:pt>
                <c:pt idx="105">
                  <c:v>1056.5000000000007</c:v>
                </c:pt>
                <c:pt idx="106">
                  <c:v>1067.8000000000006</c:v>
                </c:pt>
                <c:pt idx="107">
                  <c:v>1079.1000000000008</c:v>
                </c:pt>
                <c:pt idx="108">
                  <c:v>1090.400000000001</c:v>
                </c:pt>
                <c:pt idx="109">
                  <c:v>1101.700000000001</c:v>
                </c:pt>
                <c:pt idx="110">
                  <c:v>1113.0000000000009</c:v>
                </c:pt>
                <c:pt idx="111">
                  <c:v>1124.3000000000009</c:v>
                </c:pt>
                <c:pt idx="112">
                  <c:v>1135.6000000000008</c:v>
                </c:pt>
                <c:pt idx="113">
                  <c:v>1146.900000000001</c:v>
                </c:pt>
                <c:pt idx="114">
                  <c:v>1158.200000000001</c:v>
                </c:pt>
                <c:pt idx="115">
                  <c:v>1169.5000000000009</c:v>
                </c:pt>
                <c:pt idx="116">
                  <c:v>1180.8000000000009</c:v>
                </c:pt>
                <c:pt idx="117">
                  <c:v>1192.1000000000008</c:v>
                </c:pt>
                <c:pt idx="118">
                  <c:v>1203.400000000001</c:v>
                </c:pt>
                <c:pt idx="119">
                  <c:v>1214.700000000001</c:v>
                </c:pt>
                <c:pt idx="120">
                  <c:v>1226.0000000000009</c:v>
                </c:pt>
                <c:pt idx="121">
                  <c:v>1237.3000000000009</c:v>
                </c:pt>
                <c:pt idx="122">
                  <c:v>1248.6000000000008</c:v>
                </c:pt>
                <c:pt idx="123">
                  <c:v>1259.900000000001</c:v>
                </c:pt>
                <c:pt idx="124">
                  <c:v>1271.200000000001</c:v>
                </c:pt>
                <c:pt idx="125">
                  <c:v>1282.5000000000009</c:v>
                </c:pt>
                <c:pt idx="126">
                  <c:v>1293.8000000000011</c:v>
                </c:pt>
                <c:pt idx="127">
                  <c:v>1305.100000000001</c:v>
                </c:pt>
                <c:pt idx="128">
                  <c:v>1316.400000000001</c:v>
                </c:pt>
                <c:pt idx="129">
                  <c:v>1327.7000000000012</c:v>
                </c:pt>
                <c:pt idx="130">
                  <c:v>1339.0000000000011</c:v>
                </c:pt>
                <c:pt idx="131">
                  <c:v>1350.3000000000011</c:v>
                </c:pt>
                <c:pt idx="132">
                  <c:v>1361.600000000001</c:v>
                </c:pt>
                <c:pt idx="133">
                  <c:v>1372.900000000001</c:v>
                </c:pt>
                <c:pt idx="134">
                  <c:v>1384.2000000000012</c:v>
                </c:pt>
                <c:pt idx="135">
                  <c:v>1395.5000000000011</c:v>
                </c:pt>
                <c:pt idx="136">
                  <c:v>1406.8000000000011</c:v>
                </c:pt>
                <c:pt idx="137">
                  <c:v>1418.100000000001</c:v>
                </c:pt>
                <c:pt idx="138">
                  <c:v>1429.400000000001</c:v>
                </c:pt>
                <c:pt idx="139">
                  <c:v>1440.7000000000012</c:v>
                </c:pt>
                <c:pt idx="140">
                  <c:v>1452.0000000000011</c:v>
                </c:pt>
                <c:pt idx="141">
                  <c:v>1463.3000000000011</c:v>
                </c:pt>
                <c:pt idx="142">
                  <c:v>1474.600000000001</c:v>
                </c:pt>
                <c:pt idx="143">
                  <c:v>1485.900000000001</c:v>
                </c:pt>
                <c:pt idx="144">
                  <c:v>1497.2000000000012</c:v>
                </c:pt>
                <c:pt idx="145">
                  <c:v>1508.5000000000014</c:v>
                </c:pt>
                <c:pt idx="146">
                  <c:v>1519.8000000000013</c:v>
                </c:pt>
                <c:pt idx="147">
                  <c:v>1531.1000000000013</c:v>
                </c:pt>
                <c:pt idx="148">
                  <c:v>1542.400000000001</c:v>
                </c:pt>
                <c:pt idx="149">
                  <c:v>1553.7000000000012</c:v>
                </c:pt>
                <c:pt idx="150">
                  <c:v>1565.0000000000011</c:v>
                </c:pt>
                <c:pt idx="151">
                  <c:v>1576.3000000000011</c:v>
                </c:pt>
                <c:pt idx="152">
                  <c:v>1587.6000000000013</c:v>
                </c:pt>
                <c:pt idx="153">
                  <c:v>1598.9000000000015</c:v>
                </c:pt>
                <c:pt idx="154">
                  <c:v>1610.2000000000012</c:v>
                </c:pt>
                <c:pt idx="155">
                  <c:v>1621.5000000000014</c:v>
                </c:pt>
                <c:pt idx="156">
                  <c:v>1632.8000000000011</c:v>
                </c:pt>
                <c:pt idx="157">
                  <c:v>1644.1000000000015</c:v>
                </c:pt>
                <c:pt idx="158">
                  <c:v>1655.400000000001</c:v>
                </c:pt>
                <c:pt idx="159">
                  <c:v>1666.7000000000016</c:v>
                </c:pt>
                <c:pt idx="160">
                  <c:v>1678.0000000000011</c:v>
                </c:pt>
                <c:pt idx="161">
                  <c:v>1689.3000000000015</c:v>
                </c:pt>
                <c:pt idx="162">
                  <c:v>1700.6000000000013</c:v>
                </c:pt>
                <c:pt idx="163">
                  <c:v>1711.9000000000015</c:v>
                </c:pt>
                <c:pt idx="164">
                  <c:v>1723.2000000000012</c:v>
                </c:pt>
                <c:pt idx="165">
                  <c:v>1734.5000000000014</c:v>
                </c:pt>
                <c:pt idx="166">
                  <c:v>1745.8000000000011</c:v>
                </c:pt>
                <c:pt idx="167">
                  <c:v>1757.1000000000015</c:v>
                </c:pt>
                <c:pt idx="168">
                  <c:v>1768.400000000001</c:v>
                </c:pt>
                <c:pt idx="169">
                  <c:v>1779.7000000000016</c:v>
                </c:pt>
                <c:pt idx="170">
                  <c:v>1791.0000000000011</c:v>
                </c:pt>
                <c:pt idx="171">
                  <c:v>1802.3000000000015</c:v>
                </c:pt>
                <c:pt idx="172">
                  <c:v>1813.6000000000013</c:v>
                </c:pt>
                <c:pt idx="173">
                  <c:v>1824.9000000000015</c:v>
                </c:pt>
                <c:pt idx="174">
                  <c:v>1836.2000000000012</c:v>
                </c:pt>
                <c:pt idx="175">
                  <c:v>1847.5000000000014</c:v>
                </c:pt>
                <c:pt idx="176">
                  <c:v>1858.8000000000011</c:v>
                </c:pt>
                <c:pt idx="177">
                  <c:v>1870.1000000000015</c:v>
                </c:pt>
                <c:pt idx="178">
                  <c:v>1881.4000000000015</c:v>
                </c:pt>
                <c:pt idx="179">
                  <c:v>1892.7000000000016</c:v>
                </c:pt>
                <c:pt idx="180">
                  <c:v>1904.0000000000014</c:v>
                </c:pt>
                <c:pt idx="181">
                  <c:v>1915.3000000000015</c:v>
                </c:pt>
                <c:pt idx="182">
                  <c:v>1926.6000000000015</c:v>
                </c:pt>
                <c:pt idx="183">
                  <c:v>1937.9000000000015</c:v>
                </c:pt>
                <c:pt idx="184">
                  <c:v>1949.2000000000016</c:v>
                </c:pt>
                <c:pt idx="185">
                  <c:v>1960.5000000000014</c:v>
                </c:pt>
                <c:pt idx="186">
                  <c:v>1971.8000000000015</c:v>
                </c:pt>
                <c:pt idx="187">
                  <c:v>1983.1000000000015</c:v>
                </c:pt>
                <c:pt idx="188">
                  <c:v>1994.4000000000015</c:v>
                </c:pt>
                <c:pt idx="189">
                  <c:v>2005.7000000000016</c:v>
                </c:pt>
                <c:pt idx="190">
                  <c:v>2017.0000000000014</c:v>
                </c:pt>
                <c:pt idx="191">
                  <c:v>2028.3000000000018</c:v>
                </c:pt>
                <c:pt idx="192">
                  <c:v>2039.6000000000015</c:v>
                </c:pt>
                <c:pt idx="193">
                  <c:v>2050.9000000000019</c:v>
                </c:pt>
                <c:pt idx="194">
                  <c:v>2062.2000000000016</c:v>
                </c:pt>
                <c:pt idx="195">
                  <c:v>2073.5000000000018</c:v>
                </c:pt>
                <c:pt idx="196">
                  <c:v>2084.8000000000015</c:v>
                </c:pt>
                <c:pt idx="197">
                  <c:v>2096.1000000000022</c:v>
                </c:pt>
                <c:pt idx="198">
                  <c:v>2107.4000000000015</c:v>
                </c:pt>
                <c:pt idx="199">
                  <c:v>2118.7000000000016</c:v>
                </c:pt>
                <c:pt idx="200">
                  <c:v>2130.0000000000018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5-425E-BD3C-2DF026A5F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982912"/>
        <c:axId val="2010972512"/>
      </c:scatterChart>
      <c:valAx>
        <c:axId val="201098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0972512"/>
        <c:crosses val="autoZero"/>
        <c:crossBetween val="midCat"/>
      </c:valAx>
      <c:valAx>
        <c:axId val="20109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098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'Q1.(d) payoff'!$G$9</c:f>
              <c:strCache>
                <c:ptCount val="1"/>
                <c:pt idx="0">
                  <c:v>Replicating Portfolio payoff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'Q1.(d) payoff'!$B$10:$B$210</c:f>
              <c:numCache>
                <c:formatCode>0.00</c:formatCode>
                <c:ptCount val="201"/>
                <c:pt idx="0">
                  <c:v>0</c:v>
                </c:pt>
                <c:pt idx="1">
                  <c:v>28.000000000000025</c:v>
                </c:pt>
                <c:pt idx="2">
                  <c:v>56.00000000000005</c:v>
                </c:pt>
                <c:pt idx="3">
                  <c:v>84.000000000000071</c:v>
                </c:pt>
                <c:pt idx="4">
                  <c:v>112.0000000000001</c:v>
                </c:pt>
                <c:pt idx="5">
                  <c:v>140.00000000000011</c:v>
                </c:pt>
                <c:pt idx="6">
                  <c:v>168.00000000000014</c:v>
                </c:pt>
                <c:pt idx="7">
                  <c:v>196.00000000000017</c:v>
                </c:pt>
                <c:pt idx="8">
                  <c:v>224.0000000000002</c:v>
                </c:pt>
                <c:pt idx="9">
                  <c:v>252.00000000000023</c:v>
                </c:pt>
                <c:pt idx="10">
                  <c:v>280.00000000000023</c:v>
                </c:pt>
                <c:pt idx="11">
                  <c:v>308.00000000000028</c:v>
                </c:pt>
                <c:pt idx="12">
                  <c:v>336.00000000000028</c:v>
                </c:pt>
                <c:pt idx="13">
                  <c:v>364.00000000000034</c:v>
                </c:pt>
                <c:pt idx="14">
                  <c:v>392.00000000000034</c:v>
                </c:pt>
                <c:pt idx="15">
                  <c:v>420.0000000000004</c:v>
                </c:pt>
                <c:pt idx="16">
                  <c:v>448.0000000000004</c:v>
                </c:pt>
                <c:pt idx="17">
                  <c:v>476.0000000000004</c:v>
                </c:pt>
                <c:pt idx="18">
                  <c:v>504.00000000000045</c:v>
                </c:pt>
                <c:pt idx="19">
                  <c:v>532.00000000000045</c:v>
                </c:pt>
                <c:pt idx="20">
                  <c:v>560.00000000000045</c:v>
                </c:pt>
                <c:pt idx="21">
                  <c:v>588.00000000000057</c:v>
                </c:pt>
                <c:pt idx="22">
                  <c:v>616.00000000000057</c:v>
                </c:pt>
                <c:pt idx="23">
                  <c:v>644.00000000000057</c:v>
                </c:pt>
                <c:pt idx="24">
                  <c:v>672.00000000000057</c:v>
                </c:pt>
                <c:pt idx="25">
                  <c:v>700.00000000000057</c:v>
                </c:pt>
                <c:pt idx="26">
                  <c:v>728.00000000000068</c:v>
                </c:pt>
                <c:pt idx="27">
                  <c:v>756.00000000000068</c:v>
                </c:pt>
                <c:pt idx="28">
                  <c:v>784.00000000000068</c:v>
                </c:pt>
                <c:pt idx="29">
                  <c:v>812.00000000000068</c:v>
                </c:pt>
                <c:pt idx="30">
                  <c:v>840.0000000000008</c:v>
                </c:pt>
                <c:pt idx="31">
                  <c:v>868.0000000000008</c:v>
                </c:pt>
                <c:pt idx="32">
                  <c:v>896.0000000000008</c:v>
                </c:pt>
                <c:pt idx="33">
                  <c:v>924.0000000000008</c:v>
                </c:pt>
                <c:pt idx="34">
                  <c:v>952.0000000000008</c:v>
                </c:pt>
                <c:pt idx="35">
                  <c:v>980.00000000000091</c:v>
                </c:pt>
                <c:pt idx="36">
                  <c:v>1008.0000000000009</c:v>
                </c:pt>
                <c:pt idx="37">
                  <c:v>1036.0000000000009</c:v>
                </c:pt>
                <c:pt idx="38">
                  <c:v>1064.0000000000009</c:v>
                </c:pt>
                <c:pt idx="39">
                  <c:v>1092.0000000000009</c:v>
                </c:pt>
                <c:pt idx="40">
                  <c:v>1120.0000000000009</c:v>
                </c:pt>
                <c:pt idx="41">
                  <c:v>1148.0000000000009</c:v>
                </c:pt>
                <c:pt idx="42">
                  <c:v>1176.0000000000011</c:v>
                </c:pt>
                <c:pt idx="43">
                  <c:v>1204.0000000000011</c:v>
                </c:pt>
                <c:pt idx="44">
                  <c:v>1232.0000000000011</c:v>
                </c:pt>
                <c:pt idx="45">
                  <c:v>1260.0000000000011</c:v>
                </c:pt>
                <c:pt idx="46">
                  <c:v>1288.0000000000011</c:v>
                </c:pt>
                <c:pt idx="47">
                  <c:v>1316.0000000000011</c:v>
                </c:pt>
                <c:pt idx="48">
                  <c:v>1344.0000000000011</c:v>
                </c:pt>
                <c:pt idx="49">
                  <c:v>1372.0000000000011</c:v>
                </c:pt>
                <c:pt idx="50">
                  <c:v>1400.0000000000011</c:v>
                </c:pt>
                <c:pt idx="51">
                  <c:v>1428.0000000000014</c:v>
                </c:pt>
                <c:pt idx="52">
                  <c:v>1456.0000000000014</c:v>
                </c:pt>
                <c:pt idx="53">
                  <c:v>1484.0000000000014</c:v>
                </c:pt>
                <c:pt idx="54">
                  <c:v>1512.0000000000014</c:v>
                </c:pt>
                <c:pt idx="55">
                  <c:v>1540.0000000000014</c:v>
                </c:pt>
                <c:pt idx="56">
                  <c:v>1568.0000000000014</c:v>
                </c:pt>
                <c:pt idx="57">
                  <c:v>1596.0000000000014</c:v>
                </c:pt>
                <c:pt idx="58">
                  <c:v>1624.0000000000014</c:v>
                </c:pt>
                <c:pt idx="59">
                  <c:v>1652.0000000000014</c:v>
                </c:pt>
                <c:pt idx="60">
                  <c:v>1680.0000000000016</c:v>
                </c:pt>
                <c:pt idx="61">
                  <c:v>1708.0000000000016</c:v>
                </c:pt>
                <c:pt idx="62">
                  <c:v>1736.0000000000016</c:v>
                </c:pt>
                <c:pt idx="63">
                  <c:v>1764.0000000000016</c:v>
                </c:pt>
                <c:pt idx="64">
                  <c:v>1792.0000000000016</c:v>
                </c:pt>
                <c:pt idx="65">
                  <c:v>1820.0000000000016</c:v>
                </c:pt>
                <c:pt idx="66">
                  <c:v>1848.0000000000016</c:v>
                </c:pt>
                <c:pt idx="67">
                  <c:v>1876.0000000000016</c:v>
                </c:pt>
                <c:pt idx="68">
                  <c:v>1904.0000000000016</c:v>
                </c:pt>
                <c:pt idx="69">
                  <c:v>1932.0000000000018</c:v>
                </c:pt>
                <c:pt idx="70">
                  <c:v>1960.0000000000018</c:v>
                </c:pt>
                <c:pt idx="71">
                  <c:v>1988.0000000000018</c:v>
                </c:pt>
                <c:pt idx="72">
                  <c:v>2016.0000000000018</c:v>
                </c:pt>
                <c:pt idx="73">
                  <c:v>2044.0000000000018</c:v>
                </c:pt>
                <c:pt idx="74">
                  <c:v>2072.0000000000018</c:v>
                </c:pt>
                <c:pt idx="75">
                  <c:v>2100.0000000000018</c:v>
                </c:pt>
                <c:pt idx="76">
                  <c:v>2128.0000000000018</c:v>
                </c:pt>
                <c:pt idx="77">
                  <c:v>2156.0000000000018</c:v>
                </c:pt>
                <c:pt idx="78">
                  <c:v>2184.0000000000018</c:v>
                </c:pt>
                <c:pt idx="79">
                  <c:v>2212.0000000000018</c:v>
                </c:pt>
                <c:pt idx="80">
                  <c:v>2240.0000000000018</c:v>
                </c:pt>
                <c:pt idx="81">
                  <c:v>2268.0000000000018</c:v>
                </c:pt>
                <c:pt idx="82">
                  <c:v>2296.0000000000018</c:v>
                </c:pt>
                <c:pt idx="83">
                  <c:v>2324.0000000000023</c:v>
                </c:pt>
                <c:pt idx="84">
                  <c:v>2352.0000000000023</c:v>
                </c:pt>
                <c:pt idx="85">
                  <c:v>2380.0000000000023</c:v>
                </c:pt>
                <c:pt idx="86">
                  <c:v>2408.0000000000023</c:v>
                </c:pt>
                <c:pt idx="87">
                  <c:v>2436.0000000000023</c:v>
                </c:pt>
                <c:pt idx="88">
                  <c:v>2464.0000000000023</c:v>
                </c:pt>
                <c:pt idx="89">
                  <c:v>2492.0000000000023</c:v>
                </c:pt>
                <c:pt idx="90">
                  <c:v>2520.0000000000023</c:v>
                </c:pt>
                <c:pt idx="91">
                  <c:v>2548.0000000000023</c:v>
                </c:pt>
                <c:pt idx="92">
                  <c:v>2576.0000000000018</c:v>
                </c:pt>
                <c:pt idx="93">
                  <c:v>2604.0000000000018</c:v>
                </c:pt>
                <c:pt idx="94">
                  <c:v>2632.0000000000018</c:v>
                </c:pt>
                <c:pt idx="95">
                  <c:v>2660.0000000000023</c:v>
                </c:pt>
                <c:pt idx="96">
                  <c:v>2688.0000000000023</c:v>
                </c:pt>
                <c:pt idx="97">
                  <c:v>2716.0000000000023</c:v>
                </c:pt>
                <c:pt idx="98">
                  <c:v>2744.0000000000023</c:v>
                </c:pt>
                <c:pt idx="99">
                  <c:v>2772.0000000000023</c:v>
                </c:pt>
                <c:pt idx="100">
                  <c:v>2800.0000000000018</c:v>
                </c:pt>
                <c:pt idx="101">
                  <c:v>2828.0000000000018</c:v>
                </c:pt>
                <c:pt idx="102">
                  <c:v>2856.0000000000018</c:v>
                </c:pt>
                <c:pt idx="103">
                  <c:v>2884.0000000000018</c:v>
                </c:pt>
                <c:pt idx="104">
                  <c:v>2912.0000000000018</c:v>
                </c:pt>
                <c:pt idx="105">
                  <c:v>2940.0000000000018</c:v>
                </c:pt>
                <c:pt idx="106">
                  <c:v>2968.0000000000018</c:v>
                </c:pt>
                <c:pt idx="107">
                  <c:v>2996.0000000000018</c:v>
                </c:pt>
                <c:pt idx="108">
                  <c:v>3024.0000000000023</c:v>
                </c:pt>
                <c:pt idx="109">
                  <c:v>3052.0000000000023</c:v>
                </c:pt>
                <c:pt idx="110">
                  <c:v>3080.0000000000023</c:v>
                </c:pt>
                <c:pt idx="111">
                  <c:v>3108.0000000000023</c:v>
                </c:pt>
                <c:pt idx="112">
                  <c:v>3136.0000000000023</c:v>
                </c:pt>
                <c:pt idx="113">
                  <c:v>3164.0000000000023</c:v>
                </c:pt>
                <c:pt idx="114">
                  <c:v>3192.0000000000023</c:v>
                </c:pt>
                <c:pt idx="115">
                  <c:v>3220.0000000000023</c:v>
                </c:pt>
                <c:pt idx="116">
                  <c:v>3248.0000000000023</c:v>
                </c:pt>
                <c:pt idx="117">
                  <c:v>3276.0000000000023</c:v>
                </c:pt>
                <c:pt idx="118">
                  <c:v>3304.0000000000023</c:v>
                </c:pt>
                <c:pt idx="119">
                  <c:v>3332.0000000000023</c:v>
                </c:pt>
                <c:pt idx="120">
                  <c:v>3360.0000000000023</c:v>
                </c:pt>
                <c:pt idx="121">
                  <c:v>3388.0000000000023</c:v>
                </c:pt>
                <c:pt idx="122">
                  <c:v>3416.0000000000023</c:v>
                </c:pt>
                <c:pt idx="123">
                  <c:v>3444.0000000000023</c:v>
                </c:pt>
                <c:pt idx="124">
                  <c:v>3472.0000000000023</c:v>
                </c:pt>
                <c:pt idx="125">
                  <c:v>3500.0000000000023</c:v>
                </c:pt>
                <c:pt idx="126">
                  <c:v>3528.0000000000027</c:v>
                </c:pt>
                <c:pt idx="127">
                  <c:v>3556.0000000000027</c:v>
                </c:pt>
                <c:pt idx="128">
                  <c:v>3584.0000000000027</c:v>
                </c:pt>
                <c:pt idx="129">
                  <c:v>3612.0000000000027</c:v>
                </c:pt>
                <c:pt idx="130">
                  <c:v>3640.0000000000027</c:v>
                </c:pt>
                <c:pt idx="131">
                  <c:v>3668.0000000000027</c:v>
                </c:pt>
                <c:pt idx="132">
                  <c:v>3696.0000000000027</c:v>
                </c:pt>
                <c:pt idx="133">
                  <c:v>3724.0000000000027</c:v>
                </c:pt>
                <c:pt idx="134">
                  <c:v>3752.0000000000027</c:v>
                </c:pt>
                <c:pt idx="135">
                  <c:v>3780.0000000000027</c:v>
                </c:pt>
                <c:pt idx="136">
                  <c:v>3808.0000000000027</c:v>
                </c:pt>
                <c:pt idx="137">
                  <c:v>3836.0000000000027</c:v>
                </c:pt>
                <c:pt idx="138">
                  <c:v>3864.0000000000027</c:v>
                </c:pt>
                <c:pt idx="139">
                  <c:v>3892.0000000000027</c:v>
                </c:pt>
                <c:pt idx="140">
                  <c:v>3920.0000000000027</c:v>
                </c:pt>
                <c:pt idx="141">
                  <c:v>3948.0000000000027</c:v>
                </c:pt>
                <c:pt idx="142">
                  <c:v>3976.0000000000027</c:v>
                </c:pt>
                <c:pt idx="143">
                  <c:v>4004.0000000000027</c:v>
                </c:pt>
                <c:pt idx="144">
                  <c:v>4032.0000000000032</c:v>
                </c:pt>
                <c:pt idx="145">
                  <c:v>4060.0000000000032</c:v>
                </c:pt>
                <c:pt idx="146">
                  <c:v>4088.0000000000032</c:v>
                </c:pt>
                <c:pt idx="147">
                  <c:v>4116.0000000000027</c:v>
                </c:pt>
                <c:pt idx="148">
                  <c:v>4144.0000000000027</c:v>
                </c:pt>
                <c:pt idx="149">
                  <c:v>4172.0000000000027</c:v>
                </c:pt>
                <c:pt idx="150">
                  <c:v>4200.0000000000027</c:v>
                </c:pt>
                <c:pt idx="151">
                  <c:v>4228.0000000000027</c:v>
                </c:pt>
                <c:pt idx="152">
                  <c:v>4256.0000000000027</c:v>
                </c:pt>
                <c:pt idx="153">
                  <c:v>4284.0000000000036</c:v>
                </c:pt>
                <c:pt idx="154">
                  <c:v>4312.0000000000027</c:v>
                </c:pt>
                <c:pt idx="155">
                  <c:v>4340.0000000000036</c:v>
                </c:pt>
                <c:pt idx="156">
                  <c:v>4368.0000000000027</c:v>
                </c:pt>
                <c:pt idx="157">
                  <c:v>4396.0000000000036</c:v>
                </c:pt>
                <c:pt idx="158">
                  <c:v>4424.0000000000027</c:v>
                </c:pt>
                <c:pt idx="159">
                  <c:v>4452.0000000000036</c:v>
                </c:pt>
                <c:pt idx="160">
                  <c:v>4480.0000000000027</c:v>
                </c:pt>
                <c:pt idx="161">
                  <c:v>4508.0000000000036</c:v>
                </c:pt>
                <c:pt idx="162">
                  <c:v>4536.0000000000027</c:v>
                </c:pt>
                <c:pt idx="163">
                  <c:v>4564.0000000000036</c:v>
                </c:pt>
                <c:pt idx="164">
                  <c:v>4592.0000000000027</c:v>
                </c:pt>
                <c:pt idx="165">
                  <c:v>4620.0000000000036</c:v>
                </c:pt>
                <c:pt idx="166">
                  <c:v>4648.0000000000027</c:v>
                </c:pt>
                <c:pt idx="167">
                  <c:v>4676.0000000000036</c:v>
                </c:pt>
                <c:pt idx="168">
                  <c:v>4704.0000000000027</c:v>
                </c:pt>
                <c:pt idx="169">
                  <c:v>4732.0000000000036</c:v>
                </c:pt>
                <c:pt idx="170">
                  <c:v>4760.0000000000027</c:v>
                </c:pt>
                <c:pt idx="171">
                  <c:v>4788.0000000000036</c:v>
                </c:pt>
                <c:pt idx="172">
                  <c:v>4816.0000000000027</c:v>
                </c:pt>
                <c:pt idx="173">
                  <c:v>4844.0000000000036</c:v>
                </c:pt>
                <c:pt idx="174">
                  <c:v>4872.0000000000027</c:v>
                </c:pt>
                <c:pt idx="175">
                  <c:v>4900.0000000000036</c:v>
                </c:pt>
                <c:pt idx="176">
                  <c:v>4928.0000000000027</c:v>
                </c:pt>
                <c:pt idx="177">
                  <c:v>4956.0000000000036</c:v>
                </c:pt>
                <c:pt idx="178">
                  <c:v>4984.0000000000036</c:v>
                </c:pt>
                <c:pt idx="179">
                  <c:v>5012.0000000000036</c:v>
                </c:pt>
                <c:pt idx="180">
                  <c:v>5040.0000000000036</c:v>
                </c:pt>
                <c:pt idx="181">
                  <c:v>5068.0000000000036</c:v>
                </c:pt>
                <c:pt idx="182">
                  <c:v>5096.0000000000036</c:v>
                </c:pt>
                <c:pt idx="183">
                  <c:v>5124.0000000000036</c:v>
                </c:pt>
                <c:pt idx="184">
                  <c:v>5152.0000000000036</c:v>
                </c:pt>
                <c:pt idx="185">
                  <c:v>5180.0000000000036</c:v>
                </c:pt>
                <c:pt idx="186">
                  <c:v>5208.0000000000036</c:v>
                </c:pt>
                <c:pt idx="187">
                  <c:v>5236.0000000000036</c:v>
                </c:pt>
                <c:pt idx="188">
                  <c:v>5264.0000000000036</c:v>
                </c:pt>
                <c:pt idx="189">
                  <c:v>5292.0000000000036</c:v>
                </c:pt>
                <c:pt idx="190">
                  <c:v>5320.0000000000036</c:v>
                </c:pt>
                <c:pt idx="191">
                  <c:v>5348.0000000000045</c:v>
                </c:pt>
                <c:pt idx="192">
                  <c:v>5376.0000000000036</c:v>
                </c:pt>
                <c:pt idx="193">
                  <c:v>5404.0000000000045</c:v>
                </c:pt>
                <c:pt idx="194">
                  <c:v>5432.0000000000036</c:v>
                </c:pt>
                <c:pt idx="195">
                  <c:v>5460.0000000000045</c:v>
                </c:pt>
                <c:pt idx="196">
                  <c:v>5488.0000000000036</c:v>
                </c:pt>
                <c:pt idx="197">
                  <c:v>5516.0000000000045</c:v>
                </c:pt>
                <c:pt idx="198">
                  <c:v>5544.0000000000036</c:v>
                </c:pt>
                <c:pt idx="199">
                  <c:v>5572.0000000000045</c:v>
                </c:pt>
                <c:pt idx="200">
                  <c:v>5600.0000000000036</c:v>
                </c:pt>
              </c:numCache>
            </c:numRef>
          </c:xVal>
          <c:yVal>
            <c:numRef>
              <c:f>'Q1.(d) payoff'!$G$10:$G$210</c:f>
              <c:numCache>
                <c:formatCode>"$"#,##0.000</c:formatCode>
                <c:ptCount val="2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60.000000000000114</c:v>
                </c:pt>
                <c:pt idx="7">
                  <c:v>70.000000000000114</c:v>
                </c:pt>
                <c:pt idx="8">
                  <c:v>80.000000000000114</c:v>
                </c:pt>
                <c:pt idx="9">
                  <c:v>90.000000000000114</c:v>
                </c:pt>
                <c:pt idx="10">
                  <c:v>100.00000000000011</c:v>
                </c:pt>
                <c:pt idx="11">
                  <c:v>110.00000000000011</c:v>
                </c:pt>
                <c:pt idx="12">
                  <c:v>120.00000000000011</c:v>
                </c:pt>
                <c:pt idx="13">
                  <c:v>130.00000000000011</c:v>
                </c:pt>
                <c:pt idx="14">
                  <c:v>140.00000000000017</c:v>
                </c:pt>
                <c:pt idx="15">
                  <c:v>150.00000000000017</c:v>
                </c:pt>
                <c:pt idx="16">
                  <c:v>160.00000000000017</c:v>
                </c:pt>
                <c:pt idx="17">
                  <c:v>170.00000000000023</c:v>
                </c:pt>
                <c:pt idx="18">
                  <c:v>180.00000000000023</c:v>
                </c:pt>
                <c:pt idx="19">
                  <c:v>190.00000000000023</c:v>
                </c:pt>
                <c:pt idx="20">
                  <c:v>200.00000000000023</c:v>
                </c:pt>
                <c:pt idx="21">
                  <c:v>210.00000000000023</c:v>
                </c:pt>
                <c:pt idx="22">
                  <c:v>220.00000000000023</c:v>
                </c:pt>
                <c:pt idx="23">
                  <c:v>230.00000000000023</c:v>
                </c:pt>
                <c:pt idx="24">
                  <c:v>240.00000000000023</c:v>
                </c:pt>
                <c:pt idx="25">
                  <c:v>250.00000000000023</c:v>
                </c:pt>
                <c:pt idx="26">
                  <c:v>260.00000000000023</c:v>
                </c:pt>
                <c:pt idx="27">
                  <c:v>270.00000000000023</c:v>
                </c:pt>
                <c:pt idx="28">
                  <c:v>280.00000000000023</c:v>
                </c:pt>
                <c:pt idx="29">
                  <c:v>290.00000000000023</c:v>
                </c:pt>
                <c:pt idx="30">
                  <c:v>300.00000000000023</c:v>
                </c:pt>
                <c:pt idx="31">
                  <c:v>310.00000000000023</c:v>
                </c:pt>
                <c:pt idx="32">
                  <c:v>320.00000000000023</c:v>
                </c:pt>
                <c:pt idx="33">
                  <c:v>330.00000000000023</c:v>
                </c:pt>
                <c:pt idx="34">
                  <c:v>340.00000000000023</c:v>
                </c:pt>
                <c:pt idx="35">
                  <c:v>350.00000000000034</c:v>
                </c:pt>
                <c:pt idx="36">
                  <c:v>360.00000000000034</c:v>
                </c:pt>
                <c:pt idx="37">
                  <c:v>370.00000000000034</c:v>
                </c:pt>
                <c:pt idx="38">
                  <c:v>380.00000000000034</c:v>
                </c:pt>
                <c:pt idx="39">
                  <c:v>390.00000000000034</c:v>
                </c:pt>
                <c:pt idx="40">
                  <c:v>400.00000000000034</c:v>
                </c:pt>
                <c:pt idx="41">
                  <c:v>410.00000000000034</c:v>
                </c:pt>
                <c:pt idx="42">
                  <c:v>420.00000000000045</c:v>
                </c:pt>
                <c:pt idx="43">
                  <c:v>430.00000000000045</c:v>
                </c:pt>
                <c:pt idx="44">
                  <c:v>440.00000000000045</c:v>
                </c:pt>
                <c:pt idx="45">
                  <c:v>450.00000000000045</c:v>
                </c:pt>
                <c:pt idx="46">
                  <c:v>460.00000000000045</c:v>
                </c:pt>
                <c:pt idx="47">
                  <c:v>470.00000000000045</c:v>
                </c:pt>
                <c:pt idx="48">
                  <c:v>480.00000000000045</c:v>
                </c:pt>
                <c:pt idx="49">
                  <c:v>490.00000000000045</c:v>
                </c:pt>
                <c:pt idx="50">
                  <c:v>500.00000000000045</c:v>
                </c:pt>
                <c:pt idx="51">
                  <c:v>510.00000000000045</c:v>
                </c:pt>
                <c:pt idx="52">
                  <c:v>520.00000000000045</c:v>
                </c:pt>
                <c:pt idx="53">
                  <c:v>530.00000000000045</c:v>
                </c:pt>
                <c:pt idx="54">
                  <c:v>540.00000000000045</c:v>
                </c:pt>
                <c:pt idx="55">
                  <c:v>550.00000000000045</c:v>
                </c:pt>
                <c:pt idx="56">
                  <c:v>560.00000000000045</c:v>
                </c:pt>
                <c:pt idx="57">
                  <c:v>570.00000000000045</c:v>
                </c:pt>
                <c:pt idx="58">
                  <c:v>580.00000000000045</c:v>
                </c:pt>
                <c:pt idx="59">
                  <c:v>590.00000000000045</c:v>
                </c:pt>
                <c:pt idx="60">
                  <c:v>600.00000000000057</c:v>
                </c:pt>
                <c:pt idx="61">
                  <c:v>610.00000000000057</c:v>
                </c:pt>
                <c:pt idx="62">
                  <c:v>620.00000000000057</c:v>
                </c:pt>
                <c:pt idx="63">
                  <c:v>630.00000000000057</c:v>
                </c:pt>
                <c:pt idx="64">
                  <c:v>640.00000000000057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1000.0000000000007</c:v>
                </c:pt>
                <c:pt idx="101">
                  <c:v>1011.3500000000007</c:v>
                </c:pt>
                <c:pt idx="102">
                  <c:v>1022.7000000000007</c:v>
                </c:pt>
                <c:pt idx="103">
                  <c:v>1034.0500000000006</c:v>
                </c:pt>
                <c:pt idx="104">
                  <c:v>1045.4000000000008</c:v>
                </c:pt>
                <c:pt idx="105">
                  <c:v>1056.7500000000007</c:v>
                </c:pt>
                <c:pt idx="106">
                  <c:v>1068.1000000000008</c:v>
                </c:pt>
                <c:pt idx="107">
                  <c:v>1079.4500000000007</c:v>
                </c:pt>
                <c:pt idx="108">
                  <c:v>1090.8000000000009</c:v>
                </c:pt>
                <c:pt idx="109">
                  <c:v>1102.150000000001</c:v>
                </c:pt>
                <c:pt idx="110">
                  <c:v>1113.5000000000009</c:v>
                </c:pt>
                <c:pt idx="111">
                  <c:v>1124.8500000000008</c:v>
                </c:pt>
                <c:pt idx="112">
                  <c:v>1136.200000000001</c:v>
                </c:pt>
                <c:pt idx="113">
                  <c:v>1147.5500000000009</c:v>
                </c:pt>
                <c:pt idx="114">
                  <c:v>1158.900000000001</c:v>
                </c:pt>
                <c:pt idx="115">
                  <c:v>1170.2500000000009</c:v>
                </c:pt>
                <c:pt idx="116">
                  <c:v>1181.6000000000008</c:v>
                </c:pt>
                <c:pt idx="117">
                  <c:v>1192.950000000001</c:v>
                </c:pt>
                <c:pt idx="118">
                  <c:v>1204.3000000000009</c:v>
                </c:pt>
                <c:pt idx="119">
                  <c:v>1215.650000000001</c:v>
                </c:pt>
                <c:pt idx="120">
                  <c:v>1227.0000000000009</c:v>
                </c:pt>
                <c:pt idx="121">
                  <c:v>1238.3500000000008</c:v>
                </c:pt>
                <c:pt idx="122">
                  <c:v>1249.700000000001</c:v>
                </c:pt>
                <c:pt idx="123">
                  <c:v>1261.0500000000009</c:v>
                </c:pt>
                <c:pt idx="124">
                  <c:v>1272.400000000001</c:v>
                </c:pt>
                <c:pt idx="125">
                  <c:v>1283.7500000000009</c:v>
                </c:pt>
                <c:pt idx="126">
                  <c:v>1295.100000000001</c:v>
                </c:pt>
                <c:pt idx="127">
                  <c:v>1306.4500000000012</c:v>
                </c:pt>
                <c:pt idx="128">
                  <c:v>1317.8000000000011</c:v>
                </c:pt>
                <c:pt idx="129">
                  <c:v>1329.150000000001</c:v>
                </c:pt>
                <c:pt idx="130">
                  <c:v>1340.5000000000011</c:v>
                </c:pt>
                <c:pt idx="131">
                  <c:v>1351.850000000001</c:v>
                </c:pt>
                <c:pt idx="132">
                  <c:v>1363.2000000000012</c:v>
                </c:pt>
                <c:pt idx="133">
                  <c:v>1374.5500000000011</c:v>
                </c:pt>
                <c:pt idx="134">
                  <c:v>1385.900000000001</c:v>
                </c:pt>
                <c:pt idx="135">
                  <c:v>1397.2500000000011</c:v>
                </c:pt>
                <c:pt idx="136">
                  <c:v>1408.600000000001</c:v>
                </c:pt>
                <c:pt idx="137">
                  <c:v>1419.9500000000012</c:v>
                </c:pt>
                <c:pt idx="138">
                  <c:v>1431.3000000000011</c:v>
                </c:pt>
                <c:pt idx="139">
                  <c:v>1442.650000000001</c:v>
                </c:pt>
                <c:pt idx="140">
                  <c:v>1454.0000000000011</c:v>
                </c:pt>
                <c:pt idx="141">
                  <c:v>1465.350000000001</c:v>
                </c:pt>
                <c:pt idx="142">
                  <c:v>1476.7000000000012</c:v>
                </c:pt>
                <c:pt idx="143">
                  <c:v>1488.0500000000011</c:v>
                </c:pt>
                <c:pt idx="144">
                  <c:v>1499.4000000000012</c:v>
                </c:pt>
                <c:pt idx="145">
                  <c:v>1510.7500000000014</c:v>
                </c:pt>
                <c:pt idx="146">
                  <c:v>1522.1000000000013</c:v>
                </c:pt>
                <c:pt idx="147">
                  <c:v>1533.4500000000012</c:v>
                </c:pt>
                <c:pt idx="148">
                  <c:v>1544.8000000000011</c:v>
                </c:pt>
                <c:pt idx="149">
                  <c:v>1556.150000000001</c:v>
                </c:pt>
                <c:pt idx="150">
                  <c:v>1567.5000000000011</c:v>
                </c:pt>
                <c:pt idx="151">
                  <c:v>1578.8500000000013</c:v>
                </c:pt>
                <c:pt idx="152">
                  <c:v>1590.2000000000012</c:v>
                </c:pt>
                <c:pt idx="153">
                  <c:v>1601.5500000000015</c:v>
                </c:pt>
                <c:pt idx="154">
                  <c:v>1612.900000000001</c:v>
                </c:pt>
                <c:pt idx="155">
                  <c:v>1624.2500000000014</c:v>
                </c:pt>
                <c:pt idx="156">
                  <c:v>1635.6000000000013</c:v>
                </c:pt>
                <c:pt idx="157">
                  <c:v>1646.9500000000016</c:v>
                </c:pt>
                <c:pt idx="158">
                  <c:v>1658.3000000000011</c:v>
                </c:pt>
                <c:pt idx="159">
                  <c:v>1669.6500000000015</c:v>
                </c:pt>
                <c:pt idx="160">
                  <c:v>1681.0000000000011</c:v>
                </c:pt>
                <c:pt idx="161">
                  <c:v>1692.3500000000015</c:v>
                </c:pt>
                <c:pt idx="162">
                  <c:v>1703.7000000000012</c:v>
                </c:pt>
                <c:pt idx="163">
                  <c:v>1715.0500000000015</c:v>
                </c:pt>
                <c:pt idx="164">
                  <c:v>1726.400000000001</c:v>
                </c:pt>
                <c:pt idx="165">
                  <c:v>1737.7500000000014</c:v>
                </c:pt>
                <c:pt idx="166">
                  <c:v>1749.1000000000013</c:v>
                </c:pt>
                <c:pt idx="167">
                  <c:v>1760.4500000000016</c:v>
                </c:pt>
                <c:pt idx="168">
                  <c:v>1771.8000000000011</c:v>
                </c:pt>
                <c:pt idx="169">
                  <c:v>1783.1500000000015</c:v>
                </c:pt>
                <c:pt idx="170">
                  <c:v>1794.5000000000011</c:v>
                </c:pt>
                <c:pt idx="171">
                  <c:v>1805.8500000000015</c:v>
                </c:pt>
                <c:pt idx="172">
                  <c:v>1817.2000000000012</c:v>
                </c:pt>
                <c:pt idx="173">
                  <c:v>1828.5500000000015</c:v>
                </c:pt>
                <c:pt idx="174">
                  <c:v>1839.900000000001</c:v>
                </c:pt>
                <c:pt idx="175">
                  <c:v>1851.2500000000014</c:v>
                </c:pt>
                <c:pt idx="176">
                  <c:v>1862.6000000000013</c:v>
                </c:pt>
                <c:pt idx="177">
                  <c:v>1873.9500000000016</c:v>
                </c:pt>
                <c:pt idx="178">
                  <c:v>1885.3000000000015</c:v>
                </c:pt>
                <c:pt idx="179">
                  <c:v>1896.6500000000015</c:v>
                </c:pt>
                <c:pt idx="180">
                  <c:v>1908.0000000000014</c:v>
                </c:pt>
                <c:pt idx="181">
                  <c:v>1919.3500000000015</c:v>
                </c:pt>
                <c:pt idx="182">
                  <c:v>1930.7000000000016</c:v>
                </c:pt>
                <c:pt idx="183">
                  <c:v>1942.0500000000015</c:v>
                </c:pt>
                <c:pt idx="184">
                  <c:v>1953.4000000000015</c:v>
                </c:pt>
                <c:pt idx="185">
                  <c:v>1964.7500000000014</c:v>
                </c:pt>
                <c:pt idx="186">
                  <c:v>1976.1000000000015</c:v>
                </c:pt>
                <c:pt idx="187">
                  <c:v>1987.4500000000016</c:v>
                </c:pt>
                <c:pt idx="188">
                  <c:v>1998.8000000000015</c:v>
                </c:pt>
                <c:pt idx="189">
                  <c:v>2010.1500000000015</c:v>
                </c:pt>
                <c:pt idx="190">
                  <c:v>2021.5000000000014</c:v>
                </c:pt>
                <c:pt idx="191">
                  <c:v>2032.850000000002</c:v>
                </c:pt>
                <c:pt idx="192">
                  <c:v>2044.2000000000014</c:v>
                </c:pt>
                <c:pt idx="193">
                  <c:v>2055.550000000002</c:v>
                </c:pt>
                <c:pt idx="194">
                  <c:v>2066.9000000000015</c:v>
                </c:pt>
                <c:pt idx="195">
                  <c:v>2078.2500000000018</c:v>
                </c:pt>
                <c:pt idx="196">
                  <c:v>2089.6000000000013</c:v>
                </c:pt>
                <c:pt idx="197">
                  <c:v>2100.9500000000016</c:v>
                </c:pt>
                <c:pt idx="198">
                  <c:v>2112.3000000000015</c:v>
                </c:pt>
                <c:pt idx="199">
                  <c:v>2123.6500000000019</c:v>
                </c:pt>
                <c:pt idx="200">
                  <c:v>2135.0000000000018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55-45E0-A5F1-7A483894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982912"/>
        <c:axId val="2010972512"/>
      </c:scatterChart>
      <c:valAx>
        <c:axId val="201098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0972512"/>
        <c:crosses val="autoZero"/>
        <c:crossBetween val="midCat"/>
      </c:valAx>
      <c:valAx>
        <c:axId val="20109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098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548640</xdr:colOff>
      <xdr:row>3</xdr:row>
      <xdr:rowOff>0</xdr:rowOff>
    </xdr:from>
    <xdr:to>
      <xdr:col>21</xdr:col>
      <xdr:colOff>576942</xdr:colOff>
      <xdr:row>15</xdr:row>
      <xdr:rowOff>145421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8E18B0C-22A8-4DFD-AE77-BF2C1B0137BB}"/>
                </a:ext>
              </a:extLst>
            </xdr:cNvPr>
            <xdr:cNvSpPr txBox="1"/>
          </xdr:nvSpPr>
          <xdr:spPr>
            <a:xfrm>
              <a:off x="5242560" y="662940"/>
              <a:ext cx="9416142" cy="2797181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l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+mn-lt"/>
                </a:rPr>
                <a:t>Replicating Portfolio Payoff Diagram :</a:t>
              </a:r>
              <a:r>
                <a:rPr lang="en-US" sz="1200" b="0" i="0" u="none" strike="noStrike" baseline="0">
                  <a:solidFill>
                    <a:srgbClr val="000000"/>
                  </a:solidFill>
                  <a:latin typeface="+mn-lt"/>
                </a:rPr>
                <a:t>  </a:t>
              </a: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+mn-lt"/>
              </a:endParaRPr>
            </a:p>
            <a:p>
              <a:pPr algn="l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+mn-lt"/>
                </a:rPr>
                <a:t>  (1) Long 10 zero-coupon bond with a face value of $100 maturing </a:t>
              </a:r>
              <a:r>
                <a:rPr lang="en-US" sz="1200" b="1" i="0" u="none" strike="noStrike" baseline="0">
                  <a:solidFill>
                    <a:srgbClr val="000000"/>
                  </a:solidFill>
                  <a:latin typeface="+mn-lt"/>
                </a:rPr>
                <a:t>on </a:t>
              </a:r>
              <a:r>
                <a:rPr lang="en-US" sz="1200" b="1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05 March </a:t>
              </a:r>
              <a:r>
                <a:rPr lang="en-US" sz="1200" b="1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2023 </a:t>
              </a:r>
              <a:r>
                <a:rPr lang="en-US" sz="1200" b="1" i="0" u="none" strike="noStrike" baseline="0">
                  <a:solidFill>
                    <a:srgbClr val="000000"/>
                  </a:solidFill>
                  <a:latin typeface="+mn-lt"/>
                </a:rPr>
                <a:t>.</a:t>
              </a:r>
            </a:p>
            <a:p>
              <a:pPr algn="l" rtl="0">
                <a:defRPr sz="1000"/>
              </a:pPr>
              <a:endParaRPr lang="en-US" sz="1200" b="1" i="0" u="none" strike="noStrike" baseline="0">
                <a:solidFill>
                  <a:srgbClr val="000000"/>
                </a:solidFill>
                <a:latin typeface="+mn-lt"/>
              </a:endParaRPr>
            </a:p>
            <a:p>
              <a:pPr algn="l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+mn-lt"/>
                </a:rPr>
                <a:t>  (2) Long (300/</a:t>
              </a:r>
              <a:r>
                <a:rPr lang="en-US" sz="1200" b="0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840</a:t>
              </a:r>
              <a:r>
                <a:rPr lang="en-US" sz="1200" b="0" i="0" u="none" strike="noStrike" baseline="0">
                  <a:solidFill>
                    <a:srgbClr val="000000"/>
                  </a:solidFill>
                  <a:latin typeface="+mn-lt"/>
                </a:rPr>
                <a:t>)  SPX puts expiring </a:t>
              </a:r>
              <a:r>
                <a:rPr lang="en-US" sz="1200" b="1" i="0" u="none" strike="noStrike" baseline="0">
                  <a:solidFill>
                    <a:srgbClr val="000000"/>
                  </a:solidFill>
                  <a:latin typeface="+mn-lt"/>
                </a:rPr>
                <a:t>on </a:t>
              </a:r>
              <a:r>
                <a:rPr lang="en-US" altLang="ko-KR" sz="1200" b="1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05 March 2023 </a:t>
              </a:r>
              <a:r>
                <a:rPr lang="en-US" sz="1200" b="0" i="0" u="none" strike="noStrike" baseline="0">
                  <a:solidFill>
                    <a:srgbClr val="000000"/>
                  </a:solidFill>
                  <a:latin typeface="+mn-lt"/>
                </a:rPr>
                <a:t>with strike price of </a:t>
              </a:r>
              <a:r>
                <a:rPr lang="en-US" sz="1200" b="0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2800</a:t>
              </a:r>
            </a:p>
            <a:p>
              <a:pPr algn="l" rtl="0">
                <a:defRPr sz="1000"/>
              </a:pPr>
              <a:r>
                <a:rPr lang="en-US" sz="1200" b="0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</a:t>
              </a:r>
              <a:r>
                <a:rPr lang="en-US" altLang="ko-KR" sz="1200" b="0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※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ko-KR" sz="1200" b="0" i="1" u="none" strike="noStrike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ko-KR" sz="1200" b="0" i="1" u="none" strike="noStrike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1300 −1000</m:t>
                      </m:r>
                    </m:num>
                    <m:den>
                      <m:r>
                        <a:rPr lang="en-US" altLang="ko-KR" sz="1200" b="0" i="1" u="none" strike="noStrike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2800−0.7∗2800</m:t>
                      </m:r>
                    </m:den>
                  </m:f>
                  <m:r>
                    <a:rPr lang="en-US" altLang="ko-KR" sz="1200" b="0" i="1" u="none" strike="noStrike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 </m:t>
                  </m:r>
                  <m:f>
                    <m:fPr>
                      <m:ctrlPr>
                        <a:rPr lang="en-US" altLang="ko-KR" sz="1200" b="0" i="1" u="none" strike="noStrike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ko-KR" sz="1200" b="0" i="1" u="none" strike="noStrike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300</m:t>
                      </m:r>
                    </m:num>
                    <m:den>
                      <m:r>
                        <a:rPr lang="en-US" altLang="ko-KR" sz="1200" b="0" i="1" u="none" strike="noStrike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2800−1960</m:t>
                      </m:r>
                    </m:den>
                  </m:f>
                  <m:r>
                    <a:rPr lang="en-US" altLang="ko-KR" sz="1200" b="0" i="1" u="none" strike="noStrike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altLang="ko-KR" sz="1200" b="0" i="1" u="none" strike="noStrike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ko-KR" sz="1200" b="0" i="1" u="none" strike="noStrike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300</m:t>
                      </m:r>
                    </m:num>
                    <m:den>
                      <m:r>
                        <a:rPr lang="en-US" altLang="ko-KR" sz="1200" b="0" i="1" u="none" strike="noStrike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840</m:t>
                      </m:r>
                    </m:den>
                  </m:f>
                </m:oMath>
              </a14:m>
              <a:endParaRPr lang="en-US" sz="1200" b="0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 rtl="0">
                <a:defRPr sz="1000"/>
              </a:pPr>
              <a:endParaRPr lang="en-US" sz="1200" b="0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rtl="0"/>
              <a:r>
                <a:rPr lang="en-US" sz="1200" b="0" i="0" u="none" strike="noStrike" baseline="0">
                  <a:solidFill>
                    <a:srgbClr val="000000"/>
                  </a:solidFill>
                  <a:latin typeface="+mn-lt"/>
                </a:rPr>
                <a:t>  (3) Short 2×(300/840) SPX puts expiring </a:t>
              </a:r>
              <a:r>
                <a:rPr lang="en-US" altLang="ko-KR" sz="1200" b="1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05 March 2023 </a:t>
              </a:r>
              <a:r>
                <a:rPr lang="en-US" sz="1200" b="0" i="0" u="none" strike="noStrike" baseline="0">
                  <a:solidFill>
                    <a:srgbClr val="000000"/>
                  </a:solidFill>
                  <a:latin typeface="+mn-lt"/>
                </a:rPr>
                <a:t>with strike price of  </a:t>
              </a:r>
              <a:r>
                <a:rPr lang="en-US" sz="1200" b="0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1960</a:t>
              </a:r>
            </a:p>
            <a:p>
              <a:pPr rtl="0"/>
              <a:endParaRPr lang="en-US" sz="1200">
                <a:effectLst/>
                <a:latin typeface="+mn-lt"/>
              </a:endParaRPr>
            </a:p>
            <a:p>
              <a:pPr rtl="0"/>
              <a:endParaRPr lang="en-US" sz="1200">
                <a:effectLst/>
                <a:latin typeface="+mn-lt"/>
              </a:endParaRPr>
            </a:p>
            <a:p>
              <a:pPr marL="0" marR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+mn-lt"/>
                </a:rPr>
                <a:t>  (4) Short 1 SPX digital put option expiring </a:t>
              </a:r>
              <a:r>
                <a:rPr lang="en-US" altLang="ko-KR" sz="1200" b="1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05 March 2023 </a:t>
              </a:r>
              <a:r>
                <a:rPr lang="en-US" sz="1200" b="0" i="0" u="none" strike="noStrike" baseline="0">
                  <a:solidFill>
                    <a:srgbClr val="000000"/>
                  </a:solidFill>
                  <a:latin typeface="+mn-lt"/>
                </a:rPr>
                <a:t>with strike price of 1960</a:t>
              </a:r>
            </a:p>
            <a:p>
              <a:pPr marL="0" marR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altLang="ko-KR" sz="1200" b="0" i="0" u="none" strike="noStrike" baseline="0">
                  <a:solidFill>
                    <a:srgbClr val="000000"/>
                  </a:solidFill>
                  <a:latin typeface="+mn-lt"/>
                </a:rPr>
                <a:t>         ※ It pays $600 at maturity.</a:t>
              </a:r>
            </a:p>
            <a:p>
              <a:pPr marL="0" marR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+mn-lt"/>
                </a:rPr>
                <a:t>         </a:t>
              </a:r>
              <a:r>
                <a:rPr lang="en-US" altLang="ko-KR" sz="12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※  Value at zero = 600 *exp(-r*T)*N(-d2)</a:t>
              </a:r>
              <a:endParaRPr lang="en-US" sz="1200" b="0" i="0" u="none" strike="noStrike" baseline="0">
                <a:solidFill>
                  <a:srgbClr val="000000"/>
                </a:solidFill>
                <a:latin typeface="+mn-lt"/>
              </a:endParaRPr>
            </a:p>
            <a:p>
              <a:pPr marL="0" marR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endParaRPr lang="en-US" sz="1100" b="0" i="0" u="none" strike="noStrike" baseline="0">
                <a:solidFill>
                  <a:srgbClr val="000000"/>
                </a:solidFill>
                <a:latin typeface="+mn-lt"/>
              </a:endParaRPr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8E18B0C-22A8-4DFD-AE77-BF2C1B0137BB}"/>
                </a:ext>
              </a:extLst>
            </xdr:cNvPr>
            <xdr:cNvSpPr txBox="1"/>
          </xdr:nvSpPr>
          <xdr:spPr>
            <a:xfrm>
              <a:off x="5242560" y="662940"/>
              <a:ext cx="9416142" cy="2797181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l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+mn-lt"/>
                </a:rPr>
                <a:t>Replicating Portfolio Payoff Diagram :</a:t>
              </a:r>
              <a:r>
                <a:rPr lang="en-US" sz="1200" b="0" i="0" u="none" strike="noStrike" baseline="0">
                  <a:solidFill>
                    <a:srgbClr val="000000"/>
                  </a:solidFill>
                  <a:latin typeface="+mn-lt"/>
                </a:rPr>
                <a:t>  </a:t>
              </a: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+mn-lt"/>
              </a:endParaRPr>
            </a:p>
            <a:p>
              <a:pPr algn="l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+mn-lt"/>
                </a:rPr>
                <a:t>  (1) Long 10 zero-coupon bond with a face value of $100 maturing </a:t>
              </a:r>
              <a:r>
                <a:rPr lang="en-US" sz="1200" b="1" i="0" u="none" strike="noStrike" baseline="0">
                  <a:solidFill>
                    <a:srgbClr val="000000"/>
                  </a:solidFill>
                  <a:latin typeface="+mn-lt"/>
                </a:rPr>
                <a:t>on </a:t>
              </a:r>
              <a:r>
                <a:rPr lang="en-US" sz="1200" b="1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05 March </a:t>
              </a:r>
              <a:r>
                <a:rPr lang="en-US" sz="1200" b="1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2023 </a:t>
              </a:r>
              <a:r>
                <a:rPr lang="en-US" sz="1200" b="1" i="0" u="none" strike="noStrike" baseline="0">
                  <a:solidFill>
                    <a:srgbClr val="000000"/>
                  </a:solidFill>
                  <a:latin typeface="+mn-lt"/>
                </a:rPr>
                <a:t>.</a:t>
              </a:r>
            </a:p>
            <a:p>
              <a:pPr algn="l" rtl="0">
                <a:defRPr sz="1000"/>
              </a:pPr>
              <a:endParaRPr lang="en-US" sz="1200" b="1" i="0" u="none" strike="noStrike" baseline="0">
                <a:solidFill>
                  <a:srgbClr val="000000"/>
                </a:solidFill>
                <a:latin typeface="+mn-lt"/>
              </a:endParaRPr>
            </a:p>
            <a:p>
              <a:pPr algn="l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+mn-lt"/>
                </a:rPr>
                <a:t>  (2) Long (300/</a:t>
              </a:r>
              <a:r>
                <a:rPr lang="en-US" sz="1200" b="0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840</a:t>
              </a:r>
              <a:r>
                <a:rPr lang="en-US" sz="1200" b="0" i="0" u="none" strike="noStrike" baseline="0">
                  <a:solidFill>
                    <a:srgbClr val="000000"/>
                  </a:solidFill>
                  <a:latin typeface="+mn-lt"/>
                </a:rPr>
                <a:t>)  SPX puts expiring </a:t>
              </a:r>
              <a:r>
                <a:rPr lang="en-US" sz="1200" b="1" i="0" u="none" strike="noStrike" baseline="0">
                  <a:solidFill>
                    <a:srgbClr val="000000"/>
                  </a:solidFill>
                  <a:latin typeface="+mn-lt"/>
                </a:rPr>
                <a:t>on </a:t>
              </a:r>
              <a:r>
                <a:rPr lang="en-US" altLang="ko-KR" sz="1200" b="1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05 March 2023 </a:t>
              </a:r>
              <a:r>
                <a:rPr lang="en-US" sz="1200" b="0" i="0" u="none" strike="noStrike" baseline="0">
                  <a:solidFill>
                    <a:srgbClr val="000000"/>
                  </a:solidFill>
                  <a:latin typeface="+mn-lt"/>
                </a:rPr>
                <a:t>with strike price of </a:t>
              </a:r>
              <a:r>
                <a:rPr lang="en-US" sz="1200" b="0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2800</a:t>
              </a:r>
            </a:p>
            <a:p>
              <a:pPr algn="l" rtl="0">
                <a:defRPr sz="1000"/>
              </a:pPr>
              <a:r>
                <a:rPr lang="en-US" sz="1200" b="0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</a:t>
              </a:r>
              <a:r>
                <a:rPr lang="en-US" altLang="ko-KR" sz="1200" b="0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※ (1300 −1000)/(2800−0.7∗2800)=  300/(2800−1960)=300/840</a:t>
              </a:r>
              <a:endParaRPr lang="en-US" sz="1200" b="0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 rtl="0">
                <a:defRPr sz="1000"/>
              </a:pPr>
              <a:endParaRPr lang="en-US" sz="1200" b="0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rtl="0"/>
              <a:r>
                <a:rPr lang="en-US" sz="1200" b="0" i="0" u="none" strike="noStrike" baseline="0">
                  <a:solidFill>
                    <a:srgbClr val="000000"/>
                  </a:solidFill>
                  <a:latin typeface="+mn-lt"/>
                </a:rPr>
                <a:t>  (3) Short 2×(300/840) SPX puts expiring </a:t>
              </a:r>
              <a:r>
                <a:rPr lang="en-US" altLang="ko-KR" sz="1200" b="1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05 March 2023 </a:t>
              </a:r>
              <a:r>
                <a:rPr lang="en-US" sz="1200" b="0" i="0" u="none" strike="noStrike" baseline="0">
                  <a:solidFill>
                    <a:srgbClr val="000000"/>
                  </a:solidFill>
                  <a:latin typeface="+mn-lt"/>
                </a:rPr>
                <a:t>with strike price of  </a:t>
              </a:r>
              <a:r>
                <a:rPr lang="en-US" sz="1200" b="0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1960</a:t>
              </a:r>
            </a:p>
            <a:p>
              <a:pPr rtl="0"/>
              <a:endParaRPr lang="en-US" sz="1200">
                <a:effectLst/>
                <a:latin typeface="+mn-lt"/>
              </a:endParaRPr>
            </a:p>
            <a:p>
              <a:pPr rtl="0"/>
              <a:endParaRPr lang="en-US" sz="1200">
                <a:effectLst/>
                <a:latin typeface="+mn-lt"/>
              </a:endParaRPr>
            </a:p>
            <a:p>
              <a:pPr marL="0" marR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+mn-lt"/>
                </a:rPr>
                <a:t>  (4) Short 1 SPX digital put option expiring </a:t>
              </a:r>
              <a:r>
                <a:rPr lang="en-US" altLang="ko-KR" sz="1200" b="1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05 March 2023 </a:t>
              </a:r>
              <a:r>
                <a:rPr lang="en-US" sz="1200" b="0" i="0" u="none" strike="noStrike" baseline="0">
                  <a:solidFill>
                    <a:srgbClr val="000000"/>
                  </a:solidFill>
                  <a:latin typeface="+mn-lt"/>
                </a:rPr>
                <a:t>with strike price of 1960</a:t>
              </a:r>
            </a:p>
            <a:p>
              <a:pPr marL="0" marR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altLang="ko-KR" sz="1200" b="0" i="0" u="none" strike="noStrike" baseline="0">
                  <a:solidFill>
                    <a:srgbClr val="000000"/>
                  </a:solidFill>
                  <a:latin typeface="+mn-lt"/>
                </a:rPr>
                <a:t>         ※ It pays $600 at maturity.</a:t>
              </a:r>
            </a:p>
            <a:p>
              <a:pPr marL="0" marR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+mn-lt"/>
                </a:rPr>
                <a:t>         </a:t>
              </a:r>
              <a:r>
                <a:rPr lang="en-US" altLang="ko-KR" sz="12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※  Value at zero = 600 *exp(-r*T)*N(-d2)</a:t>
              </a:r>
              <a:endParaRPr lang="en-US" sz="1200" b="0" i="0" u="none" strike="noStrike" baseline="0">
                <a:solidFill>
                  <a:srgbClr val="000000"/>
                </a:solidFill>
                <a:latin typeface="+mn-lt"/>
              </a:endParaRPr>
            </a:p>
            <a:p>
              <a:pPr marL="0" marR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endParaRPr lang="en-US" sz="1100" b="0" i="0" u="none" strike="noStrike" baseline="0">
                <a:solidFill>
                  <a:srgbClr val="000000"/>
                </a:solidFill>
                <a:latin typeface="+mn-lt"/>
              </a:endParaRP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581809</xdr:colOff>
      <xdr:row>6</xdr:row>
      <xdr:rowOff>10757</xdr:rowOff>
    </xdr:from>
    <xdr:to>
      <xdr:col>20</xdr:col>
      <xdr:colOff>23757</xdr:colOff>
      <xdr:row>31</xdr:row>
      <xdr:rowOff>208877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A55116C-90D7-4814-8B39-0414C4F85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11</xdr:row>
      <xdr:rowOff>0</xdr:rowOff>
    </xdr:from>
    <xdr:to>
      <xdr:col>8</xdr:col>
      <xdr:colOff>1</xdr:colOff>
      <xdr:row>25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089EA50-CDC6-4E96-B12A-2132995AB40F}"/>
            </a:ext>
          </a:extLst>
        </xdr:cNvPr>
        <xdr:cNvSpPr txBox="1"/>
      </xdr:nvSpPr>
      <xdr:spPr>
        <a:xfrm>
          <a:off x="6819901" y="2453640"/>
          <a:ext cx="5821680" cy="3329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200" b="1"/>
            <a:t>Assumption</a:t>
          </a:r>
        </a:p>
        <a:p>
          <a:r>
            <a:rPr lang="en-US" altLang="ko-KR" sz="1200" b="0"/>
            <a:t>1.</a:t>
          </a:r>
          <a:r>
            <a:rPr lang="en-US" altLang="ko-KR" sz="1200" b="0" baseline="0"/>
            <a:t> Risk free interest rate is flat</a:t>
          </a:r>
        </a:p>
        <a:p>
          <a:endParaRPr lang="en-US" altLang="ko-KR" sz="1200" b="0" baseline="0"/>
        </a:p>
        <a:p>
          <a:r>
            <a:rPr lang="en-US" altLang="ko-KR" sz="1200" b="0" baseline="0"/>
            <a:t>2. Call/Put price can be interpolated with respect to strike price.</a:t>
          </a:r>
        </a:p>
        <a:p>
          <a:endParaRPr lang="en-US" altLang="ko-KR" sz="1200" b="0" baseline="0"/>
        </a:p>
        <a:p>
          <a:r>
            <a:rPr lang="en-US" altLang="ko-KR" sz="1200" b="0" baseline="0"/>
            <a:t>3. Volatility term structure is flat.</a:t>
          </a:r>
        </a:p>
        <a:p>
          <a:endParaRPr lang="en-US" altLang="ko-KR" sz="1100" b="0" baseline="0"/>
        </a:p>
        <a:p>
          <a:r>
            <a:rPr lang="en-US" altLang="ko-KR" sz="1100" b="0" baseline="0"/>
            <a:t>4. Principal amount is same as $1000.</a:t>
          </a:r>
        </a:p>
        <a:p>
          <a:endParaRPr lang="en-US" altLang="ko-KR" sz="1100" b="0" baseline="0"/>
        </a:p>
        <a:p>
          <a:r>
            <a:rPr lang="en-US" altLang="ko-KR" sz="1100" b="0" baseline="0"/>
            <a:t> - First, we just replicate portfolio that has 5year maturity. Then we can see that there is no </a:t>
          </a:r>
        </a:p>
        <a:p>
          <a:r>
            <a:rPr lang="en-US" altLang="ko-KR" sz="1100" b="0" baseline="0"/>
            <a:t>   ATM put in this portfolio (Q1.(c) has ATM Put). And the price of portfolio is less than that of </a:t>
          </a:r>
        </a:p>
        <a:p>
          <a:r>
            <a:rPr lang="en-US" altLang="ko-KR" sz="1100" b="0" baseline="0"/>
            <a:t>   Morgan Stanley product. </a:t>
          </a:r>
        </a:p>
        <a:p>
          <a:endParaRPr lang="en-US" altLang="ko-KR" sz="1100" b="0" baseline="0"/>
        </a:p>
        <a:p>
          <a:r>
            <a:rPr lang="en-US" altLang="ko-KR" sz="1100" b="0" baseline="0"/>
            <a:t> - However, the maturity is 6 year so, there will be a different price. </a:t>
          </a:r>
          <a:r>
            <a:rPr lang="en-US" altLang="ko-KR"/>
            <a:t>Nevertheless, we think the </a:t>
          </a:r>
        </a:p>
        <a:p>
          <a:r>
            <a:rPr lang="en-US" altLang="ko-KR" sz="1100" b="0" baseline="0"/>
            <a:t>   price will still be lower than Morgan Stanley product because zero bond has the largest portion </a:t>
          </a:r>
        </a:p>
        <a:p>
          <a:r>
            <a:rPr lang="en-US" altLang="ko-KR" sz="1100" b="0" baseline="0"/>
            <a:t>   of portfolio price and other options has relatively low portion.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6276</xdr:colOff>
      <xdr:row>7</xdr:row>
      <xdr:rowOff>190053</xdr:rowOff>
    </xdr:from>
    <xdr:to>
      <xdr:col>20</xdr:col>
      <xdr:colOff>59616</xdr:colOff>
      <xdr:row>30</xdr:row>
      <xdr:rowOff>217843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1885962-C0AA-478B-AC3C-D95E82F5A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.(c)"/>
      <sheetName val="Q1.(d) explain"/>
    </sheetNames>
    <sheetDataSet>
      <sheetData sheetId="0">
        <row r="8">
          <cell r="H8" t="str">
            <v>Replicating Portfolio payoff</v>
          </cell>
        </row>
        <row r="9">
          <cell r="B9">
            <v>0</v>
          </cell>
          <cell r="H9">
            <v>0</v>
          </cell>
        </row>
        <row r="10">
          <cell r="B10">
            <v>28.000000000000025</v>
          </cell>
          <cell r="H10">
            <v>10</v>
          </cell>
        </row>
        <row r="11">
          <cell r="B11">
            <v>56.00000000000005</v>
          </cell>
          <cell r="H11">
            <v>20</v>
          </cell>
        </row>
        <row r="12">
          <cell r="B12">
            <v>84.000000000000071</v>
          </cell>
          <cell r="H12">
            <v>30</v>
          </cell>
        </row>
        <row r="13">
          <cell r="B13">
            <v>112.0000000000001</v>
          </cell>
          <cell r="H13">
            <v>40</v>
          </cell>
        </row>
        <row r="14">
          <cell r="B14">
            <v>140.00000000000011</v>
          </cell>
          <cell r="H14">
            <v>50</v>
          </cell>
        </row>
        <row r="15">
          <cell r="B15">
            <v>168.00000000000014</v>
          </cell>
          <cell r="H15">
            <v>60.000000000000227</v>
          </cell>
        </row>
        <row r="16">
          <cell r="B16">
            <v>196.00000000000017</v>
          </cell>
          <cell r="H16">
            <v>70.000000000000227</v>
          </cell>
        </row>
        <row r="17">
          <cell r="B17">
            <v>224.0000000000002</v>
          </cell>
          <cell r="H17">
            <v>80.000000000000227</v>
          </cell>
        </row>
        <row r="18">
          <cell r="B18">
            <v>252.00000000000023</v>
          </cell>
          <cell r="H18">
            <v>90.000000000000227</v>
          </cell>
        </row>
        <row r="19">
          <cell r="B19">
            <v>280.00000000000023</v>
          </cell>
          <cell r="H19">
            <v>100.00000000000023</v>
          </cell>
        </row>
        <row r="20">
          <cell r="B20">
            <v>308.00000000000028</v>
          </cell>
          <cell r="H20">
            <v>110.00000000000011</v>
          </cell>
        </row>
        <row r="21">
          <cell r="B21">
            <v>336.00000000000028</v>
          </cell>
          <cell r="H21">
            <v>120.00000000000011</v>
          </cell>
        </row>
        <row r="22">
          <cell r="B22">
            <v>364.00000000000034</v>
          </cell>
          <cell r="H22">
            <v>130.00000000000011</v>
          </cell>
        </row>
        <row r="23">
          <cell r="B23">
            <v>392.00000000000034</v>
          </cell>
          <cell r="H23">
            <v>140.00000000000011</v>
          </cell>
        </row>
        <row r="24">
          <cell r="B24">
            <v>420.0000000000004</v>
          </cell>
          <cell r="H24">
            <v>150.00000000000011</v>
          </cell>
        </row>
        <row r="25">
          <cell r="B25">
            <v>448.0000000000004</v>
          </cell>
          <cell r="H25">
            <v>160.00000000000011</v>
          </cell>
        </row>
        <row r="26">
          <cell r="B26">
            <v>476.0000000000004</v>
          </cell>
          <cell r="H26">
            <v>170.00000000000011</v>
          </cell>
        </row>
        <row r="27">
          <cell r="B27">
            <v>504.00000000000045</v>
          </cell>
          <cell r="H27">
            <v>180.00000000000011</v>
          </cell>
        </row>
        <row r="28">
          <cell r="B28">
            <v>532.00000000000045</v>
          </cell>
          <cell r="H28">
            <v>190.00000000000023</v>
          </cell>
        </row>
        <row r="29">
          <cell r="B29">
            <v>560.00000000000045</v>
          </cell>
          <cell r="H29">
            <v>200.00000000000023</v>
          </cell>
        </row>
        <row r="30">
          <cell r="B30">
            <v>588.00000000000057</v>
          </cell>
          <cell r="H30">
            <v>210.00000000000023</v>
          </cell>
        </row>
        <row r="31">
          <cell r="B31">
            <v>616.00000000000057</v>
          </cell>
          <cell r="H31">
            <v>220.00000000000023</v>
          </cell>
        </row>
        <row r="32">
          <cell r="B32">
            <v>644.00000000000057</v>
          </cell>
          <cell r="H32">
            <v>230.00000000000023</v>
          </cell>
        </row>
        <row r="33">
          <cell r="B33">
            <v>672.00000000000057</v>
          </cell>
          <cell r="H33">
            <v>240.00000000000023</v>
          </cell>
        </row>
        <row r="34">
          <cell r="B34">
            <v>700.00000000000057</v>
          </cell>
          <cell r="H34">
            <v>250.00000000000023</v>
          </cell>
        </row>
        <row r="35">
          <cell r="B35">
            <v>728.00000000000068</v>
          </cell>
          <cell r="H35">
            <v>260.00000000000011</v>
          </cell>
        </row>
        <row r="36">
          <cell r="B36">
            <v>756.00000000000068</v>
          </cell>
          <cell r="H36">
            <v>270.00000000000023</v>
          </cell>
        </row>
        <row r="37">
          <cell r="B37">
            <v>784.00000000000068</v>
          </cell>
          <cell r="H37">
            <v>280.00000000000023</v>
          </cell>
        </row>
        <row r="38">
          <cell r="B38">
            <v>812.00000000000068</v>
          </cell>
          <cell r="H38">
            <v>290.00000000000023</v>
          </cell>
        </row>
        <row r="39">
          <cell r="B39">
            <v>840.0000000000008</v>
          </cell>
          <cell r="H39">
            <v>300.00000000000034</v>
          </cell>
        </row>
        <row r="40">
          <cell r="B40">
            <v>868.0000000000008</v>
          </cell>
          <cell r="H40">
            <v>310.00000000000034</v>
          </cell>
        </row>
        <row r="41">
          <cell r="B41">
            <v>896.0000000000008</v>
          </cell>
          <cell r="H41">
            <v>320.00000000000034</v>
          </cell>
        </row>
        <row r="42">
          <cell r="B42">
            <v>924.0000000000008</v>
          </cell>
          <cell r="H42">
            <v>330.00000000000034</v>
          </cell>
        </row>
        <row r="43">
          <cell r="B43">
            <v>952.0000000000008</v>
          </cell>
          <cell r="H43">
            <v>340.00000000000023</v>
          </cell>
        </row>
        <row r="44">
          <cell r="B44">
            <v>980.00000000000091</v>
          </cell>
          <cell r="H44">
            <v>350.00000000000034</v>
          </cell>
        </row>
        <row r="45">
          <cell r="B45">
            <v>1008.0000000000009</v>
          </cell>
          <cell r="H45">
            <v>360.00000000000034</v>
          </cell>
        </row>
        <row r="46">
          <cell r="B46">
            <v>1036.0000000000009</v>
          </cell>
          <cell r="H46">
            <v>370.00000000000034</v>
          </cell>
        </row>
        <row r="47">
          <cell r="B47">
            <v>1064.0000000000009</v>
          </cell>
          <cell r="H47">
            <v>380.00000000000034</v>
          </cell>
        </row>
        <row r="48">
          <cell r="B48">
            <v>1092.0000000000009</v>
          </cell>
          <cell r="H48">
            <v>390.00000000000034</v>
          </cell>
        </row>
        <row r="49">
          <cell r="B49">
            <v>1120.0000000000009</v>
          </cell>
          <cell r="H49">
            <v>400.00000000000034</v>
          </cell>
        </row>
        <row r="50">
          <cell r="B50">
            <v>1148.0000000000009</v>
          </cell>
          <cell r="H50">
            <v>410.00000000000034</v>
          </cell>
        </row>
        <row r="51">
          <cell r="B51">
            <v>1176.0000000000011</v>
          </cell>
          <cell r="H51">
            <v>420.00000000000045</v>
          </cell>
        </row>
        <row r="52">
          <cell r="B52">
            <v>1204.0000000000011</v>
          </cell>
          <cell r="H52">
            <v>430.00000000000045</v>
          </cell>
        </row>
        <row r="53">
          <cell r="B53">
            <v>1232.0000000000011</v>
          </cell>
          <cell r="H53">
            <v>440.00000000000045</v>
          </cell>
        </row>
        <row r="54">
          <cell r="B54">
            <v>1260.0000000000011</v>
          </cell>
          <cell r="H54">
            <v>450.00000000000045</v>
          </cell>
        </row>
        <row r="55">
          <cell r="B55">
            <v>1288.0000000000011</v>
          </cell>
          <cell r="H55">
            <v>460.00000000000045</v>
          </cell>
        </row>
        <row r="56">
          <cell r="B56">
            <v>1316.0000000000011</v>
          </cell>
          <cell r="H56">
            <v>470.00000000000045</v>
          </cell>
        </row>
        <row r="57">
          <cell r="B57">
            <v>1344.0000000000011</v>
          </cell>
          <cell r="H57">
            <v>480.00000000000045</v>
          </cell>
        </row>
        <row r="58">
          <cell r="B58">
            <v>1372.0000000000011</v>
          </cell>
          <cell r="H58">
            <v>490.00000000000045</v>
          </cell>
        </row>
        <row r="59">
          <cell r="B59">
            <v>1400.0000000000011</v>
          </cell>
          <cell r="H59">
            <v>500.00000000000045</v>
          </cell>
        </row>
        <row r="60">
          <cell r="B60">
            <v>1428.0000000000014</v>
          </cell>
          <cell r="H60">
            <v>510.00000000000045</v>
          </cell>
        </row>
        <row r="61">
          <cell r="B61">
            <v>1456.0000000000014</v>
          </cell>
          <cell r="H61">
            <v>520.00000000000045</v>
          </cell>
        </row>
        <row r="62">
          <cell r="B62">
            <v>1484.0000000000014</v>
          </cell>
          <cell r="H62">
            <v>530.00000000000045</v>
          </cell>
        </row>
        <row r="63">
          <cell r="B63">
            <v>1512.0000000000014</v>
          </cell>
          <cell r="H63">
            <v>540.00000000000045</v>
          </cell>
        </row>
        <row r="64">
          <cell r="B64">
            <v>1540.0000000000014</v>
          </cell>
          <cell r="H64">
            <v>550.00000000000045</v>
          </cell>
        </row>
        <row r="65">
          <cell r="B65">
            <v>1568.0000000000014</v>
          </cell>
          <cell r="H65">
            <v>560.00000000000045</v>
          </cell>
        </row>
        <row r="66">
          <cell r="B66">
            <v>1596.0000000000014</v>
          </cell>
          <cell r="H66">
            <v>570.00000000000045</v>
          </cell>
        </row>
        <row r="67">
          <cell r="B67">
            <v>1624.0000000000014</v>
          </cell>
          <cell r="H67">
            <v>580.00000000000045</v>
          </cell>
        </row>
        <row r="68">
          <cell r="B68">
            <v>1652.0000000000014</v>
          </cell>
          <cell r="H68">
            <v>590.00000000000045</v>
          </cell>
        </row>
        <row r="69">
          <cell r="B69">
            <v>1680.0000000000016</v>
          </cell>
          <cell r="H69">
            <v>600.00000000000045</v>
          </cell>
        </row>
        <row r="70">
          <cell r="B70">
            <v>1708.0000000000016</v>
          </cell>
          <cell r="H70">
            <v>610.00000000000045</v>
          </cell>
        </row>
        <row r="71">
          <cell r="B71">
            <v>1736.0000000000016</v>
          </cell>
          <cell r="H71">
            <v>620.00000000000045</v>
          </cell>
        </row>
        <row r="72">
          <cell r="B72">
            <v>1764.0000000000016</v>
          </cell>
          <cell r="H72">
            <v>630.00000000000045</v>
          </cell>
        </row>
        <row r="73">
          <cell r="B73">
            <v>1792.0000000000016</v>
          </cell>
          <cell r="H73">
            <v>640.00000000000045</v>
          </cell>
        </row>
        <row r="74">
          <cell r="B74">
            <v>1820.0000000000016</v>
          </cell>
          <cell r="H74">
            <v>650.00000000000045</v>
          </cell>
        </row>
        <row r="75">
          <cell r="B75">
            <v>1848.0000000000016</v>
          </cell>
          <cell r="H75">
            <v>660.00000000000045</v>
          </cell>
        </row>
        <row r="76">
          <cell r="B76">
            <v>1876.0000000000016</v>
          </cell>
          <cell r="H76">
            <v>670.00000000000045</v>
          </cell>
        </row>
        <row r="77">
          <cell r="B77">
            <v>1904.0000000000016</v>
          </cell>
          <cell r="H77">
            <v>680.00000000000045</v>
          </cell>
        </row>
        <row r="78">
          <cell r="B78">
            <v>1932.0000000000018</v>
          </cell>
          <cell r="H78">
            <v>690.00000000000068</v>
          </cell>
        </row>
        <row r="79">
          <cell r="B79">
            <v>1960.0000000000018</v>
          </cell>
          <cell r="H79">
            <v>699.99999999999932</v>
          </cell>
        </row>
        <row r="80">
          <cell r="B80">
            <v>1988.0000000000018</v>
          </cell>
          <cell r="H80">
            <v>1289.9999999999993</v>
          </cell>
        </row>
        <row r="81">
          <cell r="B81">
            <v>2016.0000000000018</v>
          </cell>
          <cell r="H81">
            <v>1279.9999999999993</v>
          </cell>
        </row>
        <row r="82">
          <cell r="B82">
            <v>2044.0000000000018</v>
          </cell>
          <cell r="H82">
            <v>1269.9999999999993</v>
          </cell>
        </row>
        <row r="83">
          <cell r="B83">
            <v>2072.0000000000018</v>
          </cell>
          <cell r="H83">
            <v>1259.9999999999993</v>
          </cell>
        </row>
        <row r="84">
          <cell r="B84">
            <v>2100.0000000000018</v>
          </cell>
          <cell r="H84">
            <v>1249.9999999999993</v>
          </cell>
        </row>
        <row r="85">
          <cell r="B85">
            <v>2128.0000000000018</v>
          </cell>
          <cell r="H85">
            <v>1239.9999999999993</v>
          </cell>
        </row>
        <row r="86">
          <cell r="B86">
            <v>2156.0000000000018</v>
          </cell>
          <cell r="H86">
            <v>1229.9999999999993</v>
          </cell>
        </row>
        <row r="87">
          <cell r="B87">
            <v>2184.0000000000018</v>
          </cell>
          <cell r="H87">
            <v>1219.9999999999993</v>
          </cell>
        </row>
        <row r="88">
          <cell r="B88">
            <v>2212.0000000000018</v>
          </cell>
          <cell r="H88">
            <v>1209.9999999999993</v>
          </cell>
        </row>
        <row r="89">
          <cell r="B89">
            <v>2240.0000000000018</v>
          </cell>
          <cell r="H89">
            <v>1199.9999999999993</v>
          </cell>
        </row>
        <row r="90">
          <cell r="B90">
            <v>2268.0000000000018</v>
          </cell>
          <cell r="H90">
            <v>1189.9999999999993</v>
          </cell>
        </row>
        <row r="91">
          <cell r="B91">
            <v>2296.0000000000018</v>
          </cell>
          <cell r="H91">
            <v>1179.9999999999993</v>
          </cell>
        </row>
        <row r="92">
          <cell r="B92">
            <v>2324.0000000000023</v>
          </cell>
          <cell r="H92">
            <v>1169.9999999999991</v>
          </cell>
        </row>
        <row r="93">
          <cell r="B93">
            <v>2352.0000000000023</v>
          </cell>
          <cell r="H93">
            <v>1159.9999999999991</v>
          </cell>
        </row>
        <row r="94">
          <cell r="B94">
            <v>2380.0000000000023</v>
          </cell>
          <cell r="H94">
            <v>1149.9999999999991</v>
          </cell>
        </row>
        <row r="95">
          <cell r="B95">
            <v>2408.0000000000023</v>
          </cell>
          <cell r="H95">
            <v>1139.9999999999991</v>
          </cell>
        </row>
        <row r="96">
          <cell r="B96">
            <v>2436.0000000000023</v>
          </cell>
          <cell r="H96">
            <v>1129.9999999999991</v>
          </cell>
        </row>
        <row r="97">
          <cell r="B97">
            <v>2464.0000000000023</v>
          </cell>
          <cell r="H97">
            <v>1119.9999999999991</v>
          </cell>
        </row>
        <row r="98">
          <cell r="B98">
            <v>2492.0000000000023</v>
          </cell>
          <cell r="H98">
            <v>1109.9999999999991</v>
          </cell>
        </row>
        <row r="99">
          <cell r="B99">
            <v>2520.0000000000023</v>
          </cell>
          <cell r="H99">
            <v>1099.9999999999991</v>
          </cell>
        </row>
        <row r="100">
          <cell r="B100">
            <v>2548.0000000000023</v>
          </cell>
          <cell r="H100">
            <v>1089.9999999999991</v>
          </cell>
        </row>
        <row r="101">
          <cell r="B101">
            <v>2576.0000000000018</v>
          </cell>
          <cell r="H101">
            <v>1079.9999999999993</v>
          </cell>
        </row>
        <row r="102">
          <cell r="B102">
            <v>2604.0000000000018</v>
          </cell>
          <cell r="H102">
            <v>1069.9999999999993</v>
          </cell>
        </row>
        <row r="103">
          <cell r="B103">
            <v>2632.0000000000018</v>
          </cell>
          <cell r="H103">
            <v>1059.9999999999993</v>
          </cell>
        </row>
        <row r="104">
          <cell r="B104">
            <v>2660.0000000000023</v>
          </cell>
          <cell r="H104">
            <v>1049.9999999999991</v>
          </cell>
        </row>
        <row r="105">
          <cell r="B105">
            <v>2688.0000000000023</v>
          </cell>
          <cell r="H105">
            <v>1039.9999999999991</v>
          </cell>
        </row>
        <row r="106">
          <cell r="B106">
            <v>2716.0000000000023</v>
          </cell>
          <cell r="H106">
            <v>1029.9999999999991</v>
          </cell>
        </row>
        <row r="107">
          <cell r="B107">
            <v>2744.0000000000023</v>
          </cell>
          <cell r="H107">
            <v>1019.9999999999992</v>
          </cell>
        </row>
        <row r="108">
          <cell r="B108">
            <v>2772.0000000000023</v>
          </cell>
          <cell r="H108">
            <v>1009.9999999999992</v>
          </cell>
        </row>
        <row r="109">
          <cell r="B109">
            <v>2800.0000000000018</v>
          </cell>
          <cell r="H109">
            <v>1000.0000000000007</v>
          </cell>
        </row>
        <row r="110">
          <cell r="B110">
            <v>2828.0000000000018</v>
          </cell>
          <cell r="H110">
            <v>1011.3000000000008</v>
          </cell>
        </row>
        <row r="111">
          <cell r="B111">
            <v>2856.0000000000018</v>
          </cell>
          <cell r="H111">
            <v>1022.6000000000007</v>
          </cell>
        </row>
        <row r="112">
          <cell r="B112">
            <v>2884.0000000000018</v>
          </cell>
          <cell r="H112">
            <v>1033.9000000000008</v>
          </cell>
        </row>
        <row r="113">
          <cell r="B113">
            <v>2912.0000000000018</v>
          </cell>
          <cell r="H113">
            <v>1045.2000000000007</v>
          </cell>
        </row>
        <row r="114">
          <cell r="B114">
            <v>2940.0000000000018</v>
          </cell>
          <cell r="H114">
            <v>1056.5000000000007</v>
          </cell>
        </row>
        <row r="115">
          <cell r="B115">
            <v>2968.0000000000018</v>
          </cell>
          <cell r="H115">
            <v>1067.8000000000006</v>
          </cell>
        </row>
        <row r="116">
          <cell r="B116">
            <v>2996.0000000000018</v>
          </cell>
          <cell r="H116">
            <v>1079.1000000000008</v>
          </cell>
        </row>
        <row r="117">
          <cell r="B117">
            <v>3024.0000000000023</v>
          </cell>
          <cell r="H117">
            <v>1090.400000000001</v>
          </cell>
        </row>
        <row r="118">
          <cell r="B118">
            <v>3052.0000000000023</v>
          </cell>
          <cell r="H118">
            <v>1101.700000000001</v>
          </cell>
        </row>
        <row r="119">
          <cell r="B119">
            <v>3080.0000000000023</v>
          </cell>
          <cell r="H119">
            <v>1113.0000000000009</v>
          </cell>
        </row>
        <row r="120">
          <cell r="B120">
            <v>3108.0000000000023</v>
          </cell>
          <cell r="H120">
            <v>1124.3000000000009</v>
          </cell>
        </row>
        <row r="121">
          <cell r="B121">
            <v>3136.0000000000023</v>
          </cell>
          <cell r="H121">
            <v>1135.6000000000008</v>
          </cell>
        </row>
        <row r="122">
          <cell r="B122">
            <v>3164.0000000000023</v>
          </cell>
          <cell r="H122">
            <v>1146.900000000001</v>
          </cell>
        </row>
        <row r="123">
          <cell r="B123">
            <v>3192.0000000000023</v>
          </cell>
          <cell r="H123">
            <v>1158.200000000001</v>
          </cell>
        </row>
        <row r="124">
          <cell r="B124">
            <v>3220.0000000000023</v>
          </cell>
          <cell r="H124">
            <v>1169.5000000000009</v>
          </cell>
        </row>
        <row r="125">
          <cell r="B125">
            <v>3248.0000000000023</v>
          </cell>
          <cell r="H125">
            <v>1180.8000000000009</v>
          </cell>
        </row>
        <row r="126">
          <cell r="B126">
            <v>3276.0000000000023</v>
          </cell>
          <cell r="H126">
            <v>1192.1000000000008</v>
          </cell>
        </row>
        <row r="127">
          <cell r="B127">
            <v>3304.0000000000023</v>
          </cell>
          <cell r="H127">
            <v>1203.400000000001</v>
          </cell>
        </row>
        <row r="128">
          <cell r="B128">
            <v>3332.0000000000023</v>
          </cell>
          <cell r="H128">
            <v>1214.700000000001</v>
          </cell>
        </row>
        <row r="129">
          <cell r="B129">
            <v>3360.0000000000023</v>
          </cell>
          <cell r="H129">
            <v>1226.0000000000009</v>
          </cell>
        </row>
        <row r="130">
          <cell r="B130">
            <v>3388.0000000000023</v>
          </cell>
          <cell r="H130">
            <v>1237.3000000000009</v>
          </cell>
        </row>
        <row r="131">
          <cell r="B131">
            <v>3416.0000000000023</v>
          </cell>
          <cell r="H131">
            <v>1248.6000000000008</v>
          </cell>
        </row>
        <row r="132">
          <cell r="B132">
            <v>3444.0000000000023</v>
          </cell>
          <cell r="H132">
            <v>1259.900000000001</v>
          </cell>
        </row>
        <row r="133">
          <cell r="B133">
            <v>3472.0000000000023</v>
          </cell>
          <cell r="H133">
            <v>1271.200000000001</v>
          </cell>
        </row>
        <row r="134">
          <cell r="B134">
            <v>3500.0000000000023</v>
          </cell>
          <cell r="H134">
            <v>1282.5000000000009</v>
          </cell>
        </row>
        <row r="135">
          <cell r="B135">
            <v>3528.0000000000027</v>
          </cell>
          <cell r="H135">
            <v>1293.8000000000011</v>
          </cell>
        </row>
        <row r="136">
          <cell r="B136">
            <v>3556.0000000000027</v>
          </cell>
          <cell r="H136">
            <v>1305.100000000001</v>
          </cell>
        </row>
        <row r="137">
          <cell r="B137">
            <v>3584.0000000000027</v>
          </cell>
          <cell r="H137">
            <v>1316.400000000001</v>
          </cell>
        </row>
        <row r="138">
          <cell r="B138">
            <v>3612.0000000000027</v>
          </cell>
          <cell r="H138">
            <v>1327.7000000000012</v>
          </cell>
        </row>
        <row r="139">
          <cell r="B139">
            <v>3640.0000000000027</v>
          </cell>
          <cell r="H139">
            <v>1339.0000000000011</v>
          </cell>
        </row>
        <row r="140">
          <cell r="B140">
            <v>3668.0000000000027</v>
          </cell>
          <cell r="H140">
            <v>1350.3000000000011</v>
          </cell>
        </row>
        <row r="141">
          <cell r="B141">
            <v>3696.0000000000027</v>
          </cell>
          <cell r="H141">
            <v>1361.600000000001</v>
          </cell>
        </row>
        <row r="142">
          <cell r="B142">
            <v>3724.0000000000027</v>
          </cell>
          <cell r="H142">
            <v>1372.900000000001</v>
          </cell>
        </row>
        <row r="143">
          <cell r="B143">
            <v>3752.0000000000027</v>
          </cell>
          <cell r="H143">
            <v>1384.2000000000012</v>
          </cell>
        </row>
        <row r="144">
          <cell r="B144">
            <v>3780.0000000000027</v>
          </cell>
          <cell r="H144">
            <v>1395.5000000000011</v>
          </cell>
        </row>
        <row r="145">
          <cell r="B145">
            <v>3808.0000000000027</v>
          </cell>
          <cell r="H145">
            <v>1406.8000000000011</v>
          </cell>
        </row>
        <row r="146">
          <cell r="B146">
            <v>3836.0000000000027</v>
          </cell>
          <cell r="H146">
            <v>1418.100000000001</v>
          </cell>
        </row>
        <row r="147">
          <cell r="B147">
            <v>3864.0000000000027</v>
          </cell>
          <cell r="H147">
            <v>1429.400000000001</v>
          </cell>
        </row>
        <row r="148">
          <cell r="B148">
            <v>3892.0000000000027</v>
          </cell>
          <cell r="H148">
            <v>1440.7000000000012</v>
          </cell>
        </row>
        <row r="149">
          <cell r="B149">
            <v>3920.0000000000027</v>
          </cell>
          <cell r="H149">
            <v>1452.0000000000011</v>
          </cell>
        </row>
        <row r="150">
          <cell r="B150">
            <v>3948.0000000000027</v>
          </cell>
          <cell r="H150">
            <v>1463.3000000000011</v>
          </cell>
        </row>
        <row r="151">
          <cell r="B151">
            <v>3976.0000000000027</v>
          </cell>
          <cell r="H151">
            <v>1474.600000000001</v>
          </cell>
        </row>
        <row r="152">
          <cell r="B152">
            <v>4004.0000000000027</v>
          </cell>
          <cell r="H152">
            <v>1485.900000000001</v>
          </cell>
        </row>
        <row r="153">
          <cell r="B153">
            <v>4032.0000000000032</v>
          </cell>
          <cell r="H153">
            <v>1497.2000000000012</v>
          </cell>
        </row>
        <row r="154">
          <cell r="B154">
            <v>4060.0000000000032</v>
          </cell>
          <cell r="H154">
            <v>1508.5000000000014</v>
          </cell>
        </row>
        <row r="155">
          <cell r="B155">
            <v>4088.0000000000032</v>
          </cell>
          <cell r="H155">
            <v>1519.8000000000013</v>
          </cell>
        </row>
        <row r="156">
          <cell r="B156">
            <v>4116.0000000000027</v>
          </cell>
          <cell r="H156">
            <v>1531.1000000000013</v>
          </cell>
        </row>
        <row r="157">
          <cell r="B157">
            <v>4144.0000000000027</v>
          </cell>
          <cell r="H157">
            <v>1542.400000000001</v>
          </cell>
        </row>
        <row r="158">
          <cell r="B158">
            <v>4172.0000000000027</v>
          </cell>
          <cell r="H158">
            <v>1553.7000000000012</v>
          </cell>
        </row>
        <row r="159">
          <cell r="B159">
            <v>4200.0000000000027</v>
          </cell>
          <cell r="H159">
            <v>1565.0000000000011</v>
          </cell>
        </row>
        <row r="160">
          <cell r="B160">
            <v>4228.0000000000027</v>
          </cell>
          <cell r="H160">
            <v>1576.3000000000011</v>
          </cell>
        </row>
        <row r="161">
          <cell r="B161">
            <v>4256.0000000000027</v>
          </cell>
          <cell r="H161">
            <v>1587.6000000000013</v>
          </cell>
        </row>
        <row r="162">
          <cell r="B162">
            <v>4284.0000000000036</v>
          </cell>
          <cell r="H162">
            <v>1598.9000000000015</v>
          </cell>
        </row>
        <row r="163">
          <cell r="B163">
            <v>4312.0000000000027</v>
          </cell>
          <cell r="H163">
            <v>1610.2000000000012</v>
          </cell>
        </row>
        <row r="164">
          <cell r="B164">
            <v>4340.0000000000036</v>
          </cell>
          <cell r="H164">
            <v>1621.5000000000014</v>
          </cell>
        </row>
        <row r="165">
          <cell r="B165">
            <v>4368.0000000000027</v>
          </cell>
          <cell r="H165">
            <v>1632.8000000000011</v>
          </cell>
        </row>
        <row r="166">
          <cell r="B166">
            <v>4396.0000000000036</v>
          </cell>
          <cell r="H166">
            <v>1644.1000000000015</v>
          </cell>
        </row>
        <row r="167">
          <cell r="B167">
            <v>4424.0000000000027</v>
          </cell>
          <cell r="H167">
            <v>1655.400000000001</v>
          </cell>
        </row>
        <row r="168">
          <cell r="B168">
            <v>4452.0000000000036</v>
          </cell>
          <cell r="H168">
            <v>1666.7000000000016</v>
          </cell>
        </row>
        <row r="169">
          <cell r="B169">
            <v>4480.0000000000027</v>
          </cell>
          <cell r="H169">
            <v>1678.0000000000011</v>
          </cell>
        </row>
        <row r="170">
          <cell r="B170">
            <v>4508.0000000000036</v>
          </cell>
          <cell r="H170">
            <v>1689.3000000000015</v>
          </cell>
        </row>
        <row r="171">
          <cell r="B171">
            <v>4536.0000000000027</v>
          </cell>
          <cell r="H171">
            <v>1700.6000000000013</v>
          </cell>
        </row>
        <row r="172">
          <cell r="B172">
            <v>4564.0000000000036</v>
          </cell>
          <cell r="H172">
            <v>1711.9000000000015</v>
          </cell>
        </row>
        <row r="173">
          <cell r="B173">
            <v>4592.0000000000027</v>
          </cell>
          <cell r="H173">
            <v>1723.2000000000012</v>
          </cell>
        </row>
        <row r="174">
          <cell r="B174">
            <v>4620.0000000000036</v>
          </cell>
          <cell r="H174">
            <v>1734.5000000000014</v>
          </cell>
        </row>
        <row r="175">
          <cell r="B175">
            <v>4648.0000000000027</v>
          </cell>
          <cell r="H175">
            <v>1745.8000000000011</v>
          </cell>
        </row>
        <row r="176">
          <cell r="B176">
            <v>4676.0000000000036</v>
          </cell>
          <cell r="H176">
            <v>1757.1000000000015</v>
          </cell>
        </row>
        <row r="177">
          <cell r="B177">
            <v>4704.0000000000027</v>
          </cell>
          <cell r="H177">
            <v>1768.400000000001</v>
          </cell>
        </row>
        <row r="178">
          <cell r="B178">
            <v>4732.0000000000036</v>
          </cell>
          <cell r="H178">
            <v>1779.7000000000016</v>
          </cell>
        </row>
        <row r="179">
          <cell r="B179">
            <v>4760.0000000000027</v>
          </cell>
          <cell r="H179">
            <v>1791.0000000000011</v>
          </cell>
        </row>
        <row r="180">
          <cell r="B180">
            <v>4788.0000000000036</v>
          </cell>
          <cell r="H180">
            <v>1802.3000000000015</v>
          </cell>
        </row>
        <row r="181">
          <cell r="B181">
            <v>4816.0000000000027</v>
          </cell>
          <cell r="H181">
            <v>1813.6000000000013</v>
          </cell>
        </row>
        <row r="182">
          <cell r="B182">
            <v>4844.0000000000036</v>
          </cell>
          <cell r="H182">
            <v>1824.9000000000015</v>
          </cell>
        </row>
        <row r="183">
          <cell r="B183">
            <v>4872.0000000000027</v>
          </cell>
          <cell r="H183">
            <v>1836.2000000000012</v>
          </cell>
        </row>
        <row r="184">
          <cell r="B184">
            <v>4900.0000000000036</v>
          </cell>
          <cell r="H184">
            <v>1847.5000000000014</v>
          </cell>
        </row>
        <row r="185">
          <cell r="B185">
            <v>4928.0000000000027</v>
          </cell>
          <cell r="H185">
            <v>1858.8000000000011</v>
          </cell>
        </row>
        <row r="186">
          <cell r="B186">
            <v>4956.0000000000036</v>
          </cell>
          <cell r="H186">
            <v>1870.1000000000015</v>
          </cell>
        </row>
        <row r="187">
          <cell r="B187">
            <v>4984.0000000000036</v>
          </cell>
          <cell r="H187">
            <v>1881.4000000000015</v>
          </cell>
        </row>
        <row r="188">
          <cell r="B188">
            <v>5012.0000000000036</v>
          </cell>
          <cell r="H188">
            <v>1892.7000000000016</v>
          </cell>
        </row>
        <row r="189">
          <cell r="B189">
            <v>5040.0000000000036</v>
          </cell>
          <cell r="H189">
            <v>1904.0000000000014</v>
          </cell>
        </row>
        <row r="190">
          <cell r="B190">
            <v>5068.0000000000036</v>
          </cell>
          <cell r="H190">
            <v>1915.3000000000015</v>
          </cell>
        </row>
        <row r="191">
          <cell r="B191">
            <v>5096.0000000000036</v>
          </cell>
          <cell r="H191">
            <v>1926.6000000000015</v>
          </cell>
        </row>
        <row r="192">
          <cell r="B192">
            <v>5124.0000000000036</v>
          </cell>
          <cell r="H192">
            <v>1937.9000000000015</v>
          </cell>
        </row>
        <row r="193">
          <cell r="B193">
            <v>5152.0000000000036</v>
          </cell>
          <cell r="H193">
            <v>1949.2000000000016</v>
          </cell>
        </row>
        <row r="194">
          <cell r="B194">
            <v>5180.0000000000036</v>
          </cell>
          <cell r="H194">
            <v>1960.5000000000014</v>
          </cell>
        </row>
        <row r="195">
          <cell r="B195">
            <v>5208.0000000000036</v>
          </cell>
          <cell r="H195">
            <v>1971.8000000000015</v>
          </cell>
        </row>
        <row r="196">
          <cell r="B196">
            <v>5236.0000000000036</v>
          </cell>
          <cell r="H196">
            <v>1983.1000000000015</v>
          </cell>
        </row>
        <row r="197">
          <cell r="B197">
            <v>5264.0000000000036</v>
          </cell>
          <cell r="H197">
            <v>1994.4000000000015</v>
          </cell>
        </row>
        <row r="198">
          <cell r="B198">
            <v>5292.0000000000036</v>
          </cell>
          <cell r="H198">
            <v>2005.7000000000016</v>
          </cell>
        </row>
        <row r="199">
          <cell r="B199">
            <v>5320.0000000000036</v>
          </cell>
          <cell r="H199">
            <v>2017.0000000000014</v>
          </cell>
        </row>
        <row r="200">
          <cell r="B200">
            <v>5348.0000000000045</v>
          </cell>
          <cell r="H200">
            <v>2028.3000000000018</v>
          </cell>
        </row>
        <row r="201">
          <cell r="B201">
            <v>5376.0000000000036</v>
          </cell>
          <cell r="H201">
            <v>2039.6000000000015</v>
          </cell>
        </row>
        <row r="202">
          <cell r="B202">
            <v>5404.0000000000045</v>
          </cell>
          <cell r="H202">
            <v>2050.9000000000019</v>
          </cell>
        </row>
        <row r="203">
          <cell r="B203">
            <v>5432.0000000000036</v>
          </cell>
          <cell r="H203">
            <v>2062.2000000000016</v>
          </cell>
        </row>
        <row r="204">
          <cell r="B204">
            <v>5460.0000000000045</v>
          </cell>
          <cell r="H204">
            <v>2073.5000000000018</v>
          </cell>
        </row>
        <row r="205">
          <cell r="B205">
            <v>5488.0000000000036</v>
          </cell>
          <cell r="H205">
            <v>2084.8000000000015</v>
          </cell>
        </row>
        <row r="206">
          <cell r="B206">
            <v>5516.0000000000045</v>
          </cell>
          <cell r="H206">
            <v>2096.1000000000022</v>
          </cell>
        </row>
        <row r="207">
          <cell r="B207">
            <v>5544.0000000000036</v>
          </cell>
          <cell r="H207">
            <v>2107.4000000000015</v>
          </cell>
        </row>
        <row r="208">
          <cell r="B208">
            <v>5572.0000000000045</v>
          </cell>
          <cell r="H208">
            <v>2118.7000000000016</v>
          </cell>
        </row>
        <row r="209">
          <cell r="B209">
            <v>5600.0000000000036</v>
          </cell>
          <cell r="H209">
            <v>2130.0000000000018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C2C70-938D-4424-B9F7-9EA9D9B3D2EB}">
  <dimension ref="A1:G20"/>
  <sheetViews>
    <sheetView tabSelected="1" zoomScale="85" zoomScaleNormal="85" workbookViewId="0">
      <selection activeCell="G24" sqref="G24"/>
    </sheetView>
  </sheetViews>
  <sheetFormatPr defaultRowHeight="17.399999999999999" x14ac:dyDescent="0.25"/>
  <cols>
    <col min="1" max="1" width="29.5546875" style="23" bestFit="1" customWidth="1"/>
    <col min="2" max="2" width="14.88671875" style="23" bestFit="1" customWidth="1"/>
    <col min="3" max="3" width="14" style="23" bestFit="1" customWidth="1"/>
    <col min="4" max="4" width="19.88671875" style="23" bestFit="1" customWidth="1"/>
    <col min="5" max="5" width="14.33203125" style="23" bestFit="1" customWidth="1"/>
    <col min="6" max="6" width="17.21875" style="23" bestFit="1" customWidth="1"/>
    <col min="7" max="7" width="14.88671875" style="23" bestFit="1" customWidth="1"/>
    <col min="8" max="16384" width="8.88671875" style="23"/>
  </cols>
  <sheetData>
    <row r="1" spans="1:7" x14ac:dyDescent="0.25">
      <c r="A1" s="30" t="s">
        <v>61</v>
      </c>
      <c r="B1" s="30" t="s">
        <v>50</v>
      </c>
      <c r="C1" s="30" t="s">
        <v>49</v>
      </c>
      <c r="D1" s="30" t="s">
        <v>48</v>
      </c>
      <c r="E1" s="30" t="s">
        <v>47</v>
      </c>
      <c r="F1" s="30" t="s">
        <v>46</v>
      </c>
      <c r="G1" s="30" t="s">
        <v>45</v>
      </c>
    </row>
    <row r="2" spans="1:7" x14ac:dyDescent="0.25">
      <c r="A2" s="24" t="s">
        <v>44</v>
      </c>
      <c r="B2" s="24">
        <v>100</v>
      </c>
      <c r="C2" s="24"/>
      <c r="D2" s="24"/>
      <c r="E2" s="32">
        <f>B10</f>
        <v>88.249690000000001</v>
      </c>
      <c r="F2" s="24">
        <v>10</v>
      </c>
      <c r="G2" s="31">
        <f>E2*F2</f>
        <v>882.49689999999998</v>
      </c>
    </row>
    <row r="3" spans="1:7" x14ac:dyDescent="0.25">
      <c r="A3" s="24" t="s">
        <v>43</v>
      </c>
      <c r="B3" s="24"/>
      <c r="C3" s="24">
        <v>2800</v>
      </c>
      <c r="D3" s="24"/>
      <c r="E3" s="24">
        <f>B16</f>
        <v>444.26</v>
      </c>
      <c r="F3" s="33">
        <f>1130/2800</f>
        <v>0.40357142857142858</v>
      </c>
      <c r="G3" s="31">
        <f>E3*F3</f>
        <v>179.29064285714287</v>
      </c>
    </row>
    <row r="4" spans="1:7" x14ac:dyDescent="0.25">
      <c r="A4" s="24" t="s">
        <v>42</v>
      </c>
      <c r="B4" s="24"/>
      <c r="C4" s="24">
        <f>A13</f>
        <v>1960</v>
      </c>
      <c r="D4" s="24"/>
      <c r="E4" s="24">
        <f>C13</f>
        <v>147.37</v>
      </c>
      <c r="F4" s="33">
        <f>-F5*2</f>
        <v>-0.7142857142857143</v>
      </c>
      <c r="G4" s="31">
        <f>F4*E4</f>
        <v>-105.26428571428572</v>
      </c>
    </row>
    <row r="5" spans="1:7" x14ac:dyDescent="0.25">
      <c r="A5" s="24" t="s">
        <v>41</v>
      </c>
      <c r="B5" s="24"/>
      <c r="C5" s="24">
        <f>A16</f>
        <v>2800</v>
      </c>
      <c r="D5" s="24"/>
      <c r="E5" s="24">
        <f>C16</f>
        <v>505.27</v>
      </c>
      <c r="F5" s="33">
        <f>(1300-1000)/(2800-1960)</f>
        <v>0.35714285714285715</v>
      </c>
      <c r="G5" s="31">
        <f>E5*F5</f>
        <v>180.45357142857142</v>
      </c>
    </row>
    <row r="6" spans="1:7" x14ac:dyDescent="0.25">
      <c r="A6" s="24" t="s">
        <v>40</v>
      </c>
      <c r="B6" s="24"/>
      <c r="C6" s="24">
        <v>1960</v>
      </c>
      <c r="D6" s="24">
        <v>600</v>
      </c>
      <c r="E6" s="32">
        <f>(D6*B10/100)*(1-E13)</f>
        <v>176.97416333220002</v>
      </c>
      <c r="F6" s="24">
        <f>-1</f>
        <v>-1</v>
      </c>
      <c r="G6" s="31">
        <f>F6*E6</f>
        <v>-176.97416333220002</v>
      </c>
    </row>
    <row r="7" spans="1:7" x14ac:dyDescent="0.25">
      <c r="A7" s="24" t="s">
        <v>39</v>
      </c>
      <c r="B7" s="24"/>
      <c r="C7" s="24"/>
      <c r="D7" s="24"/>
      <c r="E7" s="24"/>
      <c r="F7" s="24"/>
      <c r="G7" s="47">
        <f>SUM(G2:G6)</f>
        <v>960.00266523922846</v>
      </c>
    </row>
    <row r="8" spans="1:7" x14ac:dyDescent="0.25">
      <c r="A8" s="24"/>
      <c r="B8" s="24"/>
      <c r="C8" s="24"/>
      <c r="D8" s="24"/>
      <c r="E8" s="24"/>
      <c r="F8" s="24"/>
      <c r="G8" s="24"/>
    </row>
    <row r="9" spans="1:7" x14ac:dyDescent="0.25">
      <c r="A9" s="30" t="s">
        <v>38</v>
      </c>
      <c r="B9" s="30" t="s">
        <v>37</v>
      </c>
      <c r="C9" s="30" t="s">
        <v>36</v>
      </c>
      <c r="D9" s="30" t="s">
        <v>35</v>
      </c>
      <c r="E9" s="24"/>
      <c r="F9" s="24"/>
      <c r="G9" s="24"/>
    </row>
    <row r="10" spans="1:7" ht="18" thickBot="1" x14ac:dyDescent="0.3">
      <c r="B10" s="24">
        <v>88.249690000000001</v>
      </c>
      <c r="C10" s="24">
        <v>100</v>
      </c>
      <c r="D10" s="29">
        <f>-LN(B10/C10)/5</f>
        <v>2.500000058574605E-2</v>
      </c>
      <c r="E10" s="24"/>
      <c r="F10" s="24"/>
      <c r="G10" s="24"/>
    </row>
    <row r="11" spans="1:7" ht="18" thickBot="1" x14ac:dyDescent="0.3">
      <c r="A11" s="28" t="s">
        <v>3</v>
      </c>
      <c r="B11" s="27" t="s">
        <v>34</v>
      </c>
      <c r="C11" s="27" t="s">
        <v>33</v>
      </c>
      <c r="D11" s="27" t="s">
        <v>32</v>
      </c>
      <c r="E11" s="27" t="s">
        <v>31</v>
      </c>
      <c r="F11" s="24"/>
      <c r="G11" s="24"/>
    </row>
    <row r="12" spans="1:7" ht="18" thickBot="1" x14ac:dyDescent="0.3">
      <c r="A12" s="26">
        <v>1680</v>
      </c>
      <c r="B12" s="25">
        <v>1005.21</v>
      </c>
      <c r="C12" s="25">
        <v>77.819999999999993</v>
      </c>
      <c r="D12" s="25">
        <v>0.89131000000000005</v>
      </c>
      <c r="E12" s="25">
        <v>0.77083999999999997</v>
      </c>
      <c r="F12" s="24"/>
      <c r="G12" s="24"/>
    </row>
    <row r="13" spans="1:7" ht="18" thickBot="1" x14ac:dyDescent="0.3">
      <c r="A13" s="26">
        <v>1960</v>
      </c>
      <c r="B13" s="25">
        <v>827.66</v>
      </c>
      <c r="C13" s="25">
        <v>147.37</v>
      </c>
      <c r="D13" s="25">
        <v>0.82125999999999999</v>
      </c>
      <c r="E13" s="25">
        <v>0.66576999999999997</v>
      </c>
      <c r="F13" s="24"/>
      <c r="G13" s="24"/>
    </row>
    <row r="14" spans="1:7" ht="18" thickBot="1" x14ac:dyDescent="0.3">
      <c r="A14" s="26">
        <v>2240</v>
      </c>
      <c r="B14" s="25">
        <v>676.04</v>
      </c>
      <c r="C14" s="25">
        <v>242.86</v>
      </c>
      <c r="D14" s="25">
        <v>0.74175000000000002</v>
      </c>
      <c r="E14" s="25">
        <v>0.56230999999999998</v>
      </c>
      <c r="F14" s="24"/>
      <c r="G14" s="24"/>
    </row>
    <row r="15" spans="1:7" ht="18" thickBot="1" x14ac:dyDescent="0.3">
      <c r="A15" s="26">
        <v>2520</v>
      </c>
      <c r="B15" s="25">
        <v>549.08000000000004</v>
      </c>
      <c r="C15" s="25">
        <v>362.99</v>
      </c>
      <c r="D15" s="25">
        <v>0.65885000000000005</v>
      </c>
      <c r="E15" s="25">
        <v>0.46708</v>
      </c>
      <c r="F15" s="24"/>
      <c r="G15" s="24"/>
    </row>
    <row r="16" spans="1:7" ht="18" thickBot="1" x14ac:dyDescent="0.3">
      <c r="A16" s="26">
        <v>2800</v>
      </c>
      <c r="B16" s="25">
        <v>444.26</v>
      </c>
      <c r="C16" s="25">
        <v>505.27</v>
      </c>
      <c r="D16" s="25">
        <v>0.57735999999999998</v>
      </c>
      <c r="E16" s="25">
        <v>0.38330999999999998</v>
      </c>
      <c r="F16" s="24"/>
      <c r="G16" s="24"/>
    </row>
    <row r="17" spans="1:7" ht="18" thickBot="1" x14ac:dyDescent="0.3">
      <c r="A17" s="26">
        <v>3080</v>
      </c>
      <c r="B17" s="25">
        <v>358.63</v>
      </c>
      <c r="C17" s="25">
        <v>666.73</v>
      </c>
      <c r="D17" s="25">
        <v>0.50056</v>
      </c>
      <c r="E17" s="25">
        <v>0.31187999999999999</v>
      </c>
      <c r="F17" s="24"/>
      <c r="G17" s="24"/>
    </row>
    <row r="18" spans="1:7" ht="18" thickBot="1" x14ac:dyDescent="0.3">
      <c r="A18" s="26">
        <v>3360</v>
      </c>
      <c r="B18" s="25">
        <v>289.16000000000003</v>
      </c>
      <c r="C18" s="25">
        <v>844.37</v>
      </c>
      <c r="D18" s="25">
        <v>0.43035000000000001</v>
      </c>
      <c r="E18" s="25">
        <v>0.25225999999999998</v>
      </c>
      <c r="F18" s="24"/>
      <c r="G18" s="24"/>
    </row>
    <row r="19" spans="1:7" ht="18" thickBot="1" x14ac:dyDescent="0.3">
      <c r="A19" s="26">
        <v>3640</v>
      </c>
      <c r="B19" s="25">
        <v>233.09</v>
      </c>
      <c r="C19" s="25">
        <v>1035.3900000000001</v>
      </c>
      <c r="D19" s="25">
        <v>0.36760999999999999</v>
      </c>
      <c r="E19" s="25">
        <v>0.20324</v>
      </c>
      <c r="F19" s="24"/>
      <c r="G19" s="24"/>
    </row>
    <row r="20" spans="1:7" ht="18" thickBot="1" x14ac:dyDescent="0.3">
      <c r="A20" s="26">
        <v>3920</v>
      </c>
      <c r="B20" s="25">
        <v>187.97</v>
      </c>
      <c r="C20" s="25">
        <v>1237.3699999999999</v>
      </c>
      <c r="D20" s="25">
        <v>0.31247999999999998</v>
      </c>
      <c r="E20" s="25">
        <v>0.16335</v>
      </c>
      <c r="F20" s="24"/>
      <c r="G20" s="24"/>
    </row>
  </sheetData>
  <phoneticPr fontId="12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3E3A6-A800-4B24-A4A0-4C83FD7997FC}">
  <dimension ref="A1:H213"/>
  <sheetViews>
    <sheetView zoomScale="85" zoomScaleNormal="85" workbookViewId="0">
      <selection activeCell="O2" sqref="O2"/>
    </sheetView>
  </sheetViews>
  <sheetFormatPr defaultRowHeight="17.399999999999999" x14ac:dyDescent="0.25"/>
  <cols>
    <col min="1" max="1" width="12.21875" style="23" bestFit="1" customWidth="1"/>
    <col min="2" max="3" width="8.88671875" style="23"/>
    <col min="4" max="4" width="14" style="23" bestFit="1" customWidth="1"/>
    <col min="5" max="7" width="8.88671875" style="23"/>
    <col min="8" max="8" width="10.5546875" style="23" bestFit="1" customWidth="1"/>
    <col min="9" max="16384" width="8.88671875" style="23"/>
  </cols>
  <sheetData>
    <row r="1" spans="1:8" x14ac:dyDescent="0.25">
      <c r="A1" s="23" t="s">
        <v>51</v>
      </c>
      <c r="B1" s="23">
        <v>2800</v>
      </c>
    </row>
    <row r="2" spans="1:8" ht="82.8" x14ac:dyDescent="0.25">
      <c r="A2" s="34" t="s">
        <v>52</v>
      </c>
      <c r="B2" s="34" t="s">
        <v>53</v>
      </c>
      <c r="C2" s="34" t="s">
        <v>54</v>
      </c>
      <c r="D2" s="34" t="s">
        <v>55</v>
      </c>
    </row>
    <row r="3" spans="1:8" x14ac:dyDescent="0.25">
      <c r="A3" s="23">
        <f>B3*(-2)</f>
        <v>-0.7142857142857143</v>
      </c>
      <c r="B3" s="23">
        <f>700/1960</f>
        <v>0.35714285714285715</v>
      </c>
      <c r="C3" s="23">
        <v>-1</v>
      </c>
      <c r="D3" s="23">
        <f>1130/2800</f>
        <v>0.40357142857142858</v>
      </c>
    </row>
    <row r="7" spans="1:8" x14ac:dyDescent="0.25">
      <c r="A7" s="35" t="s">
        <v>56</v>
      </c>
      <c r="B7" s="36"/>
      <c r="C7" s="36"/>
      <c r="D7" s="36"/>
      <c r="E7" s="36"/>
      <c r="F7" s="36"/>
      <c r="G7" s="36"/>
      <c r="H7" s="37"/>
    </row>
    <row r="8" spans="1:8" ht="82.8" x14ac:dyDescent="0.25">
      <c r="A8" s="34" t="s">
        <v>57</v>
      </c>
      <c r="B8" s="34" t="s">
        <v>58</v>
      </c>
      <c r="C8" s="34" t="s">
        <v>59</v>
      </c>
      <c r="D8" s="34" t="s">
        <v>52</v>
      </c>
      <c r="E8" s="34" t="s">
        <v>53</v>
      </c>
      <c r="F8" s="34" t="s">
        <v>54</v>
      </c>
      <c r="G8" s="34" t="s">
        <v>55</v>
      </c>
      <c r="H8" s="34" t="s">
        <v>60</v>
      </c>
    </row>
    <row r="9" spans="1:8" x14ac:dyDescent="0.3">
      <c r="A9" s="38">
        <v>-1</v>
      </c>
      <c r="B9" s="39">
        <f>$B$1*(1+A9)</f>
        <v>0</v>
      </c>
      <c r="C9" s="39">
        <v>1000</v>
      </c>
      <c r="D9" s="39">
        <f t="shared" ref="D9:D72" si="0">$A$3*MAX(1960-B9,0)</f>
        <v>-1400</v>
      </c>
      <c r="E9" s="39">
        <f t="shared" ref="E9:E72" si="1">$B$3*MAX(2800-B9,0)</f>
        <v>1000</v>
      </c>
      <c r="F9" s="39">
        <f t="shared" ref="F9:F72" si="2">600*$C$3</f>
        <v>-600</v>
      </c>
      <c r="G9" s="39">
        <f t="shared" ref="G9:G72" si="3">$D$3*MAX(B9-2800,0)</f>
        <v>0</v>
      </c>
      <c r="H9" s="40">
        <f t="shared" ref="H9:H40" si="4">SUM(C9:G9)</f>
        <v>0</v>
      </c>
    </row>
    <row r="10" spans="1:8" x14ac:dyDescent="0.3">
      <c r="A10" s="38">
        <f t="shared" ref="A10:A73" si="5">A9+0.01</f>
        <v>-0.99</v>
      </c>
      <c r="B10" s="39">
        <f t="shared" ref="B10:B73" si="6">$B$1*(1+A10)</f>
        <v>28.000000000000025</v>
      </c>
      <c r="C10" s="39">
        <v>1000</v>
      </c>
      <c r="D10" s="39">
        <f t="shared" si="0"/>
        <v>-1380</v>
      </c>
      <c r="E10" s="39">
        <f t="shared" si="1"/>
        <v>990</v>
      </c>
      <c r="F10" s="39">
        <f t="shared" si="2"/>
        <v>-600</v>
      </c>
      <c r="G10" s="39">
        <f t="shared" si="3"/>
        <v>0</v>
      </c>
      <c r="H10" s="40">
        <f t="shared" si="4"/>
        <v>10</v>
      </c>
    </row>
    <row r="11" spans="1:8" x14ac:dyDescent="0.3">
      <c r="A11" s="38">
        <f t="shared" si="5"/>
        <v>-0.98</v>
      </c>
      <c r="B11" s="39">
        <f t="shared" si="6"/>
        <v>56.00000000000005</v>
      </c>
      <c r="C11" s="39">
        <v>1000</v>
      </c>
      <c r="D11" s="39">
        <f t="shared" si="0"/>
        <v>-1360</v>
      </c>
      <c r="E11" s="39">
        <f t="shared" si="1"/>
        <v>980</v>
      </c>
      <c r="F11" s="39">
        <f t="shared" si="2"/>
        <v>-600</v>
      </c>
      <c r="G11" s="39">
        <f t="shared" si="3"/>
        <v>0</v>
      </c>
      <c r="H11" s="40">
        <f t="shared" si="4"/>
        <v>20</v>
      </c>
    </row>
    <row r="12" spans="1:8" x14ac:dyDescent="0.3">
      <c r="A12" s="38">
        <f t="shared" si="5"/>
        <v>-0.97</v>
      </c>
      <c r="B12" s="39">
        <f t="shared" si="6"/>
        <v>84.000000000000071</v>
      </c>
      <c r="C12" s="39">
        <v>1000</v>
      </c>
      <c r="D12" s="39">
        <f t="shared" si="0"/>
        <v>-1340</v>
      </c>
      <c r="E12" s="39">
        <f t="shared" si="1"/>
        <v>970</v>
      </c>
      <c r="F12" s="39">
        <f t="shared" si="2"/>
        <v>-600</v>
      </c>
      <c r="G12" s="39">
        <f t="shared" si="3"/>
        <v>0</v>
      </c>
      <c r="H12" s="40">
        <f t="shared" si="4"/>
        <v>30</v>
      </c>
    </row>
    <row r="13" spans="1:8" x14ac:dyDescent="0.3">
      <c r="A13" s="38">
        <f t="shared" si="5"/>
        <v>-0.96</v>
      </c>
      <c r="B13" s="39">
        <f t="shared" si="6"/>
        <v>112.0000000000001</v>
      </c>
      <c r="C13" s="39">
        <v>1000</v>
      </c>
      <c r="D13" s="39">
        <f t="shared" si="0"/>
        <v>-1320</v>
      </c>
      <c r="E13" s="39">
        <f t="shared" si="1"/>
        <v>960</v>
      </c>
      <c r="F13" s="39">
        <f t="shared" si="2"/>
        <v>-600</v>
      </c>
      <c r="G13" s="39">
        <f t="shared" si="3"/>
        <v>0</v>
      </c>
      <c r="H13" s="40">
        <f t="shared" si="4"/>
        <v>40</v>
      </c>
    </row>
    <row r="14" spans="1:8" x14ac:dyDescent="0.3">
      <c r="A14" s="38">
        <f t="shared" si="5"/>
        <v>-0.95</v>
      </c>
      <c r="B14" s="39">
        <f t="shared" si="6"/>
        <v>140.00000000000011</v>
      </c>
      <c r="C14" s="39">
        <v>1000</v>
      </c>
      <c r="D14" s="39">
        <f t="shared" si="0"/>
        <v>-1300</v>
      </c>
      <c r="E14" s="39">
        <f t="shared" si="1"/>
        <v>950</v>
      </c>
      <c r="F14" s="39">
        <f t="shared" si="2"/>
        <v>-600</v>
      </c>
      <c r="G14" s="39">
        <f t="shared" si="3"/>
        <v>0</v>
      </c>
      <c r="H14" s="40">
        <f t="shared" si="4"/>
        <v>50</v>
      </c>
    </row>
    <row r="15" spans="1:8" x14ac:dyDescent="0.3">
      <c r="A15" s="38">
        <f t="shared" si="5"/>
        <v>-0.94</v>
      </c>
      <c r="B15" s="39">
        <f t="shared" si="6"/>
        <v>168.00000000000014</v>
      </c>
      <c r="C15" s="39">
        <v>1000</v>
      </c>
      <c r="D15" s="39">
        <f t="shared" si="0"/>
        <v>-1279.9999999999998</v>
      </c>
      <c r="E15" s="39">
        <f t="shared" si="1"/>
        <v>940</v>
      </c>
      <c r="F15" s="39">
        <f t="shared" si="2"/>
        <v>-600</v>
      </c>
      <c r="G15" s="39">
        <f t="shared" si="3"/>
        <v>0</v>
      </c>
      <c r="H15" s="40">
        <f t="shared" si="4"/>
        <v>60.000000000000227</v>
      </c>
    </row>
    <row r="16" spans="1:8" x14ac:dyDescent="0.3">
      <c r="A16" s="38">
        <f t="shared" si="5"/>
        <v>-0.92999999999999994</v>
      </c>
      <c r="B16" s="39">
        <f t="shared" si="6"/>
        <v>196.00000000000017</v>
      </c>
      <c r="C16" s="39">
        <v>1000</v>
      </c>
      <c r="D16" s="39">
        <f t="shared" si="0"/>
        <v>-1259.9999999999998</v>
      </c>
      <c r="E16" s="39">
        <f t="shared" si="1"/>
        <v>930</v>
      </c>
      <c r="F16" s="39">
        <f t="shared" si="2"/>
        <v>-600</v>
      </c>
      <c r="G16" s="39">
        <f t="shared" si="3"/>
        <v>0</v>
      </c>
      <c r="H16" s="40">
        <f t="shared" si="4"/>
        <v>70.000000000000227</v>
      </c>
    </row>
    <row r="17" spans="1:8" x14ac:dyDescent="0.3">
      <c r="A17" s="38">
        <f t="shared" si="5"/>
        <v>-0.91999999999999993</v>
      </c>
      <c r="B17" s="39">
        <f t="shared" si="6"/>
        <v>224.0000000000002</v>
      </c>
      <c r="C17" s="39">
        <v>1000</v>
      </c>
      <c r="D17" s="39">
        <f t="shared" si="0"/>
        <v>-1239.9999999999998</v>
      </c>
      <c r="E17" s="39">
        <f t="shared" si="1"/>
        <v>920</v>
      </c>
      <c r="F17" s="39">
        <f t="shared" si="2"/>
        <v>-600</v>
      </c>
      <c r="G17" s="39">
        <f t="shared" si="3"/>
        <v>0</v>
      </c>
      <c r="H17" s="40">
        <f t="shared" si="4"/>
        <v>80.000000000000227</v>
      </c>
    </row>
    <row r="18" spans="1:8" x14ac:dyDescent="0.3">
      <c r="A18" s="38">
        <f t="shared" si="5"/>
        <v>-0.90999999999999992</v>
      </c>
      <c r="B18" s="39">
        <f t="shared" si="6"/>
        <v>252.00000000000023</v>
      </c>
      <c r="C18" s="39">
        <v>1000</v>
      </c>
      <c r="D18" s="39">
        <f t="shared" si="0"/>
        <v>-1219.9999999999998</v>
      </c>
      <c r="E18" s="39">
        <f t="shared" si="1"/>
        <v>910</v>
      </c>
      <c r="F18" s="39">
        <f t="shared" si="2"/>
        <v>-600</v>
      </c>
      <c r="G18" s="39">
        <f t="shared" si="3"/>
        <v>0</v>
      </c>
      <c r="H18" s="40">
        <f t="shared" si="4"/>
        <v>90.000000000000227</v>
      </c>
    </row>
    <row r="19" spans="1:8" x14ac:dyDescent="0.3">
      <c r="A19" s="38">
        <f t="shared" si="5"/>
        <v>-0.89999999999999991</v>
      </c>
      <c r="B19" s="39">
        <f t="shared" si="6"/>
        <v>280.00000000000023</v>
      </c>
      <c r="C19" s="39">
        <v>1000</v>
      </c>
      <c r="D19" s="39">
        <f t="shared" si="0"/>
        <v>-1199.9999999999998</v>
      </c>
      <c r="E19" s="39">
        <f t="shared" si="1"/>
        <v>900</v>
      </c>
      <c r="F19" s="39">
        <f t="shared" si="2"/>
        <v>-600</v>
      </c>
      <c r="G19" s="39">
        <f t="shared" si="3"/>
        <v>0</v>
      </c>
      <c r="H19" s="40">
        <f t="shared" si="4"/>
        <v>100.00000000000023</v>
      </c>
    </row>
    <row r="20" spans="1:8" x14ac:dyDescent="0.3">
      <c r="A20" s="38">
        <f t="shared" si="5"/>
        <v>-0.8899999999999999</v>
      </c>
      <c r="B20" s="39">
        <f t="shared" si="6"/>
        <v>308.00000000000028</v>
      </c>
      <c r="C20" s="39">
        <v>1000</v>
      </c>
      <c r="D20" s="39">
        <f t="shared" si="0"/>
        <v>-1179.9999999999998</v>
      </c>
      <c r="E20" s="39">
        <f t="shared" si="1"/>
        <v>889.99999999999989</v>
      </c>
      <c r="F20" s="39">
        <f t="shared" si="2"/>
        <v>-600</v>
      </c>
      <c r="G20" s="39">
        <f t="shared" si="3"/>
        <v>0</v>
      </c>
      <c r="H20" s="40">
        <f t="shared" si="4"/>
        <v>110.00000000000011</v>
      </c>
    </row>
    <row r="21" spans="1:8" x14ac:dyDescent="0.3">
      <c r="A21" s="38">
        <f t="shared" si="5"/>
        <v>-0.87999999999999989</v>
      </c>
      <c r="B21" s="39">
        <f t="shared" si="6"/>
        <v>336.00000000000028</v>
      </c>
      <c r="C21" s="39">
        <v>1000</v>
      </c>
      <c r="D21" s="39">
        <f t="shared" si="0"/>
        <v>-1159.9999999999998</v>
      </c>
      <c r="E21" s="39">
        <f t="shared" si="1"/>
        <v>879.99999999999989</v>
      </c>
      <c r="F21" s="39">
        <f t="shared" si="2"/>
        <v>-600</v>
      </c>
      <c r="G21" s="39">
        <f t="shared" si="3"/>
        <v>0</v>
      </c>
      <c r="H21" s="40">
        <f t="shared" si="4"/>
        <v>120.00000000000011</v>
      </c>
    </row>
    <row r="22" spans="1:8" x14ac:dyDescent="0.3">
      <c r="A22" s="38">
        <f t="shared" si="5"/>
        <v>-0.86999999999999988</v>
      </c>
      <c r="B22" s="39">
        <f t="shared" si="6"/>
        <v>364.00000000000034</v>
      </c>
      <c r="C22" s="39">
        <v>1000</v>
      </c>
      <c r="D22" s="39">
        <f t="shared" si="0"/>
        <v>-1139.9999999999998</v>
      </c>
      <c r="E22" s="39">
        <f t="shared" si="1"/>
        <v>869.99999999999989</v>
      </c>
      <c r="F22" s="39">
        <f t="shared" si="2"/>
        <v>-600</v>
      </c>
      <c r="G22" s="39">
        <f t="shared" si="3"/>
        <v>0</v>
      </c>
      <c r="H22" s="40">
        <f t="shared" si="4"/>
        <v>130.00000000000011</v>
      </c>
    </row>
    <row r="23" spans="1:8" x14ac:dyDescent="0.3">
      <c r="A23" s="38">
        <f t="shared" si="5"/>
        <v>-0.85999999999999988</v>
      </c>
      <c r="B23" s="39">
        <f t="shared" si="6"/>
        <v>392.00000000000034</v>
      </c>
      <c r="C23" s="39">
        <v>1000</v>
      </c>
      <c r="D23" s="39">
        <f t="shared" si="0"/>
        <v>-1119.9999999999998</v>
      </c>
      <c r="E23" s="39">
        <f t="shared" si="1"/>
        <v>859.99999999999989</v>
      </c>
      <c r="F23" s="39">
        <f t="shared" si="2"/>
        <v>-600</v>
      </c>
      <c r="G23" s="39">
        <f t="shared" si="3"/>
        <v>0</v>
      </c>
      <c r="H23" s="40">
        <f t="shared" si="4"/>
        <v>140.00000000000011</v>
      </c>
    </row>
    <row r="24" spans="1:8" x14ac:dyDescent="0.3">
      <c r="A24" s="38">
        <f t="shared" si="5"/>
        <v>-0.84999999999999987</v>
      </c>
      <c r="B24" s="39">
        <f t="shared" si="6"/>
        <v>420.0000000000004</v>
      </c>
      <c r="C24" s="39">
        <v>1000</v>
      </c>
      <c r="D24" s="39">
        <f t="shared" si="0"/>
        <v>-1099.9999999999998</v>
      </c>
      <c r="E24" s="39">
        <f t="shared" si="1"/>
        <v>849.99999999999989</v>
      </c>
      <c r="F24" s="39">
        <f t="shared" si="2"/>
        <v>-600</v>
      </c>
      <c r="G24" s="39">
        <f t="shared" si="3"/>
        <v>0</v>
      </c>
      <c r="H24" s="40">
        <f t="shared" si="4"/>
        <v>150.00000000000011</v>
      </c>
    </row>
    <row r="25" spans="1:8" x14ac:dyDescent="0.3">
      <c r="A25" s="38">
        <f t="shared" si="5"/>
        <v>-0.83999999999999986</v>
      </c>
      <c r="B25" s="39">
        <f t="shared" si="6"/>
        <v>448.0000000000004</v>
      </c>
      <c r="C25" s="39">
        <v>1000</v>
      </c>
      <c r="D25" s="39">
        <f t="shared" si="0"/>
        <v>-1079.9999999999998</v>
      </c>
      <c r="E25" s="39">
        <f t="shared" si="1"/>
        <v>839.99999999999989</v>
      </c>
      <c r="F25" s="39">
        <f t="shared" si="2"/>
        <v>-600</v>
      </c>
      <c r="G25" s="39">
        <f t="shared" si="3"/>
        <v>0</v>
      </c>
      <c r="H25" s="40">
        <f t="shared" si="4"/>
        <v>160.00000000000011</v>
      </c>
    </row>
    <row r="26" spans="1:8" x14ac:dyDescent="0.3">
      <c r="A26" s="38">
        <f t="shared" si="5"/>
        <v>-0.82999999999999985</v>
      </c>
      <c r="B26" s="39">
        <f t="shared" si="6"/>
        <v>476.0000000000004</v>
      </c>
      <c r="C26" s="39">
        <v>1000</v>
      </c>
      <c r="D26" s="39">
        <f t="shared" si="0"/>
        <v>-1059.9999999999998</v>
      </c>
      <c r="E26" s="39">
        <f t="shared" si="1"/>
        <v>829.99999999999989</v>
      </c>
      <c r="F26" s="39">
        <f t="shared" si="2"/>
        <v>-600</v>
      </c>
      <c r="G26" s="39">
        <f t="shared" si="3"/>
        <v>0</v>
      </c>
      <c r="H26" s="40">
        <f t="shared" si="4"/>
        <v>170.00000000000011</v>
      </c>
    </row>
    <row r="27" spans="1:8" x14ac:dyDescent="0.3">
      <c r="A27" s="38">
        <f t="shared" si="5"/>
        <v>-0.81999999999999984</v>
      </c>
      <c r="B27" s="39">
        <f t="shared" si="6"/>
        <v>504.00000000000045</v>
      </c>
      <c r="C27" s="39">
        <v>1000</v>
      </c>
      <c r="D27" s="39">
        <f t="shared" si="0"/>
        <v>-1039.9999999999998</v>
      </c>
      <c r="E27" s="39">
        <f t="shared" si="1"/>
        <v>819.99999999999989</v>
      </c>
      <c r="F27" s="39">
        <f t="shared" si="2"/>
        <v>-600</v>
      </c>
      <c r="G27" s="39">
        <f t="shared" si="3"/>
        <v>0</v>
      </c>
      <c r="H27" s="40">
        <f t="shared" si="4"/>
        <v>180.00000000000011</v>
      </c>
    </row>
    <row r="28" spans="1:8" x14ac:dyDescent="0.3">
      <c r="A28" s="38">
        <f t="shared" si="5"/>
        <v>-0.80999999999999983</v>
      </c>
      <c r="B28" s="39">
        <f t="shared" si="6"/>
        <v>532.00000000000045</v>
      </c>
      <c r="C28" s="39">
        <v>1000</v>
      </c>
      <c r="D28" s="39">
        <f t="shared" si="0"/>
        <v>-1019.9999999999997</v>
      </c>
      <c r="E28" s="39">
        <f t="shared" si="1"/>
        <v>809.99999999999989</v>
      </c>
      <c r="F28" s="39">
        <f t="shared" si="2"/>
        <v>-600</v>
      </c>
      <c r="G28" s="39">
        <f t="shared" si="3"/>
        <v>0</v>
      </c>
      <c r="H28" s="40">
        <f t="shared" si="4"/>
        <v>190.00000000000023</v>
      </c>
    </row>
    <row r="29" spans="1:8" x14ac:dyDescent="0.3">
      <c r="A29" s="38">
        <f t="shared" si="5"/>
        <v>-0.79999999999999982</v>
      </c>
      <c r="B29" s="39">
        <f t="shared" si="6"/>
        <v>560.00000000000045</v>
      </c>
      <c r="C29" s="39">
        <v>1000</v>
      </c>
      <c r="D29" s="39">
        <f t="shared" si="0"/>
        <v>-999.99999999999966</v>
      </c>
      <c r="E29" s="39">
        <f t="shared" si="1"/>
        <v>799.99999999999989</v>
      </c>
      <c r="F29" s="39">
        <f t="shared" si="2"/>
        <v>-600</v>
      </c>
      <c r="G29" s="39">
        <f t="shared" si="3"/>
        <v>0</v>
      </c>
      <c r="H29" s="40">
        <f t="shared" si="4"/>
        <v>200.00000000000023</v>
      </c>
    </row>
    <row r="30" spans="1:8" x14ac:dyDescent="0.3">
      <c r="A30" s="38">
        <f t="shared" si="5"/>
        <v>-0.78999999999999981</v>
      </c>
      <c r="B30" s="39">
        <f t="shared" si="6"/>
        <v>588.00000000000057</v>
      </c>
      <c r="C30" s="39">
        <v>1000</v>
      </c>
      <c r="D30" s="39">
        <f t="shared" si="0"/>
        <v>-979.99999999999966</v>
      </c>
      <c r="E30" s="39">
        <f t="shared" si="1"/>
        <v>789.99999999999989</v>
      </c>
      <c r="F30" s="39">
        <f t="shared" si="2"/>
        <v>-600</v>
      </c>
      <c r="G30" s="39">
        <f t="shared" si="3"/>
        <v>0</v>
      </c>
      <c r="H30" s="40">
        <f t="shared" si="4"/>
        <v>210.00000000000023</v>
      </c>
    </row>
    <row r="31" spans="1:8" x14ac:dyDescent="0.3">
      <c r="A31" s="38">
        <f t="shared" si="5"/>
        <v>-0.7799999999999998</v>
      </c>
      <c r="B31" s="39">
        <f t="shared" si="6"/>
        <v>616.00000000000057</v>
      </c>
      <c r="C31" s="39">
        <v>1000</v>
      </c>
      <c r="D31" s="39">
        <f t="shared" si="0"/>
        <v>-959.99999999999966</v>
      </c>
      <c r="E31" s="39">
        <f t="shared" si="1"/>
        <v>779.99999999999989</v>
      </c>
      <c r="F31" s="39">
        <f t="shared" si="2"/>
        <v>-600</v>
      </c>
      <c r="G31" s="39">
        <f t="shared" si="3"/>
        <v>0</v>
      </c>
      <c r="H31" s="40">
        <f t="shared" si="4"/>
        <v>220.00000000000023</v>
      </c>
    </row>
    <row r="32" spans="1:8" x14ac:dyDescent="0.3">
      <c r="A32" s="38">
        <f t="shared" si="5"/>
        <v>-0.7699999999999998</v>
      </c>
      <c r="B32" s="39">
        <f t="shared" si="6"/>
        <v>644.00000000000057</v>
      </c>
      <c r="C32" s="39">
        <v>1000</v>
      </c>
      <c r="D32" s="39">
        <f t="shared" si="0"/>
        <v>-939.99999999999966</v>
      </c>
      <c r="E32" s="39">
        <f t="shared" si="1"/>
        <v>769.99999999999989</v>
      </c>
      <c r="F32" s="39">
        <f t="shared" si="2"/>
        <v>-600</v>
      </c>
      <c r="G32" s="39">
        <f t="shared" si="3"/>
        <v>0</v>
      </c>
      <c r="H32" s="40">
        <f t="shared" si="4"/>
        <v>230.00000000000023</v>
      </c>
    </row>
    <row r="33" spans="1:8" x14ac:dyDescent="0.3">
      <c r="A33" s="38">
        <f t="shared" si="5"/>
        <v>-0.75999999999999979</v>
      </c>
      <c r="B33" s="39">
        <f t="shared" si="6"/>
        <v>672.00000000000057</v>
      </c>
      <c r="C33" s="39">
        <v>1000</v>
      </c>
      <c r="D33" s="39">
        <f t="shared" si="0"/>
        <v>-919.99999999999966</v>
      </c>
      <c r="E33" s="39">
        <f t="shared" si="1"/>
        <v>759.99999999999989</v>
      </c>
      <c r="F33" s="39">
        <f t="shared" si="2"/>
        <v>-600</v>
      </c>
      <c r="G33" s="39">
        <f t="shared" si="3"/>
        <v>0</v>
      </c>
      <c r="H33" s="40">
        <f t="shared" si="4"/>
        <v>240.00000000000023</v>
      </c>
    </row>
    <row r="34" spans="1:8" x14ac:dyDescent="0.3">
      <c r="A34" s="38">
        <f t="shared" si="5"/>
        <v>-0.74999999999999978</v>
      </c>
      <c r="B34" s="39">
        <f t="shared" si="6"/>
        <v>700.00000000000057</v>
      </c>
      <c r="C34" s="39">
        <v>1000</v>
      </c>
      <c r="D34" s="39">
        <f t="shared" si="0"/>
        <v>-899.99999999999966</v>
      </c>
      <c r="E34" s="39">
        <f t="shared" si="1"/>
        <v>749.99999999999989</v>
      </c>
      <c r="F34" s="39">
        <f t="shared" si="2"/>
        <v>-600</v>
      </c>
      <c r="G34" s="39">
        <f t="shared" si="3"/>
        <v>0</v>
      </c>
      <c r="H34" s="40">
        <f t="shared" si="4"/>
        <v>250.00000000000023</v>
      </c>
    </row>
    <row r="35" spans="1:8" x14ac:dyDescent="0.3">
      <c r="A35" s="38">
        <f t="shared" si="5"/>
        <v>-0.73999999999999977</v>
      </c>
      <c r="B35" s="39">
        <f t="shared" si="6"/>
        <v>728.00000000000068</v>
      </c>
      <c r="C35" s="39">
        <v>1000</v>
      </c>
      <c r="D35" s="39">
        <f t="shared" si="0"/>
        <v>-879.99999999999955</v>
      </c>
      <c r="E35" s="39">
        <f t="shared" si="1"/>
        <v>739.99999999999966</v>
      </c>
      <c r="F35" s="39">
        <f t="shared" si="2"/>
        <v>-600</v>
      </c>
      <c r="G35" s="39">
        <f t="shared" si="3"/>
        <v>0</v>
      </c>
      <c r="H35" s="40">
        <f t="shared" si="4"/>
        <v>260.00000000000011</v>
      </c>
    </row>
    <row r="36" spans="1:8" x14ac:dyDescent="0.3">
      <c r="A36" s="38">
        <f t="shared" si="5"/>
        <v>-0.72999999999999976</v>
      </c>
      <c r="B36" s="39">
        <f t="shared" si="6"/>
        <v>756.00000000000068</v>
      </c>
      <c r="C36" s="39">
        <v>1000</v>
      </c>
      <c r="D36" s="39">
        <f t="shared" si="0"/>
        <v>-859.99999999999955</v>
      </c>
      <c r="E36" s="39">
        <f t="shared" si="1"/>
        <v>729.99999999999977</v>
      </c>
      <c r="F36" s="39">
        <f t="shared" si="2"/>
        <v>-600</v>
      </c>
      <c r="G36" s="39">
        <f t="shared" si="3"/>
        <v>0</v>
      </c>
      <c r="H36" s="40">
        <f t="shared" si="4"/>
        <v>270.00000000000023</v>
      </c>
    </row>
    <row r="37" spans="1:8" x14ac:dyDescent="0.3">
      <c r="A37" s="38">
        <f t="shared" si="5"/>
        <v>-0.71999999999999975</v>
      </c>
      <c r="B37" s="39">
        <f t="shared" si="6"/>
        <v>784.00000000000068</v>
      </c>
      <c r="C37" s="39">
        <v>1000</v>
      </c>
      <c r="D37" s="39">
        <f t="shared" si="0"/>
        <v>-839.99999999999955</v>
      </c>
      <c r="E37" s="39">
        <f t="shared" si="1"/>
        <v>719.99999999999977</v>
      </c>
      <c r="F37" s="39">
        <f t="shared" si="2"/>
        <v>-600</v>
      </c>
      <c r="G37" s="39">
        <f t="shared" si="3"/>
        <v>0</v>
      </c>
      <c r="H37" s="40">
        <f t="shared" si="4"/>
        <v>280.00000000000023</v>
      </c>
    </row>
    <row r="38" spans="1:8" x14ac:dyDescent="0.3">
      <c r="A38" s="38">
        <f t="shared" si="5"/>
        <v>-0.70999999999999974</v>
      </c>
      <c r="B38" s="39">
        <f t="shared" si="6"/>
        <v>812.00000000000068</v>
      </c>
      <c r="C38" s="39">
        <v>1000</v>
      </c>
      <c r="D38" s="39">
        <f t="shared" si="0"/>
        <v>-819.99999999999955</v>
      </c>
      <c r="E38" s="39">
        <f t="shared" si="1"/>
        <v>709.99999999999977</v>
      </c>
      <c r="F38" s="39">
        <f t="shared" si="2"/>
        <v>-600</v>
      </c>
      <c r="G38" s="39">
        <f t="shared" si="3"/>
        <v>0</v>
      </c>
      <c r="H38" s="40">
        <f t="shared" si="4"/>
        <v>290.00000000000023</v>
      </c>
    </row>
    <row r="39" spans="1:8" x14ac:dyDescent="0.3">
      <c r="A39" s="38">
        <f t="shared" si="5"/>
        <v>-0.69999999999999973</v>
      </c>
      <c r="B39" s="39">
        <f t="shared" si="6"/>
        <v>840.0000000000008</v>
      </c>
      <c r="C39" s="39">
        <v>1000</v>
      </c>
      <c r="D39" s="39">
        <f t="shared" si="0"/>
        <v>-799.99999999999932</v>
      </c>
      <c r="E39" s="39">
        <f t="shared" si="1"/>
        <v>699.99999999999966</v>
      </c>
      <c r="F39" s="39">
        <f t="shared" si="2"/>
        <v>-600</v>
      </c>
      <c r="G39" s="39">
        <f t="shared" si="3"/>
        <v>0</v>
      </c>
      <c r="H39" s="40">
        <f t="shared" si="4"/>
        <v>300.00000000000034</v>
      </c>
    </row>
    <row r="40" spans="1:8" x14ac:dyDescent="0.3">
      <c r="A40" s="38">
        <f t="shared" si="5"/>
        <v>-0.68999999999999972</v>
      </c>
      <c r="B40" s="39">
        <f t="shared" si="6"/>
        <v>868.0000000000008</v>
      </c>
      <c r="C40" s="39">
        <v>1000</v>
      </c>
      <c r="D40" s="39">
        <f t="shared" si="0"/>
        <v>-779.99999999999932</v>
      </c>
      <c r="E40" s="39">
        <f t="shared" si="1"/>
        <v>689.99999999999966</v>
      </c>
      <c r="F40" s="39">
        <f t="shared" si="2"/>
        <v>-600</v>
      </c>
      <c r="G40" s="39">
        <f t="shared" si="3"/>
        <v>0</v>
      </c>
      <c r="H40" s="40">
        <f t="shared" si="4"/>
        <v>310.00000000000034</v>
      </c>
    </row>
    <row r="41" spans="1:8" x14ac:dyDescent="0.3">
      <c r="A41" s="38">
        <f t="shared" si="5"/>
        <v>-0.67999999999999972</v>
      </c>
      <c r="B41" s="39">
        <f t="shared" si="6"/>
        <v>896.0000000000008</v>
      </c>
      <c r="C41" s="39">
        <v>1000</v>
      </c>
      <c r="D41" s="39">
        <f t="shared" si="0"/>
        <v>-759.99999999999932</v>
      </c>
      <c r="E41" s="39">
        <f t="shared" si="1"/>
        <v>679.99999999999966</v>
      </c>
      <c r="F41" s="39">
        <f t="shared" si="2"/>
        <v>-600</v>
      </c>
      <c r="G41" s="39">
        <f t="shared" si="3"/>
        <v>0</v>
      </c>
      <c r="H41" s="40">
        <f t="shared" ref="H41:H72" si="7">SUM(C41:G41)</f>
        <v>320.00000000000034</v>
      </c>
    </row>
    <row r="42" spans="1:8" x14ac:dyDescent="0.3">
      <c r="A42" s="38">
        <f t="shared" si="5"/>
        <v>-0.66999999999999971</v>
      </c>
      <c r="B42" s="39">
        <f t="shared" si="6"/>
        <v>924.0000000000008</v>
      </c>
      <c r="C42" s="39">
        <v>1000</v>
      </c>
      <c r="D42" s="39">
        <f t="shared" si="0"/>
        <v>-739.99999999999932</v>
      </c>
      <c r="E42" s="39">
        <f t="shared" si="1"/>
        <v>669.99999999999966</v>
      </c>
      <c r="F42" s="39">
        <f t="shared" si="2"/>
        <v>-600</v>
      </c>
      <c r="G42" s="39">
        <f t="shared" si="3"/>
        <v>0</v>
      </c>
      <c r="H42" s="40">
        <f t="shared" si="7"/>
        <v>330.00000000000034</v>
      </c>
    </row>
    <row r="43" spans="1:8" x14ac:dyDescent="0.3">
      <c r="A43" s="38">
        <f t="shared" si="5"/>
        <v>-0.6599999999999997</v>
      </c>
      <c r="B43" s="39">
        <f t="shared" si="6"/>
        <v>952.0000000000008</v>
      </c>
      <c r="C43" s="39">
        <v>1000</v>
      </c>
      <c r="D43" s="39">
        <f t="shared" si="0"/>
        <v>-719.99999999999943</v>
      </c>
      <c r="E43" s="39">
        <f t="shared" si="1"/>
        <v>659.99999999999966</v>
      </c>
      <c r="F43" s="39">
        <f t="shared" si="2"/>
        <v>-600</v>
      </c>
      <c r="G43" s="39">
        <f t="shared" si="3"/>
        <v>0</v>
      </c>
      <c r="H43" s="40">
        <f t="shared" si="7"/>
        <v>340.00000000000023</v>
      </c>
    </row>
    <row r="44" spans="1:8" x14ac:dyDescent="0.3">
      <c r="A44" s="38">
        <f t="shared" si="5"/>
        <v>-0.64999999999999969</v>
      </c>
      <c r="B44" s="39">
        <f t="shared" si="6"/>
        <v>980.00000000000091</v>
      </c>
      <c r="C44" s="39">
        <v>1000</v>
      </c>
      <c r="D44" s="39">
        <f t="shared" si="0"/>
        <v>-699.99999999999932</v>
      </c>
      <c r="E44" s="39">
        <f t="shared" si="1"/>
        <v>649.99999999999966</v>
      </c>
      <c r="F44" s="39">
        <f t="shared" si="2"/>
        <v>-600</v>
      </c>
      <c r="G44" s="39">
        <f t="shared" si="3"/>
        <v>0</v>
      </c>
      <c r="H44" s="40">
        <f t="shared" si="7"/>
        <v>350.00000000000034</v>
      </c>
    </row>
    <row r="45" spans="1:8" x14ac:dyDescent="0.3">
      <c r="A45" s="38">
        <f t="shared" si="5"/>
        <v>-0.63999999999999968</v>
      </c>
      <c r="B45" s="39">
        <f t="shared" si="6"/>
        <v>1008.0000000000009</v>
      </c>
      <c r="C45" s="39">
        <v>1000</v>
      </c>
      <c r="D45" s="39">
        <f t="shared" si="0"/>
        <v>-679.99999999999932</v>
      </c>
      <c r="E45" s="39">
        <f t="shared" si="1"/>
        <v>639.99999999999966</v>
      </c>
      <c r="F45" s="39">
        <f t="shared" si="2"/>
        <v>-600</v>
      </c>
      <c r="G45" s="39">
        <f t="shared" si="3"/>
        <v>0</v>
      </c>
      <c r="H45" s="40">
        <f t="shared" si="7"/>
        <v>360.00000000000034</v>
      </c>
    </row>
    <row r="46" spans="1:8" x14ac:dyDescent="0.3">
      <c r="A46" s="38">
        <f t="shared" si="5"/>
        <v>-0.62999999999999967</v>
      </c>
      <c r="B46" s="39">
        <f t="shared" si="6"/>
        <v>1036.0000000000009</v>
      </c>
      <c r="C46" s="39">
        <v>1000</v>
      </c>
      <c r="D46" s="39">
        <f t="shared" si="0"/>
        <v>-659.99999999999932</v>
      </c>
      <c r="E46" s="39">
        <f t="shared" si="1"/>
        <v>629.99999999999966</v>
      </c>
      <c r="F46" s="39">
        <f t="shared" si="2"/>
        <v>-600</v>
      </c>
      <c r="G46" s="39">
        <f t="shared" si="3"/>
        <v>0</v>
      </c>
      <c r="H46" s="40">
        <f t="shared" si="7"/>
        <v>370.00000000000034</v>
      </c>
    </row>
    <row r="47" spans="1:8" x14ac:dyDescent="0.3">
      <c r="A47" s="38">
        <f t="shared" si="5"/>
        <v>-0.61999999999999966</v>
      </c>
      <c r="B47" s="39">
        <f t="shared" si="6"/>
        <v>1064.0000000000009</v>
      </c>
      <c r="C47" s="39">
        <v>1000</v>
      </c>
      <c r="D47" s="39">
        <f t="shared" si="0"/>
        <v>-639.99999999999932</v>
      </c>
      <c r="E47" s="39">
        <f t="shared" si="1"/>
        <v>619.99999999999966</v>
      </c>
      <c r="F47" s="39">
        <f t="shared" si="2"/>
        <v>-600</v>
      </c>
      <c r="G47" s="39">
        <f t="shared" si="3"/>
        <v>0</v>
      </c>
      <c r="H47" s="40">
        <f t="shared" si="7"/>
        <v>380.00000000000034</v>
      </c>
    </row>
    <row r="48" spans="1:8" x14ac:dyDescent="0.3">
      <c r="A48" s="38">
        <f t="shared" si="5"/>
        <v>-0.60999999999999965</v>
      </c>
      <c r="B48" s="39">
        <f t="shared" si="6"/>
        <v>1092.0000000000009</v>
      </c>
      <c r="C48" s="39">
        <v>1000</v>
      </c>
      <c r="D48" s="39">
        <f t="shared" si="0"/>
        <v>-619.99999999999932</v>
      </c>
      <c r="E48" s="39">
        <f t="shared" si="1"/>
        <v>609.99999999999966</v>
      </c>
      <c r="F48" s="39">
        <f t="shared" si="2"/>
        <v>-600</v>
      </c>
      <c r="G48" s="39">
        <f t="shared" si="3"/>
        <v>0</v>
      </c>
      <c r="H48" s="40">
        <f t="shared" si="7"/>
        <v>390.00000000000034</v>
      </c>
    </row>
    <row r="49" spans="1:8" x14ac:dyDescent="0.3">
      <c r="A49" s="38">
        <f t="shared" si="5"/>
        <v>-0.59999999999999964</v>
      </c>
      <c r="B49" s="39">
        <f t="shared" si="6"/>
        <v>1120.0000000000009</v>
      </c>
      <c r="C49" s="39">
        <v>1000</v>
      </c>
      <c r="D49" s="39">
        <f t="shared" si="0"/>
        <v>-599.99999999999932</v>
      </c>
      <c r="E49" s="39">
        <f t="shared" si="1"/>
        <v>599.99999999999966</v>
      </c>
      <c r="F49" s="39">
        <f t="shared" si="2"/>
        <v>-600</v>
      </c>
      <c r="G49" s="39">
        <f t="shared" si="3"/>
        <v>0</v>
      </c>
      <c r="H49" s="40">
        <f t="shared" si="7"/>
        <v>400.00000000000034</v>
      </c>
    </row>
    <row r="50" spans="1:8" x14ac:dyDescent="0.3">
      <c r="A50" s="38">
        <f t="shared" si="5"/>
        <v>-0.58999999999999964</v>
      </c>
      <c r="B50" s="39">
        <f t="shared" si="6"/>
        <v>1148.0000000000009</v>
      </c>
      <c r="C50" s="39">
        <v>1000</v>
      </c>
      <c r="D50" s="39">
        <f t="shared" si="0"/>
        <v>-579.99999999999932</v>
      </c>
      <c r="E50" s="39">
        <f t="shared" si="1"/>
        <v>589.99999999999966</v>
      </c>
      <c r="F50" s="39">
        <f t="shared" si="2"/>
        <v>-600</v>
      </c>
      <c r="G50" s="39">
        <f t="shared" si="3"/>
        <v>0</v>
      </c>
      <c r="H50" s="40">
        <f t="shared" si="7"/>
        <v>410.00000000000034</v>
      </c>
    </row>
    <row r="51" spans="1:8" x14ac:dyDescent="0.3">
      <c r="A51" s="38">
        <f t="shared" si="5"/>
        <v>-0.57999999999999963</v>
      </c>
      <c r="B51" s="39">
        <f t="shared" si="6"/>
        <v>1176.0000000000011</v>
      </c>
      <c r="C51" s="39">
        <v>1000</v>
      </c>
      <c r="D51" s="39">
        <f t="shared" si="0"/>
        <v>-559.9999999999992</v>
      </c>
      <c r="E51" s="39">
        <f t="shared" si="1"/>
        <v>579.99999999999966</v>
      </c>
      <c r="F51" s="39">
        <f t="shared" si="2"/>
        <v>-600</v>
      </c>
      <c r="G51" s="39">
        <f t="shared" si="3"/>
        <v>0</v>
      </c>
      <c r="H51" s="40">
        <f t="shared" si="7"/>
        <v>420.00000000000045</v>
      </c>
    </row>
    <row r="52" spans="1:8" x14ac:dyDescent="0.3">
      <c r="A52" s="38">
        <f t="shared" si="5"/>
        <v>-0.56999999999999962</v>
      </c>
      <c r="B52" s="39">
        <f t="shared" si="6"/>
        <v>1204.0000000000011</v>
      </c>
      <c r="C52" s="39">
        <v>1000</v>
      </c>
      <c r="D52" s="39">
        <f t="shared" si="0"/>
        <v>-539.9999999999992</v>
      </c>
      <c r="E52" s="39">
        <f t="shared" si="1"/>
        <v>569.99999999999966</v>
      </c>
      <c r="F52" s="39">
        <f t="shared" si="2"/>
        <v>-600</v>
      </c>
      <c r="G52" s="39">
        <f t="shared" si="3"/>
        <v>0</v>
      </c>
      <c r="H52" s="40">
        <f t="shared" si="7"/>
        <v>430.00000000000045</v>
      </c>
    </row>
    <row r="53" spans="1:8" x14ac:dyDescent="0.3">
      <c r="A53" s="38">
        <f t="shared" si="5"/>
        <v>-0.55999999999999961</v>
      </c>
      <c r="B53" s="39">
        <f t="shared" si="6"/>
        <v>1232.0000000000011</v>
      </c>
      <c r="C53" s="39">
        <v>1000</v>
      </c>
      <c r="D53" s="39">
        <f t="shared" si="0"/>
        <v>-519.9999999999992</v>
      </c>
      <c r="E53" s="39">
        <f t="shared" si="1"/>
        <v>559.99999999999966</v>
      </c>
      <c r="F53" s="39">
        <f t="shared" si="2"/>
        <v>-600</v>
      </c>
      <c r="G53" s="39">
        <f t="shared" si="3"/>
        <v>0</v>
      </c>
      <c r="H53" s="40">
        <f t="shared" si="7"/>
        <v>440.00000000000045</v>
      </c>
    </row>
    <row r="54" spans="1:8" x14ac:dyDescent="0.3">
      <c r="A54" s="38">
        <f t="shared" si="5"/>
        <v>-0.5499999999999996</v>
      </c>
      <c r="B54" s="39">
        <f t="shared" si="6"/>
        <v>1260.0000000000011</v>
      </c>
      <c r="C54" s="39">
        <v>1000</v>
      </c>
      <c r="D54" s="39">
        <f t="shared" si="0"/>
        <v>-499.9999999999992</v>
      </c>
      <c r="E54" s="39">
        <f t="shared" si="1"/>
        <v>549.99999999999966</v>
      </c>
      <c r="F54" s="39">
        <f t="shared" si="2"/>
        <v>-600</v>
      </c>
      <c r="G54" s="39">
        <f t="shared" si="3"/>
        <v>0</v>
      </c>
      <c r="H54" s="40">
        <f t="shared" si="7"/>
        <v>450.00000000000045</v>
      </c>
    </row>
    <row r="55" spans="1:8" x14ac:dyDescent="0.3">
      <c r="A55" s="38">
        <f t="shared" si="5"/>
        <v>-0.53999999999999959</v>
      </c>
      <c r="B55" s="39">
        <f t="shared" si="6"/>
        <v>1288.0000000000011</v>
      </c>
      <c r="C55" s="39">
        <v>1000</v>
      </c>
      <c r="D55" s="39">
        <f t="shared" si="0"/>
        <v>-479.9999999999992</v>
      </c>
      <c r="E55" s="39">
        <f t="shared" si="1"/>
        <v>539.99999999999966</v>
      </c>
      <c r="F55" s="39">
        <f t="shared" si="2"/>
        <v>-600</v>
      </c>
      <c r="G55" s="39">
        <f t="shared" si="3"/>
        <v>0</v>
      </c>
      <c r="H55" s="40">
        <f t="shared" si="7"/>
        <v>460.00000000000045</v>
      </c>
    </row>
    <row r="56" spans="1:8" x14ac:dyDescent="0.3">
      <c r="A56" s="38">
        <f t="shared" si="5"/>
        <v>-0.52999999999999958</v>
      </c>
      <c r="B56" s="39">
        <f t="shared" si="6"/>
        <v>1316.0000000000011</v>
      </c>
      <c r="C56" s="39">
        <v>1000</v>
      </c>
      <c r="D56" s="39">
        <f t="shared" si="0"/>
        <v>-459.9999999999992</v>
      </c>
      <c r="E56" s="39">
        <f t="shared" si="1"/>
        <v>529.99999999999966</v>
      </c>
      <c r="F56" s="39">
        <f t="shared" si="2"/>
        <v>-600</v>
      </c>
      <c r="G56" s="39">
        <f t="shared" si="3"/>
        <v>0</v>
      </c>
      <c r="H56" s="40">
        <f t="shared" si="7"/>
        <v>470.00000000000045</v>
      </c>
    </row>
    <row r="57" spans="1:8" x14ac:dyDescent="0.3">
      <c r="A57" s="38">
        <f t="shared" si="5"/>
        <v>-0.51999999999999957</v>
      </c>
      <c r="B57" s="39">
        <f t="shared" si="6"/>
        <v>1344.0000000000011</v>
      </c>
      <c r="C57" s="39">
        <v>1000</v>
      </c>
      <c r="D57" s="39">
        <f t="shared" si="0"/>
        <v>-439.9999999999992</v>
      </c>
      <c r="E57" s="39">
        <f t="shared" si="1"/>
        <v>519.99999999999966</v>
      </c>
      <c r="F57" s="39">
        <f t="shared" si="2"/>
        <v>-600</v>
      </c>
      <c r="G57" s="39">
        <f t="shared" si="3"/>
        <v>0</v>
      </c>
      <c r="H57" s="40">
        <f t="shared" si="7"/>
        <v>480.00000000000045</v>
      </c>
    </row>
    <row r="58" spans="1:8" x14ac:dyDescent="0.3">
      <c r="A58" s="38">
        <f t="shared" si="5"/>
        <v>-0.50999999999999956</v>
      </c>
      <c r="B58" s="39">
        <f t="shared" si="6"/>
        <v>1372.0000000000011</v>
      </c>
      <c r="C58" s="39">
        <v>1000</v>
      </c>
      <c r="D58" s="39">
        <f t="shared" si="0"/>
        <v>-419.9999999999992</v>
      </c>
      <c r="E58" s="39">
        <f t="shared" si="1"/>
        <v>509.9999999999996</v>
      </c>
      <c r="F58" s="39">
        <f t="shared" si="2"/>
        <v>-600</v>
      </c>
      <c r="G58" s="39">
        <f t="shared" si="3"/>
        <v>0</v>
      </c>
      <c r="H58" s="40">
        <f t="shared" si="7"/>
        <v>490.00000000000045</v>
      </c>
    </row>
    <row r="59" spans="1:8" x14ac:dyDescent="0.3">
      <c r="A59" s="38">
        <f t="shared" si="5"/>
        <v>-0.49999999999999956</v>
      </c>
      <c r="B59" s="39">
        <f t="shared" si="6"/>
        <v>1400.0000000000011</v>
      </c>
      <c r="C59" s="39">
        <v>1000</v>
      </c>
      <c r="D59" s="39">
        <f t="shared" si="0"/>
        <v>-399.9999999999992</v>
      </c>
      <c r="E59" s="39">
        <f t="shared" si="1"/>
        <v>499.9999999999996</v>
      </c>
      <c r="F59" s="39">
        <f t="shared" si="2"/>
        <v>-600</v>
      </c>
      <c r="G59" s="39">
        <f t="shared" si="3"/>
        <v>0</v>
      </c>
      <c r="H59" s="40">
        <f t="shared" si="7"/>
        <v>500.00000000000045</v>
      </c>
    </row>
    <row r="60" spans="1:8" x14ac:dyDescent="0.3">
      <c r="A60" s="38">
        <f t="shared" si="5"/>
        <v>-0.48999999999999955</v>
      </c>
      <c r="B60" s="39">
        <f t="shared" si="6"/>
        <v>1428.0000000000014</v>
      </c>
      <c r="C60" s="39">
        <v>1000</v>
      </c>
      <c r="D60" s="39">
        <f t="shared" si="0"/>
        <v>-379.99999999999903</v>
      </c>
      <c r="E60" s="39">
        <f t="shared" si="1"/>
        <v>489.99999999999955</v>
      </c>
      <c r="F60" s="39">
        <f t="shared" si="2"/>
        <v>-600</v>
      </c>
      <c r="G60" s="39">
        <f t="shared" si="3"/>
        <v>0</v>
      </c>
      <c r="H60" s="40">
        <f t="shared" si="7"/>
        <v>510.00000000000045</v>
      </c>
    </row>
    <row r="61" spans="1:8" x14ac:dyDescent="0.3">
      <c r="A61" s="38">
        <f t="shared" si="5"/>
        <v>-0.47999999999999954</v>
      </c>
      <c r="B61" s="39">
        <f t="shared" si="6"/>
        <v>1456.0000000000014</v>
      </c>
      <c r="C61" s="39">
        <v>1000</v>
      </c>
      <c r="D61" s="39">
        <f t="shared" si="0"/>
        <v>-359.99999999999903</v>
      </c>
      <c r="E61" s="39">
        <f t="shared" si="1"/>
        <v>479.99999999999955</v>
      </c>
      <c r="F61" s="39">
        <f t="shared" si="2"/>
        <v>-600</v>
      </c>
      <c r="G61" s="39">
        <f t="shared" si="3"/>
        <v>0</v>
      </c>
      <c r="H61" s="40">
        <f t="shared" si="7"/>
        <v>520.00000000000045</v>
      </c>
    </row>
    <row r="62" spans="1:8" x14ac:dyDescent="0.3">
      <c r="A62" s="38">
        <f t="shared" si="5"/>
        <v>-0.46999999999999953</v>
      </c>
      <c r="B62" s="39">
        <f t="shared" si="6"/>
        <v>1484.0000000000014</v>
      </c>
      <c r="C62" s="39">
        <v>1000</v>
      </c>
      <c r="D62" s="39">
        <f t="shared" si="0"/>
        <v>-339.99999999999903</v>
      </c>
      <c r="E62" s="39">
        <f t="shared" si="1"/>
        <v>469.99999999999955</v>
      </c>
      <c r="F62" s="39">
        <f t="shared" si="2"/>
        <v>-600</v>
      </c>
      <c r="G62" s="39">
        <f t="shared" si="3"/>
        <v>0</v>
      </c>
      <c r="H62" s="40">
        <f t="shared" si="7"/>
        <v>530.00000000000045</v>
      </c>
    </row>
    <row r="63" spans="1:8" x14ac:dyDescent="0.3">
      <c r="A63" s="38">
        <f t="shared" si="5"/>
        <v>-0.45999999999999952</v>
      </c>
      <c r="B63" s="39">
        <f t="shared" si="6"/>
        <v>1512.0000000000014</v>
      </c>
      <c r="C63" s="39">
        <v>1000</v>
      </c>
      <c r="D63" s="39">
        <f t="shared" si="0"/>
        <v>-319.99999999999903</v>
      </c>
      <c r="E63" s="39">
        <f t="shared" si="1"/>
        <v>459.99999999999955</v>
      </c>
      <c r="F63" s="39">
        <f t="shared" si="2"/>
        <v>-600</v>
      </c>
      <c r="G63" s="39">
        <f t="shared" si="3"/>
        <v>0</v>
      </c>
      <c r="H63" s="40">
        <f t="shared" si="7"/>
        <v>540.00000000000045</v>
      </c>
    </row>
    <row r="64" spans="1:8" x14ac:dyDescent="0.3">
      <c r="A64" s="38">
        <f t="shared" si="5"/>
        <v>-0.44999999999999951</v>
      </c>
      <c r="B64" s="39">
        <f t="shared" si="6"/>
        <v>1540.0000000000014</v>
      </c>
      <c r="C64" s="39">
        <v>1000</v>
      </c>
      <c r="D64" s="39">
        <f t="shared" si="0"/>
        <v>-299.99999999999903</v>
      </c>
      <c r="E64" s="39">
        <f t="shared" si="1"/>
        <v>449.99999999999955</v>
      </c>
      <c r="F64" s="39">
        <f t="shared" si="2"/>
        <v>-600</v>
      </c>
      <c r="G64" s="39">
        <f t="shared" si="3"/>
        <v>0</v>
      </c>
      <c r="H64" s="40">
        <f t="shared" si="7"/>
        <v>550.00000000000045</v>
      </c>
    </row>
    <row r="65" spans="1:8" x14ac:dyDescent="0.3">
      <c r="A65" s="38">
        <f t="shared" si="5"/>
        <v>-0.4399999999999995</v>
      </c>
      <c r="B65" s="39">
        <f t="shared" si="6"/>
        <v>1568.0000000000014</v>
      </c>
      <c r="C65" s="39">
        <v>1000</v>
      </c>
      <c r="D65" s="39">
        <f t="shared" si="0"/>
        <v>-279.99999999999903</v>
      </c>
      <c r="E65" s="39">
        <f t="shared" si="1"/>
        <v>439.99999999999955</v>
      </c>
      <c r="F65" s="39">
        <f t="shared" si="2"/>
        <v>-600</v>
      </c>
      <c r="G65" s="39">
        <f t="shared" si="3"/>
        <v>0</v>
      </c>
      <c r="H65" s="40">
        <f t="shared" si="7"/>
        <v>560.00000000000045</v>
      </c>
    </row>
    <row r="66" spans="1:8" x14ac:dyDescent="0.3">
      <c r="A66" s="38">
        <f t="shared" si="5"/>
        <v>-0.42999999999999949</v>
      </c>
      <c r="B66" s="39">
        <f t="shared" si="6"/>
        <v>1596.0000000000014</v>
      </c>
      <c r="C66" s="39">
        <v>1000</v>
      </c>
      <c r="D66" s="39">
        <f t="shared" si="0"/>
        <v>-259.99999999999903</v>
      </c>
      <c r="E66" s="39">
        <f t="shared" si="1"/>
        <v>429.99999999999955</v>
      </c>
      <c r="F66" s="39">
        <f t="shared" si="2"/>
        <v>-600</v>
      </c>
      <c r="G66" s="39">
        <f t="shared" si="3"/>
        <v>0</v>
      </c>
      <c r="H66" s="40">
        <f t="shared" si="7"/>
        <v>570.00000000000045</v>
      </c>
    </row>
    <row r="67" spans="1:8" x14ac:dyDescent="0.3">
      <c r="A67" s="38">
        <f t="shared" si="5"/>
        <v>-0.41999999999999948</v>
      </c>
      <c r="B67" s="39">
        <f t="shared" si="6"/>
        <v>1624.0000000000014</v>
      </c>
      <c r="C67" s="39">
        <v>1000</v>
      </c>
      <c r="D67" s="39">
        <f t="shared" si="0"/>
        <v>-239.99999999999903</v>
      </c>
      <c r="E67" s="39">
        <f t="shared" si="1"/>
        <v>419.99999999999955</v>
      </c>
      <c r="F67" s="39">
        <f t="shared" si="2"/>
        <v>-600</v>
      </c>
      <c r="G67" s="39">
        <f t="shared" si="3"/>
        <v>0</v>
      </c>
      <c r="H67" s="40">
        <f t="shared" si="7"/>
        <v>580.00000000000045</v>
      </c>
    </row>
    <row r="68" spans="1:8" x14ac:dyDescent="0.3">
      <c r="A68" s="38">
        <f t="shared" si="5"/>
        <v>-0.40999999999999948</v>
      </c>
      <c r="B68" s="39">
        <f t="shared" si="6"/>
        <v>1652.0000000000014</v>
      </c>
      <c r="C68" s="39">
        <v>1000</v>
      </c>
      <c r="D68" s="39">
        <f t="shared" si="0"/>
        <v>-219.99999999999903</v>
      </c>
      <c r="E68" s="39">
        <f t="shared" si="1"/>
        <v>409.99999999999955</v>
      </c>
      <c r="F68" s="39">
        <f t="shared" si="2"/>
        <v>-600</v>
      </c>
      <c r="G68" s="39">
        <f t="shared" si="3"/>
        <v>0</v>
      </c>
      <c r="H68" s="40">
        <f t="shared" si="7"/>
        <v>590.00000000000045</v>
      </c>
    </row>
    <row r="69" spans="1:8" x14ac:dyDescent="0.3">
      <c r="A69" s="38">
        <f t="shared" si="5"/>
        <v>-0.39999999999999947</v>
      </c>
      <c r="B69" s="39">
        <f t="shared" si="6"/>
        <v>1680.0000000000016</v>
      </c>
      <c r="C69" s="39">
        <v>1000</v>
      </c>
      <c r="D69" s="39">
        <f t="shared" si="0"/>
        <v>-199.99999999999886</v>
      </c>
      <c r="E69" s="39">
        <f t="shared" si="1"/>
        <v>399.99999999999943</v>
      </c>
      <c r="F69" s="39">
        <f t="shared" si="2"/>
        <v>-600</v>
      </c>
      <c r="G69" s="39">
        <f t="shared" si="3"/>
        <v>0</v>
      </c>
      <c r="H69" s="40">
        <f t="shared" si="7"/>
        <v>600.00000000000045</v>
      </c>
    </row>
    <row r="70" spans="1:8" x14ac:dyDescent="0.3">
      <c r="A70" s="38">
        <f t="shared" si="5"/>
        <v>-0.38999999999999946</v>
      </c>
      <c r="B70" s="39">
        <f t="shared" si="6"/>
        <v>1708.0000000000016</v>
      </c>
      <c r="C70" s="39">
        <v>1000</v>
      </c>
      <c r="D70" s="39">
        <f t="shared" si="0"/>
        <v>-179.99999999999886</v>
      </c>
      <c r="E70" s="39">
        <f t="shared" si="1"/>
        <v>389.99999999999943</v>
      </c>
      <c r="F70" s="39">
        <f t="shared" si="2"/>
        <v>-600</v>
      </c>
      <c r="G70" s="39">
        <f t="shared" si="3"/>
        <v>0</v>
      </c>
      <c r="H70" s="40">
        <f t="shared" si="7"/>
        <v>610.00000000000045</v>
      </c>
    </row>
    <row r="71" spans="1:8" x14ac:dyDescent="0.3">
      <c r="A71" s="38">
        <f t="shared" si="5"/>
        <v>-0.37999999999999945</v>
      </c>
      <c r="B71" s="39">
        <f t="shared" si="6"/>
        <v>1736.0000000000016</v>
      </c>
      <c r="C71" s="39">
        <v>1000</v>
      </c>
      <c r="D71" s="39">
        <f t="shared" si="0"/>
        <v>-159.99999999999886</v>
      </c>
      <c r="E71" s="39">
        <f t="shared" si="1"/>
        <v>379.99999999999943</v>
      </c>
      <c r="F71" s="39">
        <f t="shared" si="2"/>
        <v>-600</v>
      </c>
      <c r="G71" s="39">
        <f t="shared" si="3"/>
        <v>0</v>
      </c>
      <c r="H71" s="40">
        <f t="shared" si="7"/>
        <v>620.00000000000045</v>
      </c>
    </row>
    <row r="72" spans="1:8" x14ac:dyDescent="0.3">
      <c r="A72" s="38">
        <f t="shared" si="5"/>
        <v>-0.36999999999999944</v>
      </c>
      <c r="B72" s="39">
        <f t="shared" si="6"/>
        <v>1764.0000000000016</v>
      </c>
      <c r="C72" s="39">
        <v>1000</v>
      </c>
      <c r="D72" s="39">
        <f t="shared" si="0"/>
        <v>-139.99999999999886</v>
      </c>
      <c r="E72" s="39">
        <f t="shared" si="1"/>
        <v>369.99999999999943</v>
      </c>
      <c r="F72" s="39">
        <f t="shared" si="2"/>
        <v>-600</v>
      </c>
      <c r="G72" s="39">
        <f t="shared" si="3"/>
        <v>0</v>
      </c>
      <c r="H72" s="40">
        <f t="shared" si="7"/>
        <v>630.00000000000045</v>
      </c>
    </row>
    <row r="73" spans="1:8" x14ac:dyDescent="0.3">
      <c r="A73" s="38">
        <f t="shared" si="5"/>
        <v>-0.35999999999999943</v>
      </c>
      <c r="B73" s="39">
        <f t="shared" si="6"/>
        <v>1792.0000000000016</v>
      </c>
      <c r="C73" s="39">
        <v>1000</v>
      </c>
      <c r="D73" s="39">
        <f t="shared" ref="D73:D136" si="8">$A$3*MAX(1960-B73,0)</f>
        <v>-119.99999999999886</v>
      </c>
      <c r="E73" s="39">
        <f t="shared" ref="E73:E136" si="9">$B$3*MAX(2800-B73,0)</f>
        <v>359.99999999999943</v>
      </c>
      <c r="F73" s="39">
        <f t="shared" ref="F73:F79" si="10">600*$C$3</f>
        <v>-600</v>
      </c>
      <c r="G73" s="39">
        <f t="shared" ref="G73:G136" si="11">$D$3*MAX(B73-2800,0)</f>
        <v>0</v>
      </c>
      <c r="H73" s="40">
        <f t="shared" ref="H73:H104" si="12">SUM(C73:G73)</f>
        <v>640.00000000000045</v>
      </c>
    </row>
    <row r="74" spans="1:8" x14ac:dyDescent="0.3">
      <c r="A74" s="38">
        <f t="shared" ref="A74:A137" si="13">A73+0.01</f>
        <v>-0.34999999999999942</v>
      </c>
      <c r="B74" s="39">
        <f t="shared" ref="B74:B137" si="14">$B$1*(1+A74)</f>
        <v>1820.0000000000016</v>
      </c>
      <c r="C74" s="39">
        <v>1000</v>
      </c>
      <c r="D74" s="39">
        <f t="shared" si="8"/>
        <v>-99.999999999998863</v>
      </c>
      <c r="E74" s="39">
        <f t="shared" si="9"/>
        <v>349.99999999999943</v>
      </c>
      <c r="F74" s="39">
        <f t="shared" si="10"/>
        <v>-600</v>
      </c>
      <c r="G74" s="39">
        <f t="shared" si="11"/>
        <v>0</v>
      </c>
      <c r="H74" s="40">
        <f t="shared" si="12"/>
        <v>650.00000000000045</v>
      </c>
    </row>
    <row r="75" spans="1:8" x14ac:dyDescent="0.3">
      <c r="A75" s="38">
        <f t="shared" si="13"/>
        <v>-0.33999999999999941</v>
      </c>
      <c r="B75" s="39">
        <f t="shared" si="14"/>
        <v>1848.0000000000016</v>
      </c>
      <c r="C75" s="39">
        <v>1000</v>
      </c>
      <c r="D75" s="39">
        <f t="shared" si="8"/>
        <v>-79.999999999998863</v>
      </c>
      <c r="E75" s="39">
        <f t="shared" si="9"/>
        <v>339.99999999999943</v>
      </c>
      <c r="F75" s="39">
        <f t="shared" si="10"/>
        <v>-600</v>
      </c>
      <c r="G75" s="39">
        <f t="shared" si="11"/>
        <v>0</v>
      </c>
      <c r="H75" s="40">
        <f t="shared" si="12"/>
        <v>660.00000000000045</v>
      </c>
    </row>
    <row r="76" spans="1:8" x14ac:dyDescent="0.3">
      <c r="A76" s="38">
        <f t="shared" si="13"/>
        <v>-0.3299999999999994</v>
      </c>
      <c r="B76" s="39">
        <f t="shared" si="14"/>
        <v>1876.0000000000016</v>
      </c>
      <c r="C76" s="39">
        <v>1000</v>
      </c>
      <c r="D76" s="39">
        <f t="shared" si="8"/>
        <v>-59.999999999998863</v>
      </c>
      <c r="E76" s="39">
        <f t="shared" si="9"/>
        <v>329.99999999999943</v>
      </c>
      <c r="F76" s="39">
        <f t="shared" si="10"/>
        <v>-600</v>
      </c>
      <c r="G76" s="39">
        <f t="shared" si="11"/>
        <v>0</v>
      </c>
      <c r="H76" s="40">
        <f t="shared" si="12"/>
        <v>670.00000000000045</v>
      </c>
    </row>
    <row r="77" spans="1:8" x14ac:dyDescent="0.3">
      <c r="A77" s="38">
        <f t="shared" si="13"/>
        <v>-0.3199999999999994</v>
      </c>
      <c r="B77" s="39">
        <f t="shared" si="14"/>
        <v>1904.0000000000016</v>
      </c>
      <c r="C77" s="39">
        <v>1000</v>
      </c>
      <c r="D77" s="39">
        <f t="shared" si="8"/>
        <v>-39.999999999998863</v>
      </c>
      <c r="E77" s="39">
        <f t="shared" si="9"/>
        <v>319.99999999999943</v>
      </c>
      <c r="F77" s="39">
        <f t="shared" si="10"/>
        <v>-600</v>
      </c>
      <c r="G77" s="39">
        <f t="shared" si="11"/>
        <v>0</v>
      </c>
      <c r="H77" s="40">
        <f t="shared" si="12"/>
        <v>680.00000000000045</v>
      </c>
    </row>
    <row r="78" spans="1:8" x14ac:dyDescent="0.3">
      <c r="A78" s="38">
        <f t="shared" si="13"/>
        <v>-0.30999999999999939</v>
      </c>
      <c r="B78" s="39">
        <f t="shared" si="14"/>
        <v>1932.0000000000018</v>
      </c>
      <c r="C78" s="39">
        <v>1000</v>
      </c>
      <c r="D78" s="39">
        <f t="shared" si="8"/>
        <v>-19.9999999999987</v>
      </c>
      <c r="E78" s="39">
        <f t="shared" si="9"/>
        <v>309.99999999999937</v>
      </c>
      <c r="F78" s="39">
        <f t="shared" si="10"/>
        <v>-600</v>
      </c>
      <c r="G78" s="39">
        <f t="shared" si="11"/>
        <v>0</v>
      </c>
      <c r="H78" s="40">
        <f t="shared" si="12"/>
        <v>690.00000000000068</v>
      </c>
    </row>
    <row r="79" spans="1:8" x14ac:dyDescent="0.3">
      <c r="A79" s="41">
        <f t="shared" si="13"/>
        <v>-0.29999999999999938</v>
      </c>
      <c r="B79" s="42">
        <f t="shared" si="14"/>
        <v>1960.0000000000018</v>
      </c>
      <c r="C79" s="42">
        <v>1000</v>
      </c>
      <c r="D79" s="39">
        <f t="shared" si="8"/>
        <v>0</v>
      </c>
      <c r="E79" s="39">
        <f t="shared" si="9"/>
        <v>299.99999999999937</v>
      </c>
      <c r="F79" s="39">
        <f t="shared" si="10"/>
        <v>-600</v>
      </c>
      <c r="G79" s="39">
        <f t="shared" si="11"/>
        <v>0</v>
      </c>
      <c r="H79" s="40">
        <f t="shared" si="12"/>
        <v>699.99999999999932</v>
      </c>
    </row>
    <row r="80" spans="1:8" x14ac:dyDescent="0.3">
      <c r="A80" s="38">
        <f t="shared" si="13"/>
        <v>-0.28999999999999937</v>
      </c>
      <c r="B80" s="39">
        <f t="shared" si="14"/>
        <v>1988.0000000000018</v>
      </c>
      <c r="C80" s="39">
        <v>1000</v>
      </c>
      <c r="D80" s="39">
        <f t="shared" si="8"/>
        <v>0</v>
      </c>
      <c r="E80" s="39">
        <f t="shared" si="9"/>
        <v>289.99999999999937</v>
      </c>
      <c r="F80" s="39">
        <v>0</v>
      </c>
      <c r="G80" s="39">
        <f t="shared" si="11"/>
        <v>0</v>
      </c>
      <c r="H80" s="40">
        <f t="shared" si="12"/>
        <v>1289.9999999999993</v>
      </c>
    </row>
    <row r="81" spans="1:8" x14ac:dyDescent="0.3">
      <c r="A81" s="38">
        <f t="shared" si="13"/>
        <v>-0.27999999999999936</v>
      </c>
      <c r="B81" s="39">
        <f t="shared" si="14"/>
        <v>2016.0000000000018</v>
      </c>
      <c r="C81" s="39">
        <v>1000</v>
      </c>
      <c r="D81" s="39">
        <f t="shared" si="8"/>
        <v>0</v>
      </c>
      <c r="E81" s="39">
        <f t="shared" si="9"/>
        <v>279.99999999999937</v>
      </c>
      <c r="F81" s="39">
        <v>0</v>
      </c>
      <c r="G81" s="39">
        <f t="shared" si="11"/>
        <v>0</v>
      </c>
      <c r="H81" s="40">
        <f t="shared" si="12"/>
        <v>1279.9999999999993</v>
      </c>
    </row>
    <row r="82" spans="1:8" x14ac:dyDescent="0.3">
      <c r="A82" s="38">
        <f t="shared" si="13"/>
        <v>-0.26999999999999935</v>
      </c>
      <c r="B82" s="39">
        <f t="shared" si="14"/>
        <v>2044.0000000000018</v>
      </c>
      <c r="C82" s="39">
        <v>1000</v>
      </c>
      <c r="D82" s="39">
        <f t="shared" si="8"/>
        <v>0</v>
      </c>
      <c r="E82" s="39">
        <f t="shared" si="9"/>
        <v>269.99999999999937</v>
      </c>
      <c r="F82" s="39">
        <v>0</v>
      </c>
      <c r="G82" s="39">
        <f t="shared" si="11"/>
        <v>0</v>
      </c>
      <c r="H82" s="40">
        <f t="shared" si="12"/>
        <v>1269.9999999999993</v>
      </c>
    </row>
    <row r="83" spans="1:8" x14ac:dyDescent="0.3">
      <c r="A83" s="38">
        <f t="shared" si="13"/>
        <v>-0.25999999999999934</v>
      </c>
      <c r="B83" s="39">
        <f t="shared" si="14"/>
        <v>2072.0000000000018</v>
      </c>
      <c r="C83" s="39">
        <v>1000</v>
      </c>
      <c r="D83" s="39">
        <f t="shared" si="8"/>
        <v>0</v>
      </c>
      <c r="E83" s="39">
        <f t="shared" si="9"/>
        <v>259.99999999999937</v>
      </c>
      <c r="F83" s="39">
        <v>0</v>
      </c>
      <c r="G83" s="39">
        <f t="shared" si="11"/>
        <v>0</v>
      </c>
      <c r="H83" s="40">
        <f t="shared" si="12"/>
        <v>1259.9999999999993</v>
      </c>
    </row>
    <row r="84" spans="1:8" x14ac:dyDescent="0.3">
      <c r="A84" s="38">
        <f t="shared" si="13"/>
        <v>-0.24999999999999933</v>
      </c>
      <c r="B84" s="39">
        <f t="shared" si="14"/>
        <v>2100.0000000000018</v>
      </c>
      <c r="C84" s="39">
        <v>1000</v>
      </c>
      <c r="D84" s="39">
        <f t="shared" si="8"/>
        <v>0</v>
      </c>
      <c r="E84" s="39">
        <f t="shared" si="9"/>
        <v>249.99999999999935</v>
      </c>
      <c r="F84" s="39">
        <v>0</v>
      </c>
      <c r="G84" s="39">
        <f t="shared" si="11"/>
        <v>0</v>
      </c>
      <c r="H84" s="40">
        <f t="shared" si="12"/>
        <v>1249.9999999999993</v>
      </c>
    </row>
    <row r="85" spans="1:8" x14ac:dyDescent="0.3">
      <c r="A85" s="38">
        <f t="shared" si="13"/>
        <v>-0.23999999999999932</v>
      </c>
      <c r="B85" s="39">
        <f t="shared" si="14"/>
        <v>2128.0000000000018</v>
      </c>
      <c r="C85" s="39">
        <v>1000</v>
      </c>
      <c r="D85" s="39">
        <f t="shared" si="8"/>
        <v>0</v>
      </c>
      <c r="E85" s="39">
        <f t="shared" si="9"/>
        <v>239.99999999999935</v>
      </c>
      <c r="F85" s="39">
        <v>0</v>
      </c>
      <c r="G85" s="39">
        <f t="shared" si="11"/>
        <v>0</v>
      </c>
      <c r="H85" s="40">
        <f t="shared" si="12"/>
        <v>1239.9999999999993</v>
      </c>
    </row>
    <row r="86" spans="1:8" x14ac:dyDescent="0.3">
      <c r="A86" s="38">
        <f t="shared" si="13"/>
        <v>-0.22999999999999932</v>
      </c>
      <c r="B86" s="39">
        <f t="shared" si="14"/>
        <v>2156.0000000000018</v>
      </c>
      <c r="C86" s="39">
        <v>1000</v>
      </c>
      <c r="D86" s="39">
        <f t="shared" si="8"/>
        <v>0</v>
      </c>
      <c r="E86" s="39">
        <f t="shared" si="9"/>
        <v>229.99999999999935</v>
      </c>
      <c r="F86" s="39">
        <v>0</v>
      </c>
      <c r="G86" s="39">
        <f t="shared" si="11"/>
        <v>0</v>
      </c>
      <c r="H86" s="40">
        <f t="shared" si="12"/>
        <v>1229.9999999999993</v>
      </c>
    </row>
    <row r="87" spans="1:8" x14ac:dyDescent="0.3">
      <c r="A87" s="38">
        <f t="shared" si="13"/>
        <v>-0.21999999999999931</v>
      </c>
      <c r="B87" s="39">
        <f t="shared" si="14"/>
        <v>2184.0000000000018</v>
      </c>
      <c r="C87" s="39">
        <v>1000</v>
      </c>
      <c r="D87" s="39">
        <f t="shared" si="8"/>
        <v>0</v>
      </c>
      <c r="E87" s="39">
        <f t="shared" si="9"/>
        <v>219.99999999999935</v>
      </c>
      <c r="F87" s="39">
        <v>0</v>
      </c>
      <c r="G87" s="39">
        <f t="shared" si="11"/>
        <v>0</v>
      </c>
      <c r="H87" s="40">
        <f t="shared" si="12"/>
        <v>1219.9999999999993</v>
      </c>
    </row>
    <row r="88" spans="1:8" x14ac:dyDescent="0.3">
      <c r="A88" s="38">
        <f t="shared" si="13"/>
        <v>-0.2099999999999993</v>
      </c>
      <c r="B88" s="39">
        <f t="shared" si="14"/>
        <v>2212.0000000000018</v>
      </c>
      <c r="C88" s="39">
        <v>1000</v>
      </c>
      <c r="D88" s="39">
        <f t="shared" si="8"/>
        <v>0</v>
      </c>
      <c r="E88" s="39">
        <f t="shared" si="9"/>
        <v>209.99999999999935</v>
      </c>
      <c r="F88" s="39">
        <v>0</v>
      </c>
      <c r="G88" s="39">
        <f t="shared" si="11"/>
        <v>0</v>
      </c>
      <c r="H88" s="40">
        <f t="shared" si="12"/>
        <v>1209.9999999999993</v>
      </c>
    </row>
    <row r="89" spans="1:8" x14ac:dyDescent="0.3">
      <c r="A89" s="38">
        <f t="shared" si="13"/>
        <v>-0.19999999999999929</v>
      </c>
      <c r="B89" s="39">
        <f t="shared" si="14"/>
        <v>2240.0000000000018</v>
      </c>
      <c r="C89" s="39">
        <v>1000</v>
      </c>
      <c r="D89" s="39">
        <f t="shared" si="8"/>
        <v>0</v>
      </c>
      <c r="E89" s="39">
        <f t="shared" si="9"/>
        <v>199.99999999999935</v>
      </c>
      <c r="F89" s="39">
        <v>0</v>
      </c>
      <c r="G89" s="39">
        <f t="shared" si="11"/>
        <v>0</v>
      </c>
      <c r="H89" s="40">
        <f t="shared" si="12"/>
        <v>1199.9999999999993</v>
      </c>
    </row>
    <row r="90" spans="1:8" x14ac:dyDescent="0.3">
      <c r="A90" s="38">
        <f t="shared" si="13"/>
        <v>-0.18999999999999928</v>
      </c>
      <c r="B90" s="39">
        <f t="shared" si="14"/>
        <v>2268.0000000000018</v>
      </c>
      <c r="C90" s="39">
        <v>1000</v>
      </c>
      <c r="D90" s="39">
        <f t="shared" si="8"/>
        <v>0</v>
      </c>
      <c r="E90" s="39">
        <f t="shared" si="9"/>
        <v>189.99999999999935</v>
      </c>
      <c r="F90" s="39">
        <v>0</v>
      </c>
      <c r="G90" s="39">
        <f t="shared" si="11"/>
        <v>0</v>
      </c>
      <c r="H90" s="40">
        <f t="shared" si="12"/>
        <v>1189.9999999999993</v>
      </c>
    </row>
    <row r="91" spans="1:8" x14ac:dyDescent="0.3">
      <c r="A91" s="38">
        <f t="shared" si="13"/>
        <v>-0.17999999999999927</v>
      </c>
      <c r="B91" s="39">
        <f t="shared" si="14"/>
        <v>2296.0000000000018</v>
      </c>
      <c r="C91" s="39">
        <v>1000</v>
      </c>
      <c r="D91" s="39">
        <f t="shared" si="8"/>
        <v>0</v>
      </c>
      <c r="E91" s="39">
        <f t="shared" si="9"/>
        <v>179.99999999999935</v>
      </c>
      <c r="F91" s="39">
        <v>0</v>
      </c>
      <c r="G91" s="39">
        <f t="shared" si="11"/>
        <v>0</v>
      </c>
      <c r="H91" s="40">
        <f t="shared" si="12"/>
        <v>1179.9999999999993</v>
      </c>
    </row>
    <row r="92" spans="1:8" x14ac:dyDescent="0.3">
      <c r="A92" s="38">
        <f t="shared" si="13"/>
        <v>-0.16999999999999926</v>
      </c>
      <c r="B92" s="39">
        <f t="shared" si="14"/>
        <v>2324.0000000000023</v>
      </c>
      <c r="C92" s="39">
        <v>1000</v>
      </c>
      <c r="D92" s="39">
        <f t="shared" si="8"/>
        <v>0</v>
      </c>
      <c r="E92" s="39">
        <f t="shared" si="9"/>
        <v>169.9999999999992</v>
      </c>
      <c r="F92" s="39">
        <v>0</v>
      </c>
      <c r="G92" s="39">
        <f t="shared" si="11"/>
        <v>0</v>
      </c>
      <c r="H92" s="40">
        <f t="shared" si="12"/>
        <v>1169.9999999999991</v>
      </c>
    </row>
    <row r="93" spans="1:8" x14ac:dyDescent="0.3">
      <c r="A93" s="38">
        <f t="shared" si="13"/>
        <v>-0.15999999999999925</v>
      </c>
      <c r="B93" s="39">
        <f t="shared" si="14"/>
        <v>2352.0000000000023</v>
      </c>
      <c r="C93" s="39">
        <v>1000</v>
      </c>
      <c r="D93" s="39">
        <f t="shared" si="8"/>
        <v>0</v>
      </c>
      <c r="E93" s="39">
        <f t="shared" si="9"/>
        <v>159.9999999999992</v>
      </c>
      <c r="F93" s="39">
        <v>0</v>
      </c>
      <c r="G93" s="39">
        <f t="shared" si="11"/>
        <v>0</v>
      </c>
      <c r="H93" s="40">
        <f t="shared" si="12"/>
        <v>1159.9999999999991</v>
      </c>
    </row>
    <row r="94" spans="1:8" x14ac:dyDescent="0.3">
      <c r="A94" s="38">
        <f t="shared" si="13"/>
        <v>-0.14999999999999925</v>
      </c>
      <c r="B94" s="39">
        <f t="shared" si="14"/>
        <v>2380.0000000000023</v>
      </c>
      <c r="C94" s="39">
        <v>1000</v>
      </c>
      <c r="D94" s="39">
        <f t="shared" si="8"/>
        <v>0</v>
      </c>
      <c r="E94" s="39">
        <f t="shared" si="9"/>
        <v>149.9999999999992</v>
      </c>
      <c r="F94" s="39">
        <v>0</v>
      </c>
      <c r="G94" s="39">
        <f t="shared" si="11"/>
        <v>0</v>
      </c>
      <c r="H94" s="40">
        <f t="shared" si="12"/>
        <v>1149.9999999999991</v>
      </c>
    </row>
    <row r="95" spans="1:8" x14ac:dyDescent="0.3">
      <c r="A95" s="38">
        <f t="shared" si="13"/>
        <v>-0.13999999999999924</v>
      </c>
      <c r="B95" s="39">
        <f t="shared" si="14"/>
        <v>2408.0000000000023</v>
      </c>
      <c r="C95" s="39">
        <v>1000</v>
      </c>
      <c r="D95" s="39">
        <f t="shared" si="8"/>
        <v>0</v>
      </c>
      <c r="E95" s="39">
        <f t="shared" si="9"/>
        <v>139.9999999999992</v>
      </c>
      <c r="F95" s="39">
        <v>0</v>
      </c>
      <c r="G95" s="39">
        <f t="shared" si="11"/>
        <v>0</v>
      </c>
      <c r="H95" s="40">
        <f t="shared" si="12"/>
        <v>1139.9999999999991</v>
      </c>
    </row>
    <row r="96" spans="1:8" x14ac:dyDescent="0.3">
      <c r="A96" s="38">
        <f t="shared" si="13"/>
        <v>-0.12999999999999923</v>
      </c>
      <c r="B96" s="39">
        <f t="shared" si="14"/>
        <v>2436.0000000000023</v>
      </c>
      <c r="C96" s="39">
        <v>1000</v>
      </c>
      <c r="D96" s="39">
        <f t="shared" si="8"/>
        <v>0</v>
      </c>
      <c r="E96" s="39">
        <f t="shared" si="9"/>
        <v>129.9999999999992</v>
      </c>
      <c r="F96" s="39">
        <v>0</v>
      </c>
      <c r="G96" s="39">
        <f t="shared" si="11"/>
        <v>0</v>
      </c>
      <c r="H96" s="40">
        <f t="shared" si="12"/>
        <v>1129.9999999999991</v>
      </c>
    </row>
    <row r="97" spans="1:8" x14ac:dyDescent="0.3">
      <c r="A97" s="38">
        <f t="shared" si="13"/>
        <v>-0.11999999999999923</v>
      </c>
      <c r="B97" s="39">
        <f t="shared" si="14"/>
        <v>2464.0000000000023</v>
      </c>
      <c r="C97" s="39">
        <v>1000</v>
      </c>
      <c r="D97" s="39">
        <f t="shared" si="8"/>
        <v>0</v>
      </c>
      <c r="E97" s="39">
        <f t="shared" si="9"/>
        <v>119.99999999999919</v>
      </c>
      <c r="F97" s="39">
        <v>0</v>
      </c>
      <c r="G97" s="39">
        <f t="shared" si="11"/>
        <v>0</v>
      </c>
      <c r="H97" s="40">
        <f t="shared" si="12"/>
        <v>1119.9999999999991</v>
      </c>
    </row>
    <row r="98" spans="1:8" x14ac:dyDescent="0.3">
      <c r="A98" s="38">
        <f t="shared" si="13"/>
        <v>-0.10999999999999924</v>
      </c>
      <c r="B98" s="39">
        <f t="shared" si="14"/>
        <v>2492.0000000000023</v>
      </c>
      <c r="C98" s="39">
        <v>1000</v>
      </c>
      <c r="D98" s="39">
        <f t="shared" si="8"/>
        <v>0</v>
      </c>
      <c r="E98" s="39">
        <f t="shared" si="9"/>
        <v>109.99999999999919</v>
      </c>
      <c r="F98" s="39">
        <v>0</v>
      </c>
      <c r="G98" s="39">
        <f t="shared" si="11"/>
        <v>0</v>
      </c>
      <c r="H98" s="40">
        <f t="shared" si="12"/>
        <v>1109.9999999999991</v>
      </c>
    </row>
    <row r="99" spans="1:8" x14ac:dyDescent="0.3">
      <c r="A99" s="38">
        <f t="shared" si="13"/>
        <v>-9.9999999999999242E-2</v>
      </c>
      <c r="B99" s="39">
        <f t="shared" si="14"/>
        <v>2520.0000000000023</v>
      </c>
      <c r="C99" s="39">
        <v>1000</v>
      </c>
      <c r="D99" s="39">
        <f t="shared" si="8"/>
        <v>0</v>
      </c>
      <c r="E99" s="39">
        <f t="shared" si="9"/>
        <v>99.99999999999919</v>
      </c>
      <c r="F99" s="39">
        <v>0</v>
      </c>
      <c r="G99" s="39">
        <f t="shared" si="11"/>
        <v>0</v>
      </c>
      <c r="H99" s="40">
        <f t="shared" si="12"/>
        <v>1099.9999999999991</v>
      </c>
    </row>
    <row r="100" spans="1:8" x14ac:dyDescent="0.3">
      <c r="A100" s="38">
        <f t="shared" si="13"/>
        <v>-8.9999999999999247E-2</v>
      </c>
      <c r="B100" s="39">
        <f t="shared" si="14"/>
        <v>2548.0000000000023</v>
      </c>
      <c r="C100" s="39">
        <v>1000</v>
      </c>
      <c r="D100" s="39">
        <f t="shared" si="8"/>
        <v>0</v>
      </c>
      <c r="E100" s="39">
        <f t="shared" si="9"/>
        <v>89.99999999999919</v>
      </c>
      <c r="F100" s="39">
        <v>0</v>
      </c>
      <c r="G100" s="39">
        <f t="shared" si="11"/>
        <v>0</v>
      </c>
      <c r="H100" s="40">
        <f t="shared" si="12"/>
        <v>1089.9999999999991</v>
      </c>
    </row>
    <row r="101" spans="1:8" x14ac:dyDescent="0.3">
      <c r="A101" s="38">
        <f t="shared" si="13"/>
        <v>-7.9999999999999252E-2</v>
      </c>
      <c r="B101" s="39">
        <f t="shared" si="14"/>
        <v>2576.0000000000018</v>
      </c>
      <c r="C101" s="39">
        <v>1000</v>
      </c>
      <c r="D101" s="39">
        <f t="shared" si="8"/>
        <v>0</v>
      </c>
      <c r="E101" s="39">
        <f t="shared" si="9"/>
        <v>79.999999999999346</v>
      </c>
      <c r="F101" s="39">
        <v>0</v>
      </c>
      <c r="G101" s="39">
        <f t="shared" si="11"/>
        <v>0</v>
      </c>
      <c r="H101" s="40">
        <f t="shared" si="12"/>
        <v>1079.9999999999993</v>
      </c>
    </row>
    <row r="102" spans="1:8" x14ac:dyDescent="0.3">
      <c r="A102" s="38">
        <f t="shared" si="13"/>
        <v>-6.9999999999999257E-2</v>
      </c>
      <c r="B102" s="39">
        <f t="shared" si="14"/>
        <v>2604.0000000000018</v>
      </c>
      <c r="C102" s="39">
        <v>1000</v>
      </c>
      <c r="D102" s="39">
        <f t="shared" si="8"/>
        <v>0</v>
      </c>
      <c r="E102" s="39">
        <f t="shared" si="9"/>
        <v>69.999999999999346</v>
      </c>
      <c r="F102" s="39">
        <v>0</v>
      </c>
      <c r="G102" s="39">
        <f t="shared" si="11"/>
        <v>0</v>
      </c>
      <c r="H102" s="40">
        <f t="shared" si="12"/>
        <v>1069.9999999999993</v>
      </c>
    </row>
    <row r="103" spans="1:8" x14ac:dyDescent="0.3">
      <c r="A103" s="38">
        <f t="shared" si="13"/>
        <v>-5.9999999999999255E-2</v>
      </c>
      <c r="B103" s="39">
        <f t="shared" si="14"/>
        <v>2632.0000000000018</v>
      </c>
      <c r="C103" s="39">
        <v>1000</v>
      </c>
      <c r="D103" s="39">
        <f t="shared" si="8"/>
        <v>0</v>
      </c>
      <c r="E103" s="39">
        <f t="shared" si="9"/>
        <v>59.999999999999353</v>
      </c>
      <c r="F103" s="39">
        <v>0</v>
      </c>
      <c r="G103" s="39">
        <f t="shared" si="11"/>
        <v>0</v>
      </c>
      <c r="H103" s="40">
        <f t="shared" si="12"/>
        <v>1059.9999999999993</v>
      </c>
    </row>
    <row r="104" spans="1:8" x14ac:dyDescent="0.3">
      <c r="A104" s="38">
        <f t="shared" si="13"/>
        <v>-4.9999999999999253E-2</v>
      </c>
      <c r="B104" s="39">
        <f t="shared" si="14"/>
        <v>2660.0000000000023</v>
      </c>
      <c r="C104" s="39">
        <v>1000</v>
      </c>
      <c r="D104" s="39">
        <f t="shared" si="8"/>
        <v>0</v>
      </c>
      <c r="E104" s="39">
        <f t="shared" si="9"/>
        <v>49.99999999999919</v>
      </c>
      <c r="F104" s="39">
        <v>0</v>
      </c>
      <c r="G104" s="39">
        <f t="shared" si="11"/>
        <v>0</v>
      </c>
      <c r="H104" s="40">
        <f t="shared" si="12"/>
        <v>1049.9999999999991</v>
      </c>
    </row>
    <row r="105" spans="1:8" x14ac:dyDescent="0.3">
      <c r="A105" s="38">
        <f t="shared" si="13"/>
        <v>-3.9999999999999251E-2</v>
      </c>
      <c r="B105" s="39">
        <f t="shared" si="14"/>
        <v>2688.0000000000023</v>
      </c>
      <c r="C105" s="39">
        <v>1000</v>
      </c>
      <c r="D105" s="39">
        <f t="shared" si="8"/>
        <v>0</v>
      </c>
      <c r="E105" s="39">
        <f t="shared" si="9"/>
        <v>39.99999999999919</v>
      </c>
      <c r="F105" s="39">
        <v>0</v>
      </c>
      <c r="G105" s="39">
        <f t="shared" si="11"/>
        <v>0</v>
      </c>
      <c r="H105" s="40">
        <f t="shared" ref="H105:H136" si="15">SUM(C105:G105)</f>
        <v>1039.9999999999991</v>
      </c>
    </row>
    <row r="106" spans="1:8" x14ac:dyDescent="0.3">
      <c r="A106" s="38">
        <f t="shared" si="13"/>
        <v>-2.9999999999999249E-2</v>
      </c>
      <c r="B106" s="39">
        <f t="shared" si="14"/>
        <v>2716.0000000000023</v>
      </c>
      <c r="C106" s="39">
        <v>1000</v>
      </c>
      <c r="D106" s="39">
        <f t="shared" si="8"/>
        <v>0</v>
      </c>
      <c r="E106" s="39">
        <f t="shared" si="9"/>
        <v>29.99999999999919</v>
      </c>
      <c r="F106" s="39">
        <v>0</v>
      </c>
      <c r="G106" s="39">
        <f t="shared" si="11"/>
        <v>0</v>
      </c>
      <c r="H106" s="40">
        <f t="shared" si="15"/>
        <v>1029.9999999999991</v>
      </c>
    </row>
    <row r="107" spans="1:8" x14ac:dyDescent="0.3">
      <c r="A107" s="38">
        <f t="shared" si="13"/>
        <v>-1.9999999999999248E-2</v>
      </c>
      <c r="B107" s="39">
        <f t="shared" si="14"/>
        <v>2744.0000000000023</v>
      </c>
      <c r="C107" s="39">
        <v>1000</v>
      </c>
      <c r="D107" s="39">
        <f t="shared" si="8"/>
        <v>0</v>
      </c>
      <c r="E107" s="39">
        <f t="shared" si="9"/>
        <v>19.99999999999919</v>
      </c>
      <c r="F107" s="39">
        <v>0</v>
      </c>
      <c r="G107" s="39">
        <f t="shared" si="11"/>
        <v>0</v>
      </c>
      <c r="H107" s="40">
        <f t="shared" si="15"/>
        <v>1019.9999999999992</v>
      </c>
    </row>
    <row r="108" spans="1:8" x14ac:dyDescent="0.3">
      <c r="A108" s="38">
        <f t="shared" si="13"/>
        <v>-9.9999999999992473E-3</v>
      </c>
      <c r="B108" s="39">
        <f t="shared" si="14"/>
        <v>2772.0000000000023</v>
      </c>
      <c r="C108" s="39">
        <v>1000</v>
      </c>
      <c r="D108" s="39">
        <f t="shared" si="8"/>
        <v>0</v>
      </c>
      <c r="E108" s="39">
        <f t="shared" si="9"/>
        <v>9.9999999999991882</v>
      </c>
      <c r="F108" s="39">
        <v>0</v>
      </c>
      <c r="G108" s="39">
        <f t="shared" si="11"/>
        <v>0</v>
      </c>
      <c r="H108" s="40">
        <f t="shared" si="15"/>
        <v>1009.9999999999992</v>
      </c>
    </row>
    <row r="109" spans="1:8" x14ac:dyDescent="0.3">
      <c r="A109" s="41">
        <f t="shared" si="13"/>
        <v>7.5286998857393428E-16</v>
      </c>
      <c r="B109" s="42">
        <f t="shared" si="14"/>
        <v>2800.0000000000018</v>
      </c>
      <c r="C109" s="42">
        <v>1000</v>
      </c>
      <c r="D109" s="39">
        <f t="shared" si="8"/>
        <v>0</v>
      </c>
      <c r="E109" s="39">
        <f t="shared" si="9"/>
        <v>0</v>
      </c>
      <c r="F109" s="39">
        <v>0</v>
      </c>
      <c r="G109" s="39">
        <f t="shared" si="11"/>
        <v>7.340921521452921E-13</v>
      </c>
      <c r="H109" s="43">
        <f t="shared" si="15"/>
        <v>1000.0000000000007</v>
      </c>
    </row>
    <row r="110" spans="1:8" x14ac:dyDescent="0.3">
      <c r="A110" s="38">
        <f t="shared" si="13"/>
        <v>1.0000000000000753E-2</v>
      </c>
      <c r="B110" s="39">
        <f t="shared" si="14"/>
        <v>2828.0000000000018</v>
      </c>
      <c r="C110" s="39">
        <v>1000</v>
      </c>
      <c r="D110" s="39">
        <f t="shared" si="8"/>
        <v>0</v>
      </c>
      <c r="E110" s="39">
        <f t="shared" si="9"/>
        <v>0</v>
      </c>
      <c r="F110" s="39">
        <v>0</v>
      </c>
      <c r="G110" s="39">
        <f t="shared" si="11"/>
        <v>11.300000000000734</v>
      </c>
      <c r="H110" s="40">
        <f t="shared" si="15"/>
        <v>1011.3000000000008</v>
      </c>
    </row>
    <row r="111" spans="1:8" x14ac:dyDescent="0.3">
      <c r="A111" s="38">
        <f t="shared" si="13"/>
        <v>2.0000000000000753E-2</v>
      </c>
      <c r="B111" s="39">
        <f t="shared" si="14"/>
        <v>2856.0000000000018</v>
      </c>
      <c r="C111" s="39">
        <v>1000</v>
      </c>
      <c r="D111" s="39">
        <f t="shared" si="8"/>
        <v>0</v>
      </c>
      <c r="E111" s="39">
        <f t="shared" si="9"/>
        <v>0</v>
      </c>
      <c r="F111" s="39">
        <v>0</v>
      </c>
      <c r="G111" s="39">
        <f t="shared" si="11"/>
        <v>22.600000000000733</v>
      </c>
      <c r="H111" s="40">
        <f t="shared" si="15"/>
        <v>1022.6000000000007</v>
      </c>
    </row>
    <row r="112" spans="1:8" x14ac:dyDescent="0.3">
      <c r="A112" s="38">
        <f t="shared" si="13"/>
        <v>3.0000000000000755E-2</v>
      </c>
      <c r="B112" s="39">
        <f t="shared" si="14"/>
        <v>2884.0000000000018</v>
      </c>
      <c r="C112" s="39">
        <v>1000</v>
      </c>
      <c r="D112" s="39">
        <f t="shared" si="8"/>
        <v>0</v>
      </c>
      <c r="E112" s="39">
        <f t="shared" si="9"/>
        <v>0</v>
      </c>
      <c r="F112" s="39">
        <v>0</v>
      </c>
      <c r="G112" s="39">
        <f t="shared" si="11"/>
        <v>33.900000000000738</v>
      </c>
      <c r="H112" s="40">
        <f t="shared" si="15"/>
        <v>1033.9000000000008</v>
      </c>
    </row>
    <row r="113" spans="1:8" x14ac:dyDescent="0.3">
      <c r="A113" s="38">
        <f t="shared" si="13"/>
        <v>4.0000000000000757E-2</v>
      </c>
      <c r="B113" s="39">
        <f t="shared" si="14"/>
        <v>2912.0000000000018</v>
      </c>
      <c r="C113" s="39">
        <v>1000</v>
      </c>
      <c r="D113" s="39">
        <f t="shared" si="8"/>
        <v>0</v>
      </c>
      <c r="E113" s="39">
        <f t="shared" si="9"/>
        <v>0</v>
      </c>
      <c r="F113" s="39">
        <v>0</v>
      </c>
      <c r="G113" s="39">
        <f t="shared" si="11"/>
        <v>45.200000000000735</v>
      </c>
      <c r="H113" s="40">
        <f t="shared" si="15"/>
        <v>1045.2000000000007</v>
      </c>
    </row>
    <row r="114" spans="1:8" x14ac:dyDescent="0.3">
      <c r="A114" s="38">
        <f t="shared" si="13"/>
        <v>5.0000000000000759E-2</v>
      </c>
      <c r="B114" s="39">
        <f t="shared" si="14"/>
        <v>2940.0000000000018</v>
      </c>
      <c r="C114" s="39">
        <v>1000</v>
      </c>
      <c r="D114" s="39">
        <f t="shared" si="8"/>
        <v>0</v>
      </c>
      <c r="E114" s="39">
        <f t="shared" si="9"/>
        <v>0</v>
      </c>
      <c r="F114" s="39">
        <v>0</v>
      </c>
      <c r="G114" s="39">
        <f t="shared" si="11"/>
        <v>56.500000000000739</v>
      </c>
      <c r="H114" s="40">
        <f t="shared" si="15"/>
        <v>1056.5000000000007</v>
      </c>
    </row>
    <row r="115" spans="1:8" x14ac:dyDescent="0.3">
      <c r="A115" s="38">
        <f t="shared" si="13"/>
        <v>6.0000000000000761E-2</v>
      </c>
      <c r="B115" s="39">
        <f t="shared" si="14"/>
        <v>2968.0000000000018</v>
      </c>
      <c r="C115" s="39">
        <v>1000</v>
      </c>
      <c r="D115" s="39">
        <f t="shared" si="8"/>
        <v>0</v>
      </c>
      <c r="E115" s="39">
        <f t="shared" si="9"/>
        <v>0</v>
      </c>
      <c r="F115" s="39">
        <v>0</v>
      </c>
      <c r="G115" s="39">
        <f t="shared" si="11"/>
        <v>67.800000000000736</v>
      </c>
      <c r="H115" s="40">
        <f t="shared" si="15"/>
        <v>1067.8000000000006</v>
      </c>
    </row>
    <row r="116" spans="1:8" x14ac:dyDescent="0.3">
      <c r="A116" s="38">
        <f t="shared" si="13"/>
        <v>7.0000000000000756E-2</v>
      </c>
      <c r="B116" s="39">
        <f t="shared" si="14"/>
        <v>2996.0000000000018</v>
      </c>
      <c r="C116" s="39">
        <v>1000</v>
      </c>
      <c r="D116" s="39">
        <f t="shared" si="8"/>
        <v>0</v>
      </c>
      <c r="E116" s="39">
        <f t="shared" si="9"/>
        <v>0</v>
      </c>
      <c r="F116" s="39">
        <v>0</v>
      </c>
      <c r="G116" s="39">
        <f t="shared" si="11"/>
        <v>79.100000000000733</v>
      </c>
      <c r="H116" s="40">
        <f t="shared" si="15"/>
        <v>1079.1000000000008</v>
      </c>
    </row>
    <row r="117" spans="1:8" x14ac:dyDescent="0.3">
      <c r="A117" s="38">
        <f t="shared" si="13"/>
        <v>8.0000000000000751E-2</v>
      </c>
      <c r="B117" s="39">
        <f t="shared" si="14"/>
        <v>3024.0000000000023</v>
      </c>
      <c r="C117" s="39">
        <v>1000</v>
      </c>
      <c r="D117" s="39">
        <f t="shared" si="8"/>
        <v>0</v>
      </c>
      <c r="E117" s="39">
        <f t="shared" si="9"/>
        <v>0</v>
      </c>
      <c r="F117" s="39">
        <v>0</v>
      </c>
      <c r="G117" s="39">
        <f t="shared" si="11"/>
        <v>90.400000000000915</v>
      </c>
      <c r="H117" s="40">
        <f t="shared" si="15"/>
        <v>1090.400000000001</v>
      </c>
    </row>
    <row r="118" spans="1:8" x14ac:dyDescent="0.3">
      <c r="A118" s="38">
        <f t="shared" si="13"/>
        <v>9.0000000000000746E-2</v>
      </c>
      <c r="B118" s="39">
        <f t="shared" si="14"/>
        <v>3052.0000000000023</v>
      </c>
      <c r="C118" s="39">
        <v>1000</v>
      </c>
      <c r="D118" s="39">
        <f t="shared" si="8"/>
        <v>0</v>
      </c>
      <c r="E118" s="39">
        <f t="shared" si="9"/>
        <v>0</v>
      </c>
      <c r="F118" s="39">
        <v>0</v>
      </c>
      <c r="G118" s="39">
        <f t="shared" si="11"/>
        <v>101.70000000000093</v>
      </c>
      <c r="H118" s="40">
        <f t="shared" si="15"/>
        <v>1101.700000000001</v>
      </c>
    </row>
    <row r="119" spans="1:8" x14ac:dyDescent="0.3">
      <c r="A119" s="38">
        <f t="shared" si="13"/>
        <v>0.10000000000000074</v>
      </c>
      <c r="B119" s="39">
        <f t="shared" si="14"/>
        <v>3080.0000000000023</v>
      </c>
      <c r="C119" s="39">
        <v>1000</v>
      </c>
      <c r="D119" s="39">
        <f t="shared" si="8"/>
        <v>0</v>
      </c>
      <c r="E119" s="39">
        <f t="shared" si="9"/>
        <v>0</v>
      </c>
      <c r="F119" s="39">
        <v>0</v>
      </c>
      <c r="G119" s="39">
        <f t="shared" si="11"/>
        <v>113.00000000000092</v>
      </c>
      <c r="H119" s="40">
        <f t="shared" si="15"/>
        <v>1113.0000000000009</v>
      </c>
    </row>
    <row r="120" spans="1:8" x14ac:dyDescent="0.3">
      <c r="A120" s="38">
        <f t="shared" si="13"/>
        <v>0.11000000000000074</v>
      </c>
      <c r="B120" s="39">
        <f t="shared" si="14"/>
        <v>3108.0000000000023</v>
      </c>
      <c r="C120" s="39">
        <v>1000</v>
      </c>
      <c r="D120" s="39">
        <f t="shared" si="8"/>
        <v>0</v>
      </c>
      <c r="E120" s="39">
        <f t="shared" si="9"/>
        <v>0</v>
      </c>
      <c r="F120" s="39">
        <v>0</v>
      </c>
      <c r="G120" s="39">
        <f t="shared" si="11"/>
        <v>124.30000000000092</v>
      </c>
      <c r="H120" s="40">
        <f t="shared" si="15"/>
        <v>1124.3000000000009</v>
      </c>
    </row>
    <row r="121" spans="1:8" x14ac:dyDescent="0.3">
      <c r="A121" s="38">
        <f t="shared" si="13"/>
        <v>0.12000000000000073</v>
      </c>
      <c r="B121" s="39">
        <f t="shared" si="14"/>
        <v>3136.0000000000023</v>
      </c>
      <c r="C121" s="39">
        <v>1000</v>
      </c>
      <c r="D121" s="39">
        <f t="shared" si="8"/>
        <v>0</v>
      </c>
      <c r="E121" s="39">
        <f t="shared" si="9"/>
        <v>0</v>
      </c>
      <c r="F121" s="39">
        <v>0</v>
      </c>
      <c r="G121" s="39">
        <f t="shared" si="11"/>
        <v>135.60000000000093</v>
      </c>
      <c r="H121" s="40">
        <f t="shared" si="15"/>
        <v>1135.6000000000008</v>
      </c>
    </row>
    <row r="122" spans="1:8" x14ac:dyDescent="0.3">
      <c r="A122" s="38">
        <f t="shared" si="13"/>
        <v>0.13000000000000073</v>
      </c>
      <c r="B122" s="39">
        <f t="shared" si="14"/>
        <v>3164.0000000000023</v>
      </c>
      <c r="C122" s="39">
        <v>1000</v>
      </c>
      <c r="D122" s="39">
        <f t="shared" si="8"/>
        <v>0</v>
      </c>
      <c r="E122" s="39">
        <f t="shared" si="9"/>
        <v>0</v>
      </c>
      <c r="F122" s="39">
        <v>0</v>
      </c>
      <c r="G122" s="39">
        <f t="shared" si="11"/>
        <v>146.90000000000092</v>
      </c>
      <c r="H122" s="40">
        <f t="shared" si="15"/>
        <v>1146.900000000001</v>
      </c>
    </row>
    <row r="123" spans="1:8" x14ac:dyDescent="0.3">
      <c r="A123" s="38">
        <f t="shared" si="13"/>
        <v>0.14000000000000073</v>
      </c>
      <c r="B123" s="39">
        <f t="shared" si="14"/>
        <v>3192.0000000000023</v>
      </c>
      <c r="C123" s="39">
        <v>1000</v>
      </c>
      <c r="D123" s="39">
        <f t="shared" si="8"/>
        <v>0</v>
      </c>
      <c r="E123" s="39">
        <f t="shared" si="9"/>
        <v>0</v>
      </c>
      <c r="F123" s="39">
        <v>0</v>
      </c>
      <c r="G123" s="39">
        <f t="shared" si="11"/>
        <v>158.20000000000093</v>
      </c>
      <c r="H123" s="40">
        <f t="shared" si="15"/>
        <v>1158.200000000001</v>
      </c>
    </row>
    <row r="124" spans="1:8" x14ac:dyDescent="0.3">
      <c r="A124" s="38">
        <f t="shared" si="13"/>
        <v>0.15000000000000074</v>
      </c>
      <c r="B124" s="39">
        <f t="shared" si="14"/>
        <v>3220.0000000000023</v>
      </c>
      <c r="C124" s="39">
        <v>1000</v>
      </c>
      <c r="D124" s="39">
        <f t="shared" si="8"/>
        <v>0</v>
      </c>
      <c r="E124" s="39">
        <f t="shared" si="9"/>
        <v>0</v>
      </c>
      <c r="F124" s="39">
        <v>0</v>
      </c>
      <c r="G124" s="39">
        <f t="shared" si="11"/>
        <v>169.50000000000091</v>
      </c>
      <c r="H124" s="40">
        <f t="shared" si="15"/>
        <v>1169.5000000000009</v>
      </c>
    </row>
    <row r="125" spans="1:8" x14ac:dyDescent="0.3">
      <c r="A125" s="38">
        <f t="shared" si="13"/>
        <v>0.16000000000000075</v>
      </c>
      <c r="B125" s="39">
        <f t="shared" si="14"/>
        <v>3248.0000000000023</v>
      </c>
      <c r="C125" s="39">
        <v>1000</v>
      </c>
      <c r="D125" s="39">
        <f t="shared" si="8"/>
        <v>0</v>
      </c>
      <c r="E125" s="39">
        <f t="shared" si="9"/>
        <v>0</v>
      </c>
      <c r="F125" s="39">
        <v>0</v>
      </c>
      <c r="G125" s="39">
        <f t="shared" si="11"/>
        <v>180.80000000000092</v>
      </c>
      <c r="H125" s="40">
        <f t="shared" si="15"/>
        <v>1180.8000000000009</v>
      </c>
    </row>
    <row r="126" spans="1:8" x14ac:dyDescent="0.3">
      <c r="A126" s="38">
        <f t="shared" si="13"/>
        <v>0.17000000000000076</v>
      </c>
      <c r="B126" s="39">
        <f t="shared" si="14"/>
        <v>3276.0000000000023</v>
      </c>
      <c r="C126" s="39">
        <v>1000</v>
      </c>
      <c r="D126" s="39">
        <f t="shared" si="8"/>
        <v>0</v>
      </c>
      <c r="E126" s="39">
        <f t="shared" si="9"/>
        <v>0</v>
      </c>
      <c r="F126" s="39">
        <v>0</v>
      </c>
      <c r="G126" s="39">
        <f t="shared" si="11"/>
        <v>192.10000000000093</v>
      </c>
      <c r="H126" s="40">
        <f t="shared" si="15"/>
        <v>1192.1000000000008</v>
      </c>
    </row>
    <row r="127" spans="1:8" x14ac:dyDescent="0.3">
      <c r="A127" s="38">
        <f t="shared" si="13"/>
        <v>0.18000000000000077</v>
      </c>
      <c r="B127" s="39">
        <f t="shared" si="14"/>
        <v>3304.0000000000023</v>
      </c>
      <c r="C127" s="39">
        <v>1000</v>
      </c>
      <c r="D127" s="39">
        <f t="shared" si="8"/>
        <v>0</v>
      </c>
      <c r="E127" s="39">
        <f t="shared" si="9"/>
        <v>0</v>
      </c>
      <c r="F127" s="39">
        <v>0</v>
      </c>
      <c r="G127" s="39">
        <f t="shared" si="11"/>
        <v>203.40000000000092</v>
      </c>
      <c r="H127" s="40">
        <f t="shared" si="15"/>
        <v>1203.400000000001</v>
      </c>
    </row>
    <row r="128" spans="1:8" x14ac:dyDescent="0.3">
      <c r="A128" s="38">
        <f t="shared" si="13"/>
        <v>0.19000000000000078</v>
      </c>
      <c r="B128" s="39">
        <f t="shared" si="14"/>
        <v>3332.0000000000023</v>
      </c>
      <c r="C128" s="39">
        <v>1000</v>
      </c>
      <c r="D128" s="39">
        <f t="shared" si="8"/>
        <v>0</v>
      </c>
      <c r="E128" s="39">
        <f t="shared" si="9"/>
        <v>0</v>
      </c>
      <c r="F128" s="39">
        <v>0</v>
      </c>
      <c r="G128" s="39">
        <f t="shared" si="11"/>
        <v>214.70000000000093</v>
      </c>
      <c r="H128" s="40">
        <f t="shared" si="15"/>
        <v>1214.700000000001</v>
      </c>
    </row>
    <row r="129" spans="1:8" x14ac:dyDescent="0.3">
      <c r="A129" s="38">
        <f t="shared" si="13"/>
        <v>0.20000000000000079</v>
      </c>
      <c r="B129" s="39">
        <f t="shared" si="14"/>
        <v>3360.0000000000023</v>
      </c>
      <c r="C129" s="39">
        <v>1000</v>
      </c>
      <c r="D129" s="39">
        <f t="shared" si="8"/>
        <v>0</v>
      </c>
      <c r="E129" s="39">
        <f t="shared" si="9"/>
        <v>0</v>
      </c>
      <c r="F129" s="39">
        <v>0</v>
      </c>
      <c r="G129" s="39">
        <f t="shared" si="11"/>
        <v>226.00000000000091</v>
      </c>
      <c r="H129" s="40">
        <f t="shared" si="15"/>
        <v>1226.0000000000009</v>
      </c>
    </row>
    <row r="130" spans="1:8" x14ac:dyDescent="0.3">
      <c r="A130" s="38">
        <f t="shared" si="13"/>
        <v>0.2100000000000008</v>
      </c>
      <c r="B130" s="39">
        <f t="shared" si="14"/>
        <v>3388.0000000000023</v>
      </c>
      <c r="C130" s="39">
        <v>1000</v>
      </c>
      <c r="D130" s="39">
        <f t="shared" si="8"/>
        <v>0</v>
      </c>
      <c r="E130" s="39">
        <f t="shared" si="9"/>
        <v>0</v>
      </c>
      <c r="F130" s="39">
        <v>0</v>
      </c>
      <c r="G130" s="39">
        <f t="shared" si="11"/>
        <v>237.30000000000092</v>
      </c>
      <c r="H130" s="40">
        <f t="shared" si="15"/>
        <v>1237.3000000000009</v>
      </c>
    </row>
    <row r="131" spans="1:8" x14ac:dyDescent="0.3">
      <c r="A131" s="38">
        <f t="shared" si="13"/>
        <v>0.22000000000000081</v>
      </c>
      <c r="B131" s="39">
        <f t="shared" si="14"/>
        <v>3416.0000000000023</v>
      </c>
      <c r="C131" s="39">
        <v>1000</v>
      </c>
      <c r="D131" s="39">
        <f t="shared" si="8"/>
        <v>0</v>
      </c>
      <c r="E131" s="39">
        <f t="shared" si="9"/>
        <v>0</v>
      </c>
      <c r="F131" s="39">
        <v>0</v>
      </c>
      <c r="G131" s="39">
        <f t="shared" si="11"/>
        <v>248.60000000000093</v>
      </c>
      <c r="H131" s="40">
        <f t="shared" si="15"/>
        <v>1248.6000000000008</v>
      </c>
    </row>
    <row r="132" spans="1:8" x14ac:dyDescent="0.3">
      <c r="A132" s="38">
        <f t="shared" si="13"/>
        <v>0.23000000000000081</v>
      </c>
      <c r="B132" s="39">
        <f t="shared" si="14"/>
        <v>3444.0000000000023</v>
      </c>
      <c r="C132" s="39">
        <v>1000</v>
      </c>
      <c r="D132" s="39">
        <f t="shared" si="8"/>
        <v>0</v>
      </c>
      <c r="E132" s="39">
        <f t="shared" si="9"/>
        <v>0</v>
      </c>
      <c r="F132" s="39">
        <v>0</v>
      </c>
      <c r="G132" s="39">
        <f t="shared" si="11"/>
        <v>259.90000000000094</v>
      </c>
      <c r="H132" s="40">
        <f t="shared" si="15"/>
        <v>1259.900000000001</v>
      </c>
    </row>
    <row r="133" spans="1:8" x14ac:dyDescent="0.3">
      <c r="A133" s="38">
        <f t="shared" si="13"/>
        <v>0.24000000000000082</v>
      </c>
      <c r="B133" s="39">
        <f t="shared" si="14"/>
        <v>3472.0000000000023</v>
      </c>
      <c r="C133" s="39">
        <v>1000</v>
      </c>
      <c r="D133" s="39">
        <f t="shared" si="8"/>
        <v>0</v>
      </c>
      <c r="E133" s="39">
        <f t="shared" si="9"/>
        <v>0</v>
      </c>
      <c r="F133" s="39">
        <v>0</v>
      </c>
      <c r="G133" s="39">
        <f t="shared" si="11"/>
        <v>271.2000000000009</v>
      </c>
      <c r="H133" s="40">
        <f t="shared" si="15"/>
        <v>1271.200000000001</v>
      </c>
    </row>
    <row r="134" spans="1:8" x14ac:dyDescent="0.3">
      <c r="A134" s="38">
        <f t="shared" si="13"/>
        <v>0.25000000000000083</v>
      </c>
      <c r="B134" s="39">
        <f t="shared" si="14"/>
        <v>3500.0000000000023</v>
      </c>
      <c r="C134" s="39">
        <v>1000</v>
      </c>
      <c r="D134" s="39">
        <f t="shared" si="8"/>
        <v>0</v>
      </c>
      <c r="E134" s="39">
        <f t="shared" si="9"/>
        <v>0</v>
      </c>
      <c r="F134" s="39">
        <v>0</v>
      </c>
      <c r="G134" s="39">
        <f t="shared" si="11"/>
        <v>282.50000000000091</v>
      </c>
      <c r="H134" s="40">
        <f t="shared" si="15"/>
        <v>1282.5000000000009</v>
      </c>
    </row>
    <row r="135" spans="1:8" x14ac:dyDescent="0.3">
      <c r="A135" s="38">
        <f t="shared" si="13"/>
        <v>0.26000000000000084</v>
      </c>
      <c r="B135" s="39">
        <f t="shared" si="14"/>
        <v>3528.0000000000027</v>
      </c>
      <c r="C135" s="39">
        <v>1000</v>
      </c>
      <c r="D135" s="39">
        <f t="shared" si="8"/>
        <v>0</v>
      </c>
      <c r="E135" s="39">
        <f t="shared" si="9"/>
        <v>0</v>
      </c>
      <c r="F135" s="39">
        <v>0</v>
      </c>
      <c r="G135" s="39">
        <f t="shared" si="11"/>
        <v>293.80000000000109</v>
      </c>
      <c r="H135" s="40">
        <f t="shared" si="15"/>
        <v>1293.8000000000011</v>
      </c>
    </row>
    <row r="136" spans="1:8" x14ac:dyDescent="0.3">
      <c r="A136" s="38">
        <f t="shared" si="13"/>
        <v>0.27000000000000085</v>
      </c>
      <c r="B136" s="39">
        <f t="shared" si="14"/>
        <v>3556.0000000000027</v>
      </c>
      <c r="C136" s="39">
        <v>1000</v>
      </c>
      <c r="D136" s="39">
        <f t="shared" si="8"/>
        <v>0</v>
      </c>
      <c r="E136" s="39">
        <f t="shared" si="9"/>
        <v>0</v>
      </c>
      <c r="F136" s="39">
        <v>0</v>
      </c>
      <c r="G136" s="39">
        <f t="shared" si="11"/>
        <v>305.1000000000011</v>
      </c>
      <c r="H136" s="40">
        <f t="shared" si="15"/>
        <v>1305.100000000001</v>
      </c>
    </row>
    <row r="137" spans="1:8" x14ac:dyDescent="0.3">
      <c r="A137" s="38">
        <f t="shared" si="13"/>
        <v>0.28000000000000086</v>
      </c>
      <c r="B137" s="39">
        <f t="shared" si="14"/>
        <v>3584.0000000000027</v>
      </c>
      <c r="C137" s="39">
        <v>1000</v>
      </c>
      <c r="D137" s="39">
        <f t="shared" ref="D137:D200" si="16">$A$3*MAX(1960-B137,0)</f>
        <v>0</v>
      </c>
      <c r="E137" s="39">
        <f t="shared" ref="E137:E200" si="17">$B$3*MAX(2800-B137,0)</f>
        <v>0</v>
      </c>
      <c r="F137" s="39">
        <v>0</v>
      </c>
      <c r="G137" s="39">
        <f t="shared" ref="G137:G200" si="18">$D$3*MAX(B137-2800,0)</f>
        <v>316.40000000000111</v>
      </c>
      <c r="H137" s="40">
        <f t="shared" ref="H137:H168" si="19">SUM(C137:G137)</f>
        <v>1316.400000000001</v>
      </c>
    </row>
    <row r="138" spans="1:8" x14ac:dyDescent="0.3">
      <c r="A138" s="38">
        <f t="shared" ref="A138:A201" si="20">A137+0.01</f>
        <v>0.29000000000000087</v>
      </c>
      <c r="B138" s="39">
        <f t="shared" ref="B138:B201" si="21">$B$1*(1+A138)</f>
        <v>3612.0000000000027</v>
      </c>
      <c r="C138" s="39">
        <v>1000</v>
      </c>
      <c r="D138" s="39">
        <f t="shared" si="16"/>
        <v>0</v>
      </c>
      <c r="E138" s="39">
        <f t="shared" si="17"/>
        <v>0</v>
      </c>
      <c r="F138" s="39">
        <v>0</v>
      </c>
      <c r="G138" s="39">
        <f t="shared" si="18"/>
        <v>327.70000000000113</v>
      </c>
      <c r="H138" s="40">
        <f t="shared" si="19"/>
        <v>1327.7000000000012</v>
      </c>
    </row>
    <row r="139" spans="1:8" x14ac:dyDescent="0.3">
      <c r="A139" s="38">
        <f t="shared" si="20"/>
        <v>0.30000000000000088</v>
      </c>
      <c r="B139" s="39">
        <f t="shared" si="21"/>
        <v>3640.0000000000027</v>
      </c>
      <c r="C139" s="39">
        <v>1000</v>
      </c>
      <c r="D139" s="39">
        <f t="shared" si="16"/>
        <v>0</v>
      </c>
      <c r="E139" s="39">
        <f t="shared" si="17"/>
        <v>0</v>
      </c>
      <c r="F139" s="39">
        <v>0</v>
      </c>
      <c r="G139" s="39">
        <f t="shared" si="18"/>
        <v>339.00000000000114</v>
      </c>
      <c r="H139" s="40">
        <f t="shared" si="19"/>
        <v>1339.0000000000011</v>
      </c>
    </row>
    <row r="140" spans="1:8" x14ac:dyDescent="0.3">
      <c r="A140" s="38">
        <f t="shared" si="20"/>
        <v>0.31000000000000089</v>
      </c>
      <c r="B140" s="39">
        <f t="shared" si="21"/>
        <v>3668.0000000000027</v>
      </c>
      <c r="C140" s="39">
        <v>1000</v>
      </c>
      <c r="D140" s="39">
        <f t="shared" si="16"/>
        <v>0</v>
      </c>
      <c r="E140" s="39">
        <f t="shared" si="17"/>
        <v>0</v>
      </c>
      <c r="F140" s="39">
        <v>0</v>
      </c>
      <c r="G140" s="39">
        <f t="shared" si="18"/>
        <v>350.30000000000109</v>
      </c>
      <c r="H140" s="40">
        <f t="shared" si="19"/>
        <v>1350.3000000000011</v>
      </c>
    </row>
    <row r="141" spans="1:8" x14ac:dyDescent="0.3">
      <c r="A141" s="38">
        <f t="shared" si="20"/>
        <v>0.32000000000000089</v>
      </c>
      <c r="B141" s="39">
        <f t="shared" si="21"/>
        <v>3696.0000000000027</v>
      </c>
      <c r="C141" s="39">
        <v>1000</v>
      </c>
      <c r="D141" s="39">
        <f t="shared" si="16"/>
        <v>0</v>
      </c>
      <c r="E141" s="39">
        <f t="shared" si="17"/>
        <v>0</v>
      </c>
      <c r="F141" s="39">
        <v>0</v>
      </c>
      <c r="G141" s="39">
        <f t="shared" si="18"/>
        <v>361.6000000000011</v>
      </c>
      <c r="H141" s="40">
        <f t="shared" si="19"/>
        <v>1361.600000000001</v>
      </c>
    </row>
    <row r="142" spans="1:8" x14ac:dyDescent="0.3">
      <c r="A142" s="38">
        <f t="shared" si="20"/>
        <v>0.3300000000000009</v>
      </c>
      <c r="B142" s="39">
        <f t="shared" si="21"/>
        <v>3724.0000000000027</v>
      </c>
      <c r="C142" s="39">
        <v>1000</v>
      </c>
      <c r="D142" s="39">
        <f t="shared" si="16"/>
        <v>0</v>
      </c>
      <c r="E142" s="39">
        <f t="shared" si="17"/>
        <v>0</v>
      </c>
      <c r="F142" s="39">
        <v>0</v>
      </c>
      <c r="G142" s="39">
        <f t="shared" si="18"/>
        <v>372.90000000000111</v>
      </c>
      <c r="H142" s="40">
        <f t="shared" si="19"/>
        <v>1372.900000000001</v>
      </c>
    </row>
    <row r="143" spans="1:8" x14ac:dyDescent="0.3">
      <c r="A143" s="38">
        <f t="shared" si="20"/>
        <v>0.34000000000000091</v>
      </c>
      <c r="B143" s="39">
        <f t="shared" si="21"/>
        <v>3752.0000000000027</v>
      </c>
      <c r="C143" s="39">
        <v>1000</v>
      </c>
      <c r="D143" s="39">
        <f t="shared" si="16"/>
        <v>0</v>
      </c>
      <c r="E143" s="39">
        <f t="shared" si="17"/>
        <v>0</v>
      </c>
      <c r="F143" s="39">
        <v>0</v>
      </c>
      <c r="G143" s="39">
        <f t="shared" si="18"/>
        <v>384.20000000000113</v>
      </c>
      <c r="H143" s="40">
        <f t="shared" si="19"/>
        <v>1384.2000000000012</v>
      </c>
    </row>
    <row r="144" spans="1:8" x14ac:dyDescent="0.3">
      <c r="A144" s="38">
        <f t="shared" si="20"/>
        <v>0.35000000000000092</v>
      </c>
      <c r="B144" s="39">
        <f t="shared" si="21"/>
        <v>3780.0000000000027</v>
      </c>
      <c r="C144" s="39">
        <v>1000</v>
      </c>
      <c r="D144" s="39">
        <f t="shared" si="16"/>
        <v>0</v>
      </c>
      <c r="E144" s="39">
        <f t="shared" si="17"/>
        <v>0</v>
      </c>
      <c r="F144" s="39">
        <v>0</v>
      </c>
      <c r="G144" s="39">
        <f t="shared" si="18"/>
        <v>395.50000000000114</v>
      </c>
      <c r="H144" s="40">
        <f t="shared" si="19"/>
        <v>1395.5000000000011</v>
      </c>
    </row>
    <row r="145" spans="1:8" x14ac:dyDescent="0.3">
      <c r="A145" s="38">
        <f t="shared" si="20"/>
        <v>0.36000000000000093</v>
      </c>
      <c r="B145" s="39">
        <f t="shared" si="21"/>
        <v>3808.0000000000027</v>
      </c>
      <c r="C145" s="39">
        <v>1000</v>
      </c>
      <c r="D145" s="39">
        <f t="shared" si="16"/>
        <v>0</v>
      </c>
      <c r="E145" s="39">
        <f t="shared" si="17"/>
        <v>0</v>
      </c>
      <c r="F145" s="39">
        <v>0</v>
      </c>
      <c r="G145" s="39">
        <f t="shared" si="18"/>
        <v>406.80000000000109</v>
      </c>
      <c r="H145" s="40">
        <f t="shared" si="19"/>
        <v>1406.8000000000011</v>
      </c>
    </row>
    <row r="146" spans="1:8" x14ac:dyDescent="0.3">
      <c r="A146" s="38">
        <f t="shared" si="20"/>
        <v>0.37000000000000094</v>
      </c>
      <c r="B146" s="39">
        <f t="shared" si="21"/>
        <v>3836.0000000000027</v>
      </c>
      <c r="C146" s="39">
        <v>1000</v>
      </c>
      <c r="D146" s="39">
        <f t="shared" si="16"/>
        <v>0</v>
      </c>
      <c r="E146" s="39">
        <f t="shared" si="17"/>
        <v>0</v>
      </c>
      <c r="F146" s="39">
        <v>0</v>
      </c>
      <c r="G146" s="39">
        <f t="shared" si="18"/>
        <v>418.1000000000011</v>
      </c>
      <c r="H146" s="40">
        <f t="shared" si="19"/>
        <v>1418.100000000001</v>
      </c>
    </row>
    <row r="147" spans="1:8" x14ac:dyDescent="0.3">
      <c r="A147" s="38">
        <f t="shared" si="20"/>
        <v>0.38000000000000095</v>
      </c>
      <c r="B147" s="39">
        <f t="shared" si="21"/>
        <v>3864.0000000000027</v>
      </c>
      <c r="C147" s="39">
        <v>1000</v>
      </c>
      <c r="D147" s="39">
        <f t="shared" si="16"/>
        <v>0</v>
      </c>
      <c r="E147" s="39">
        <f t="shared" si="17"/>
        <v>0</v>
      </c>
      <c r="F147" s="39">
        <v>0</v>
      </c>
      <c r="G147" s="39">
        <f t="shared" si="18"/>
        <v>429.40000000000111</v>
      </c>
      <c r="H147" s="40">
        <f t="shared" si="19"/>
        <v>1429.400000000001</v>
      </c>
    </row>
    <row r="148" spans="1:8" x14ac:dyDescent="0.3">
      <c r="A148" s="38">
        <f t="shared" si="20"/>
        <v>0.39000000000000096</v>
      </c>
      <c r="B148" s="39">
        <f t="shared" si="21"/>
        <v>3892.0000000000027</v>
      </c>
      <c r="C148" s="39">
        <v>1000</v>
      </c>
      <c r="D148" s="39">
        <f t="shared" si="16"/>
        <v>0</v>
      </c>
      <c r="E148" s="39">
        <f t="shared" si="17"/>
        <v>0</v>
      </c>
      <c r="F148" s="39">
        <v>0</v>
      </c>
      <c r="G148" s="39">
        <f t="shared" si="18"/>
        <v>440.70000000000113</v>
      </c>
      <c r="H148" s="40">
        <f t="shared" si="19"/>
        <v>1440.7000000000012</v>
      </c>
    </row>
    <row r="149" spans="1:8" x14ac:dyDescent="0.3">
      <c r="A149" s="38">
        <f t="shared" si="20"/>
        <v>0.40000000000000097</v>
      </c>
      <c r="B149" s="39">
        <f t="shared" si="21"/>
        <v>3920.0000000000027</v>
      </c>
      <c r="C149" s="39">
        <v>1000</v>
      </c>
      <c r="D149" s="39">
        <f t="shared" si="16"/>
        <v>0</v>
      </c>
      <c r="E149" s="39">
        <f t="shared" si="17"/>
        <v>0</v>
      </c>
      <c r="F149" s="39">
        <v>0</v>
      </c>
      <c r="G149" s="39">
        <f t="shared" si="18"/>
        <v>452.00000000000114</v>
      </c>
      <c r="H149" s="40">
        <f t="shared" si="19"/>
        <v>1452.0000000000011</v>
      </c>
    </row>
    <row r="150" spans="1:8" x14ac:dyDescent="0.3">
      <c r="A150" s="38">
        <f t="shared" si="20"/>
        <v>0.41000000000000097</v>
      </c>
      <c r="B150" s="39">
        <f t="shared" si="21"/>
        <v>3948.0000000000027</v>
      </c>
      <c r="C150" s="39">
        <v>1000</v>
      </c>
      <c r="D150" s="39">
        <f t="shared" si="16"/>
        <v>0</v>
      </c>
      <c r="E150" s="39">
        <f t="shared" si="17"/>
        <v>0</v>
      </c>
      <c r="F150" s="39">
        <v>0</v>
      </c>
      <c r="G150" s="39">
        <f t="shared" si="18"/>
        <v>463.30000000000109</v>
      </c>
      <c r="H150" s="40">
        <f t="shared" si="19"/>
        <v>1463.3000000000011</v>
      </c>
    </row>
    <row r="151" spans="1:8" x14ac:dyDescent="0.3">
      <c r="A151" s="38">
        <f t="shared" si="20"/>
        <v>0.42000000000000098</v>
      </c>
      <c r="B151" s="39">
        <f t="shared" si="21"/>
        <v>3976.0000000000027</v>
      </c>
      <c r="C151" s="39">
        <v>1000</v>
      </c>
      <c r="D151" s="39">
        <f t="shared" si="16"/>
        <v>0</v>
      </c>
      <c r="E151" s="39">
        <f t="shared" si="17"/>
        <v>0</v>
      </c>
      <c r="F151" s="39">
        <v>0</v>
      </c>
      <c r="G151" s="39">
        <f t="shared" si="18"/>
        <v>474.6000000000011</v>
      </c>
      <c r="H151" s="40">
        <f t="shared" si="19"/>
        <v>1474.600000000001</v>
      </c>
    </row>
    <row r="152" spans="1:8" x14ac:dyDescent="0.3">
      <c r="A152" s="38">
        <f t="shared" si="20"/>
        <v>0.43000000000000099</v>
      </c>
      <c r="B152" s="39">
        <f t="shared" si="21"/>
        <v>4004.0000000000027</v>
      </c>
      <c r="C152" s="39">
        <v>1000</v>
      </c>
      <c r="D152" s="39">
        <f t="shared" si="16"/>
        <v>0</v>
      </c>
      <c r="E152" s="39">
        <f t="shared" si="17"/>
        <v>0</v>
      </c>
      <c r="F152" s="39">
        <v>0</v>
      </c>
      <c r="G152" s="39">
        <f t="shared" si="18"/>
        <v>485.90000000000111</v>
      </c>
      <c r="H152" s="40">
        <f t="shared" si="19"/>
        <v>1485.900000000001</v>
      </c>
    </row>
    <row r="153" spans="1:8" x14ac:dyDescent="0.3">
      <c r="A153" s="38">
        <f t="shared" si="20"/>
        <v>0.440000000000001</v>
      </c>
      <c r="B153" s="39">
        <f t="shared" si="21"/>
        <v>4032.0000000000032</v>
      </c>
      <c r="C153" s="39">
        <v>1000</v>
      </c>
      <c r="D153" s="39">
        <f t="shared" si="16"/>
        <v>0</v>
      </c>
      <c r="E153" s="39">
        <f t="shared" si="17"/>
        <v>0</v>
      </c>
      <c r="F153" s="39">
        <v>0</v>
      </c>
      <c r="G153" s="39">
        <f t="shared" si="18"/>
        <v>497.2000000000013</v>
      </c>
      <c r="H153" s="40">
        <f t="shared" si="19"/>
        <v>1497.2000000000012</v>
      </c>
    </row>
    <row r="154" spans="1:8" x14ac:dyDescent="0.3">
      <c r="A154" s="38">
        <f t="shared" si="20"/>
        <v>0.45000000000000101</v>
      </c>
      <c r="B154" s="39">
        <f t="shared" si="21"/>
        <v>4060.0000000000032</v>
      </c>
      <c r="C154" s="39">
        <v>1000</v>
      </c>
      <c r="D154" s="39">
        <f t="shared" si="16"/>
        <v>0</v>
      </c>
      <c r="E154" s="39">
        <f t="shared" si="17"/>
        <v>0</v>
      </c>
      <c r="F154" s="39">
        <v>0</v>
      </c>
      <c r="G154" s="39">
        <f t="shared" si="18"/>
        <v>508.50000000000131</v>
      </c>
      <c r="H154" s="40">
        <f t="shared" si="19"/>
        <v>1508.5000000000014</v>
      </c>
    </row>
    <row r="155" spans="1:8" x14ac:dyDescent="0.3">
      <c r="A155" s="38">
        <f t="shared" si="20"/>
        <v>0.46000000000000102</v>
      </c>
      <c r="B155" s="39">
        <f t="shared" si="21"/>
        <v>4088.0000000000032</v>
      </c>
      <c r="C155" s="39">
        <v>1000</v>
      </c>
      <c r="D155" s="39">
        <f t="shared" si="16"/>
        <v>0</v>
      </c>
      <c r="E155" s="39">
        <f t="shared" si="17"/>
        <v>0</v>
      </c>
      <c r="F155" s="39">
        <v>0</v>
      </c>
      <c r="G155" s="39">
        <f t="shared" si="18"/>
        <v>519.80000000000132</v>
      </c>
      <c r="H155" s="40">
        <f t="shared" si="19"/>
        <v>1519.8000000000013</v>
      </c>
    </row>
    <row r="156" spans="1:8" x14ac:dyDescent="0.3">
      <c r="A156" s="38">
        <f t="shared" si="20"/>
        <v>0.47000000000000103</v>
      </c>
      <c r="B156" s="39">
        <f t="shared" si="21"/>
        <v>4116.0000000000027</v>
      </c>
      <c r="C156" s="39">
        <v>1000</v>
      </c>
      <c r="D156" s="39">
        <f t="shared" si="16"/>
        <v>0</v>
      </c>
      <c r="E156" s="39">
        <f t="shared" si="17"/>
        <v>0</v>
      </c>
      <c r="F156" s="39">
        <v>0</v>
      </c>
      <c r="G156" s="39">
        <f t="shared" si="18"/>
        <v>531.10000000000116</v>
      </c>
      <c r="H156" s="40">
        <f t="shared" si="19"/>
        <v>1531.1000000000013</v>
      </c>
    </row>
    <row r="157" spans="1:8" x14ac:dyDescent="0.3">
      <c r="A157" s="38">
        <f t="shared" si="20"/>
        <v>0.48000000000000104</v>
      </c>
      <c r="B157" s="39">
        <f t="shared" si="21"/>
        <v>4144.0000000000027</v>
      </c>
      <c r="C157" s="39">
        <v>1000</v>
      </c>
      <c r="D157" s="39">
        <f t="shared" si="16"/>
        <v>0</v>
      </c>
      <c r="E157" s="39">
        <f t="shared" si="17"/>
        <v>0</v>
      </c>
      <c r="F157" s="39">
        <v>0</v>
      </c>
      <c r="G157" s="39">
        <f t="shared" si="18"/>
        <v>542.40000000000111</v>
      </c>
      <c r="H157" s="40">
        <f t="shared" si="19"/>
        <v>1542.400000000001</v>
      </c>
    </row>
    <row r="158" spans="1:8" x14ac:dyDescent="0.3">
      <c r="A158" s="38">
        <f t="shared" si="20"/>
        <v>0.49000000000000105</v>
      </c>
      <c r="B158" s="39">
        <f t="shared" si="21"/>
        <v>4172.0000000000027</v>
      </c>
      <c r="C158" s="39">
        <v>1000</v>
      </c>
      <c r="D158" s="39">
        <f t="shared" si="16"/>
        <v>0</v>
      </c>
      <c r="E158" s="39">
        <f t="shared" si="17"/>
        <v>0</v>
      </c>
      <c r="F158" s="39">
        <v>0</v>
      </c>
      <c r="G158" s="39">
        <f t="shared" si="18"/>
        <v>553.70000000000107</v>
      </c>
      <c r="H158" s="40">
        <f t="shared" si="19"/>
        <v>1553.7000000000012</v>
      </c>
    </row>
    <row r="159" spans="1:8" x14ac:dyDescent="0.3">
      <c r="A159" s="38">
        <f t="shared" si="20"/>
        <v>0.500000000000001</v>
      </c>
      <c r="B159" s="39">
        <f t="shared" si="21"/>
        <v>4200.0000000000027</v>
      </c>
      <c r="C159" s="39">
        <v>1000</v>
      </c>
      <c r="D159" s="39">
        <f t="shared" si="16"/>
        <v>0</v>
      </c>
      <c r="E159" s="39">
        <f t="shared" si="17"/>
        <v>0</v>
      </c>
      <c r="F159" s="39">
        <v>0</v>
      </c>
      <c r="G159" s="39">
        <f t="shared" si="18"/>
        <v>565.00000000000114</v>
      </c>
      <c r="H159" s="40">
        <f t="shared" si="19"/>
        <v>1565.0000000000011</v>
      </c>
    </row>
    <row r="160" spans="1:8" x14ac:dyDescent="0.3">
      <c r="A160" s="38">
        <f t="shared" si="20"/>
        <v>0.51000000000000101</v>
      </c>
      <c r="B160" s="39">
        <f t="shared" si="21"/>
        <v>4228.0000000000027</v>
      </c>
      <c r="C160" s="39">
        <v>1000</v>
      </c>
      <c r="D160" s="39">
        <f t="shared" si="16"/>
        <v>0</v>
      </c>
      <c r="E160" s="39">
        <f t="shared" si="17"/>
        <v>0</v>
      </c>
      <c r="F160" s="39">
        <v>0</v>
      </c>
      <c r="G160" s="39">
        <f t="shared" si="18"/>
        <v>576.30000000000109</v>
      </c>
      <c r="H160" s="40">
        <f t="shared" si="19"/>
        <v>1576.3000000000011</v>
      </c>
    </row>
    <row r="161" spans="1:8" x14ac:dyDescent="0.3">
      <c r="A161" s="38">
        <f t="shared" si="20"/>
        <v>0.52000000000000102</v>
      </c>
      <c r="B161" s="39">
        <f t="shared" si="21"/>
        <v>4256.0000000000027</v>
      </c>
      <c r="C161" s="39">
        <v>1000</v>
      </c>
      <c r="D161" s="39">
        <f t="shared" si="16"/>
        <v>0</v>
      </c>
      <c r="E161" s="39">
        <f t="shared" si="17"/>
        <v>0</v>
      </c>
      <c r="F161" s="39">
        <v>0</v>
      </c>
      <c r="G161" s="39">
        <f t="shared" si="18"/>
        <v>587.60000000000116</v>
      </c>
      <c r="H161" s="40">
        <f t="shared" si="19"/>
        <v>1587.6000000000013</v>
      </c>
    </row>
    <row r="162" spans="1:8" x14ac:dyDescent="0.3">
      <c r="A162" s="38">
        <f t="shared" si="20"/>
        <v>0.53000000000000103</v>
      </c>
      <c r="B162" s="39">
        <f t="shared" si="21"/>
        <v>4284.0000000000036</v>
      </c>
      <c r="C162" s="39">
        <v>1000</v>
      </c>
      <c r="D162" s="39">
        <f t="shared" si="16"/>
        <v>0</v>
      </c>
      <c r="E162" s="39">
        <f t="shared" si="17"/>
        <v>0</v>
      </c>
      <c r="F162" s="39">
        <v>0</v>
      </c>
      <c r="G162" s="39">
        <f t="shared" si="18"/>
        <v>598.90000000000146</v>
      </c>
      <c r="H162" s="40">
        <f t="shared" si="19"/>
        <v>1598.9000000000015</v>
      </c>
    </row>
    <row r="163" spans="1:8" x14ac:dyDescent="0.3">
      <c r="A163" s="38">
        <f t="shared" si="20"/>
        <v>0.54000000000000103</v>
      </c>
      <c r="B163" s="39">
        <f t="shared" si="21"/>
        <v>4312.0000000000027</v>
      </c>
      <c r="C163" s="39">
        <v>1000</v>
      </c>
      <c r="D163" s="39">
        <f t="shared" si="16"/>
        <v>0</v>
      </c>
      <c r="E163" s="39">
        <f t="shared" si="17"/>
        <v>0</v>
      </c>
      <c r="F163" s="39">
        <v>0</v>
      </c>
      <c r="G163" s="39">
        <f t="shared" si="18"/>
        <v>610.20000000000107</v>
      </c>
      <c r="H163" s="40">
        <f t="shared" si="19"/>
        <v>1610.2000000000012</v>
      </c>
    </row>
    <row r="164" spans="1:8" x14ac:dyDescent="0.3">
      <c r="A164" s="38">
        <f t="shared" si="20"/>
        <v>0.55000000000000104</v>
      </c>
      <c r="B164" s="39">
        <f t="shared" si="21"/>
        <v>4340.0000000000036</v>
      </c>
      <c r="C164" s="39">
        <v>1000</v>
      </c>
      <c r="D164" s="39">
        <f t="shared" si="16"/>
        <v>0</v>
      </c>
      <c r="E164" s="39">
        <f t="shared" si="17"/>
        <v>0</v>
      </c>
      <c r="F164" s="39">
        <v>0</v>
      </c>
      <c r="G164" s="39">
        <f t="shared" si="18"/>
        <v>621.50000000000148</v>
      </c>
      <c r="H164" s="40">
        <f t="shared" si="19"/>
        <v>1621.5000000000014</v>
      </c>
    </row>
    <row r="165" spans="1:8" x14ac:dyDescent="0.3">
      <c r="A165" s="38">
        <f t="shared" si="20"/>
        <v>0.56000000000000105</v>
      </c>
      <c r="B165" s="39">
        <f t="shared" si="21"/>
        <v>4368.0000000000027</v>
      </c>
      <c r="C165" s="39">
        <v>1000</v>
      </c>
      <c r="D165" s="39">
        <f t="shared" si="16"/>
        <v>0</v>
      </c>
      <c r="E165" s="39">
        <f t="shared" si="17"/>
        <v>0</v>
      </c>
      <c r="F165" s="39">
        <v>0</v>
      </c>
      <c r="G165" s="39">
        <f t="shared" si="18"/>
        <v>632.80000000000109</v>
      </c>
      <c r="H165" s="40">
        <f t="shared" si="19"/>
        <v>1632.8000000000011</v>
      </c>
    </row>
    <row r="166" spans="1:8" x14ac:dyDescent="0.3">
      <c r="A166" s="38">
        <f t="shared" si="20"/>
        <v>0.57000000000000106</v>
      </c>
      <c r="B166" s="39">
        <f t="shared" si="21"/>
        <v>4396.0000000000036</v>
      </c>
      <c r="C166" s="39">
        <v>1000</v>
      </c>
      <c r="D166" s="39">
        <f t="shared" si="16"/>
        <v>0</v>
      </c>
      <c r="E166" s="39">
        <f t="shared" si="17"/>
        <v>0</v>
      </c>
      <c r="F166" s="39">
        <v>0</v>
      </c>
      <c r="G166" s="39">
        <f t="shared" si="18"/>
        <v>644.1000000000015</v>
      </c>
      <c r="H166" s="40">
        <f t="shared" si="19"/>
        <v>1644.1000000000015</v>
      </c>
    </row>
    <row r="167" spans="1:8" x14ac:dyDescent="0.3">
      <c r="A167" s="38">
        <f t="shared" si="20"/>
        <v>0.58000000000000107</v>
      </c>
      <c r="B167" s="39">
        <f t="shared" si="21"/>
        <v>4424.0000000000027</v>
      </c>
      <c r="C167" s="39">
        <v>1000</v>
      </c>
      <c r="D167" s="39">
        <f t="shared" si="16"/>
        <v>0</v>
      </c>
      <c r="E167" s="39">
        <f t="shared" si="17"/>
        <v>0</v>
      </c>
      <c r="F167" s="39">
        <v>0</v>
      </c>
      <c r="G167" s="39">
        <f t="shared" si="18"/>
        <v>655.40000000000111</v>
      </c>
      <c r="H167" s="40">
        <f t="shared" si="19"/>
        <v>1655.400000000001</v>
      </c>
    </row>
    <row r="168" spans="1:8" x14ac:dyDescent="0.3">
      <c r="A168" s="38">
        <f t="shared" si="20"/>
        <v>0.59000000000000108</v>
      </c>
      <c r="B168" s="39">
        <f t="shared" si="21"/>
        <v>4452.0000000000036</v>
      </c>
      <c r="C168" s="39">
        <v>1000</v>
      </c>
      <c r="D168" s="39">
        <f t="shared" si="16"/>
        <v>0</v>
      </c>
      <c r="E168" s="39">
        <f t="shared" si="17"/>
        <v>0</v>
      </c>
      <c r="F168" s="39">
        <v>0</v>
      </c>
      <c r="G168" s="39">
        <f t="shared" si="18"/>
        <v>666.70000000000152</v>
      </c>
      <c r="H168" s="40">
        <f t="shared" si="19"/>
        <v>1666.7000000000016</v>
      </c>
    </row>
    <row r="169" spans="1:8" x14ac:dyDescent="0.3">
      <c r="A169" s="38">
        <f t="shared" si="20"/>
        <v>0.60000000000000109</v>
      </c>
      <c r="B169" s="39">
        <f t="shared" si="21"/>
        <v>4480.0000000000027</v>
      </c>
      <c r="C169" s="39">
        <v>1000</v>
      </c>
      <c r="D169" s="39">
        <f t="shared" si="16"/>
        <v>0</v>
      </c>
      <c r="E169" s="39">
        <f t="shared" si="17"/>
        <v>0</v>
      </c>
      <c r="F169" s="39">
        <v>0</v>
      </c>
      <c r="G169" s="39">
        <f t="shared" si="18"/>
        <v>678.00000000000114</v>
      </c>
      <c r="H169" s="40">
        <f t="shared" ref="H169:H200" si="22">SUM(C169:G169)</f>
        <v>1678.0000000000011</v>
      </c>
    </row>
    <row r="170" spans="1:8" x14ac:dyDescent="0.3">
      <c r="A170" s="38">
        <f t="shared" si="20"/>
        <v>0.6100000000000011</v>
      </c>
      <c r="B170" s="39">
        <f t="shared" si="21"/>
        <v>4508.0000000000036</v>
      </c>
      <c r="C170" s="39">
        <v>1000</v>
      </c>
      <c r="D170" s="39">
        <f t="shared" si="16"/>
        <v>0</v>
      </c>
      <c r="E170" s="39">
        <f t="shared" si="17"/>
        <v>0</v>
      </c>
      <c r="F170" s="39">
        <v>0</v>
      </c>
      <c r="G170" s="39">
        <f t="shared" si="18"/>
        <v>689.30000000000143</v>
      </c>
      <c r="H170" s="40">
        <f t="shared" si="22"/>
        <v>1689.3000000000015</v>
      </c>
    </row>
    <row r="171" spans="1:8" x14ac:dyDescent="0.3">
      <c r="A171" s="38">
        <f t="shared" si="20"/>
        <v>0.62000000000000111</v>
      </c>
      <c r="B171" s="39">
        <f t="shared" si="21"/>
        <v>4536.0000000000027</v>
      </c>
      <c r="C171" s="39">
        <v>1000</v>
      </c>
      <c r="D171" s="39">
        <f t="shared" si="16"/>
        <v>0</v>
      </c>
      <c r="E171" s="39">
        <f t="shared" si="17"/>
        <v>0</v>
      </c>
      <c r="F171" s="39">
        <v>0</v>
      </c>
      <c r="G171" s="39">
        <f t="shared" si="18"/>
        <v>700.60000000000116</v>
      </c>
      <c r="H171" s="40">
        <f t="shared" si="22"/>
        <v>1700.6000000000013</v>
      </c>
    </row>
    <row r="172" spans="1:8" x14ac:dyDescent="0.3">
      <c r="A172" s="38">
        <f t="shared" si="20"/>
        <v>0.63000000000000111</v>
      </c>
      <c r="B172" s="39">
        <f t="shared" si="21"/>
        <v>4564.0000000000036</v>
      </c>
      <c r="C172" s="39">
        <v>1000</v>
      </c>
      <c r="D172" s="39">
        <f t="shared" si="16"/>
        <v>0</v>
      </c>
      <c r="E172" s="39">
        <f t="shared" si="17"/>
        <v>0</v>
      </c>
      <c r="F172" s="39">
        <v>0</v>
      </c>
      <c r="G172" s="39">
        <f t="shared" si="18"/>
        <v>711.90000000000146</v>
      </c>
      <c r="H172" s="40">
        <f t="shared" si="22"/>
        <v>1711.9000000000015</v>
      </c>
    </row>
    <row r="173" spans="1:8" x14ac:dyDescent="0.3">
      <c r="A173" s="38">
        <f t="shared" si="20"/>
        <v>0.64000000000000112</v>
      </c>
      <c r="B173" s="39">
        <f t="shared" si="21"/>
        <v>4592.0000000000027</v>
      </c>
      <c r="C173" s="39">
        <v>1000</v>
      </c>
      <c r="D173" s="39">
        <f t="shared" si="16"/>
        <v>0</v>
      </c>
      <c r="E173" s="39">
        <f t="shared" si="17"/>
        <v>0</v>
      </c>
      <c r="F173" s="39">
        <v>0</v>
      </c>
      <c r="G173" s="39">
        <f t="shared" si="18"/>
        <v>723.20000000000107</v>
      </c>
      <c r="H173" s="40">
        <f t="shared" si="22"/>
        <v>1723.2000000000012</v>
      </c>
    </row>
    <row r="174" spans="1:8" x14ac:dyDescent="0.3">
      <c r="A174" s="38">
        <f t="shared" si="20"/>
        <v>0.65000000000000113</v>
      </c>
      <c r="B174" s="39">
        <f t="shared" si="21"/>
        <v>4620.0000000000036</v>
      </c>
      <c r="C174" s="39">
        <v>1000</v>
      </c>
      <c r="D174" s="39">
        <f t="shared" si="16"/>
        <v>0</v>
      </c>
      <c r="E174" s="39">
        <f t="shared" si="17"/>
        <v>0</v>
      </c>
      <c r="F174" s="39">
        <v>0</v>
      </c>
      <c r="G174" s="39">
        <f t="shared" si="18"/>
        <v>734.50000000000148</v>
      </c>
      <c r="H174" s="40">
        <f t="shared" si="22"/>
        <v>1734.5000000000014</v>
      </c>
    </row>
    <row r="175" spans="1:8" x14ac:dyDescent="0.3">
      <c r="A175" s="38">
        <f t="shared" si="20"/>
        <v>0.66000000000000114</v>
      </c>
      <c r="B175" s="39">
        <f t="shared" si="21"/>
        <v>4648.0000000000027</v>
      </c>
      <c r="C175" s="39">
        <v>1000</v>
      </c>
      <c r="D175" s="39">
        <f t="shared" si="16"/>
        <v>0</v>
      </c>
      <c r="E175" s="39">
        <f t="shared" si="17"/>
        <v>0</v>
      </c>
      <c r="F175" s="39">
        <v>0</v>
      </c>
      <c r="G175" s="39">
        <f t="shared" si="18"/>
        <v>745.80000000000109</v>
      </c>
      <c r="H175" s="40">
        <f t="shared" si="22"/>
        <v>1745.8000000000011</v>
      </c>
    </row>
    <row r="176" spans="1:8" x14ac:dyDescent="0.3">
      <c r="A176" s="38">
        <f t="shared" si="20"/>
        <v>0.67000000000000115</v>
      </c>
      <c r="B176" s="39">
        <f t="shared" si="21"/>
        <v>4676.0000000000036</v>
      </c>
      <c r="C176" s="39">
        <v>1000</v>
      </c>
      <c r="D176" s="39">
        <f t="shared" si="16"/>
        <v>0</v>
      </c>
      <c r="E176" s="39">
        <f t="shared" si="17"/>
        <v>0</v>
      </c>
      <c r="F176" s="39">
        <v>0</v>
      </c>
      <c r="G176" s="39">
        <f t="shared" si="18"/>
        <v>757.1000000000015</v>
      </c>
      <c r="H176" s="40">
        <f t="shared" si="22"/>
        <v>1757.1000000000015</v>
      </c>
    </row>
    <row r="177" spans="1:8" x14ac:dyDescent="0.3">
      <c r="A177" s="38">
        <f t="shared" si="20"/>
        <v>0.68000000000000116</v>
      </c>
      <c r="B177" s="39">
        <f t="shared" si="21"/>
        <v>4704.0000000000027</v>
      </c>
      <c r="C177" s="39">
        <v>1000</v>
      </c>
      <c r="D177" s="39">
        <f t="shared" si="16"/>
        <v>0</v>
      </c>
      <c r="E177" s="39">
        <f t="shared" si="17"/>
        <v>0</v>
      </c>
      <c r="F177" s="39">
        <v>0</v>
      </c>
      <c r="G177" s="39">
        <f t="shared" si="18"/>
        <v>768.40000000000111</v>
      </c>
      <c r="H177" s="40">
        <f t="shared" si="22"/>
        <v>1768.400000000001</v>
      </c>
    </row>
    <row r="178" spans="1:8" x14ac:dyDescent="0.3">
      <c r="A178" s="38">
        <f t="shared" si="20"/>
        <v>0.69000000000000117</v>
      </c>
      <c r="B178" s="39">
        <f t="shared" si="21"/>
        <v>4732.0000000000036</v>
      </c>
      <c r="C178" s="39">
        <v>1000</v>
      </c>
      <c r="D178" s="39">
        <f t="shared" si="16"/>
        <v>0</v>
      </c>
      <c r="E178" s="39">
        <f t="shared" si="17"/>
        <v>0</v>
      </c>
      <c r="F178" s="39">
        <v>0</v>
      </c>
      <c r="G178" s="39">
        <f t="shared" si="18"/>
        <v>779.70000000000152</v>
      </c>
      <c r="H178" s="40">
        <f t="shared" si="22"/>
        <v>1779.7000000000016</v>
      </c>
    </row>
    <row r="179" spans="1:8" x14ac:dyDescent="0.3">
      <c r="A179" s="38">
        <f t="shared" si="20"/>
        <v>0.70000000000000118</v>
      </c>
      <c r="B179" s="39">
        <f t="shared" si="21"/>
        <v>4760.0000000000027</v>
      </c>
      <c r="C179" s="39">
        <v>1000</v>
      </c>
      <c r="D179" s="39">
        <f t="shared" si="16"/>
        <v>0</v>
      </c>
      <c r="E179" s="39">
        <f t="shared" si="17"/>
        <v>0</v>
      </c>
      <c r="F179" s="39">
        <v>0</v>
      </c>
      <c r="G179" s="39">
        <f t="shared" si="18"/>
        <v>791.00000000000114</v>
      </c>
      <c r="H179" s="40">
        <f t="shared" si="22"/>
        <v>1791.0000000000011</v>
      </c>
    </row>
    <row r="180" spans="1:8" x14ac:dyDescent="0.3">
      <c r="A180" s="38">
        <f t="shared" si="20"/>
        <v>0.71000000000000119</v>
      </c>
      <c r="B180" s="39">
        <f t="shared" si="21"/>
        <v>4788.0000000000036</v>
      </c>
      <c r="C180" s="39">
        <v>1000</v>
      </c>
      <c r="D180" s="39">
        <f t="shared" si="16"/>
        <v>0</v>
      </c>
      <c r="E180" s="39">
        <f t="shared" si="17"/>
        <v>0</v>
      </c>
      <c r="F180" s="39">
        <v>0</v>
      </c>
      <c r="G180" s="39">
        <f t="shared" si="18"/>
        <v>802.30000000000143</v>
      </c>
      <c r="H180" s="40">
        <f t="shared" si="22"/>
        <v>1802.3000000000015</v>
      </c>
    </row>
    <row r="181" spans="1:8" x14ac:dyDescent="0.3">
      <c r="A181" s="38">
        <f t="shared" si="20"/>
        <v>0.72000000000000119</v>
      </c>
      <c r="B181" s="39">
        <f t="shared" si="21"/>
        <v>4816.0000000000027</v>
      </c>
      <c r="C181" s="39">
        <v>1000</v>
      </c>
      <c r="D181" s="39">
        <f t="shared" si="16"/>
        <v>0</v>
      </c>
      <c r="E181" s="39">
        <f t="shared" si="17"/>
        <v>0</v>
      </c>
      <c r="F181" s="39">
        <v>0</v>
      </c>
      <c r="G181" s="39">
        <f t="shared" si="18"/>
        <v>813.60000000000116</v>
      </c>
      <c r="H181" s="40">
        <f t="shared" si="22"/>
        <v>1813.6000000000013</v>
      </c>
    </row>
    <row r="182" spans="1:8" x14ac:dyDescent="0.3">
      <c r="A182" s="38">
        <f t="shared" si="20"/>
        <v>0.7300000000000012</v>
      </c>
      <c r="B182" s="39">
        <f t="shared" si="21"/>
        <v>4844.0000000000036</v>
      </c>
      <c r="C182" s="39">
        <v>1000</v>
      </c>
      <c r="D182" s="39">
        <f t="shared" si="16"/>
        <v>0</v>
      </c>
      <c r="E182" s="39">
        <f t="shared" si="17"/>
        <v>0</v>
      </c>
      <c r="F182" s="39">
        <v>0</v>
      </c>
      <c r="G182" s="39">
        <f t="shared" si="18"/>
        <v>824.90000000000146</v>
      </c>
      <c r="H182" s="40">
        <f t="shared" si="22"/>
        <v>1824.9000000000015</v>
      </c>
    </row>
    <row r="183" spans="1:8" x14ac:dyDescent="0.3">
      <c r="A183" s="38">
        <f t="shared" si="20"/>
        <v>0.74000000000000121</v>
      </c>
      <c r="B183" s="39">
        <f t="shared" si="21"/>
        <v>4872.0000000000027</v>
      </c>
      <c r="C183" s="39">
        <v>1000</v>
      </c>
      <c r="D183" s="39">
        <f t="shared" si="16"/>
        <v>0</v>
      </c>
      <c r="E183" s="39">
        <f t="shared" si="17"/>
        <v>0</v>
      </c>
      <c r="F183" s="39">
        <v>0</v>
      </c>
      <c r="G183" s="39">
        <f t="shared" si="18"/>
        <v>836.20000000000107</v>
      </c>
      <c r="H183" s="40">
        <f t="shared" si="22"/>
        <v>1836.2000000000012</v>
      </c>
    </row>
    <row r="184" spans="1:8" x14ac:dyDescent="0.3">
      <c r="A184" s="38">
        <f t="shared" si="20"/>
        <v>0.75000000000000122</v>
      </c>
      <c r="B184" s="39">
        <f t="shared" si="21"/>
        <v>4900.0000000000036</v>
      </c>
      <c r="C184" s="39">
        <v>1000</v>
      </c>
      <c r="D184" s="39">
        <f t="shared" si="16"/>
        <v>0</v>
      </c>
      <c r="E184" s="39">
        <f t="shared" si="17"/>
        <v>0</v>
      </c>
      <c r="F184" s="39">
        <v>0</v>
      </c>
      <c r="G184" s="39">
        <f t="shared" si="18"/>
        <v>847.50000000000148</v>
      </c>
      <c r="H184" s="40">
        <f t="shared" si="22"/>
        <v>1847.5000000000014</v>
      </c>
    </row>
    <row r="185" spans="1:8" x14ac:dyDescent="0.3">
      <c r="A185" s="38">
        <f t="shared" si="20"/>
        <v>0.76000000000000123</v>
      </c>
      <c r="B185" s="39">
        <f t="shared" si="21"/>
        <v>4928.0000000000027</v>
      </c>
      <c r="C185" s="39">
        <v>1000</v>
      </c>
      <c r="D185" s="39">
        <f t="shared" si="16"/>
        <v>0</v>
      </c>
      <c r="E185" s="39">
        <f t="shared" si="17"/>
        <v>0</v>
      </c>
      <c r="F185" s="39">
        <v>0</v>
      </c>
      <c r="G185" s="39">
        <f t="shared" si="18"/>
        <v>858.80000000000109</v>
      </c>
      <c r="H185" s="40">
        <f t="shared" si="22"/>
        <v>1858.8000000000011</v>
      </c>
    </row>
    <row r="186" spans="1:8" x14ac:dyDescent="0.3">
      <c r="A186" s="38">
        <f t="shared" si="20"/>
        <v>0.77000000000000124</v>
      </c>
      <c r="B186" s="39">
        <f t="shared" si="21"/>
        <v>4956.0000000000036</v>
      </c>
      <c r="C186" s="39">
        <v>1000</v>
      </c>
      <c r="D186" s="39">
        <f t="shared" si="16"/>
        <v>0</v>
      </c>
      <c r="E186" s="39">
        <f t="shared" si="17"/>
        <v>0</v>
      </c>
      <c r="F186" s="39">
        <v>0</v>
      </c>
      <c r="G186" s="39">
        <f t="shared" si="18"/>
        <v>870.1000000000015</v>
      </c>
      <c r="H186" s="40">
        <f t="shared" si="22"/>
        <v>1870.1000000000015</v>
      </c>
    </row>
    <row r="187" spans="1:8" x14ac:dyDescent="0.3">
      <c r="A187" s="38">
        <f t="shared" si="20"/>
        <v>0.78000000000000125</v>
      </c>
      <c r="B187" s="39">
        <f t="shared" si="21"/>
        <v>4984.0000000000036</v>
      </c>
      <c r="C187" s="39">
        <v>1000</v>
      </c>
      <c r="D187" s="39">
        <f t="shared" si="16"/>
        <v>0</v>
      </c>
      <c r="E187" s="39">
        <f t="shared" si="17"/>
        <v>0</v>
      </c>
      <c r="F187" s="39">
        <v>0</v>
      </c>
      <c r="G187" s="39">
        <f t="shared" si="18"/>
        <v>881.40000000000146</v>
      </c>
      <c r="H187" s="40">
        <f t="shared" si="22"/>
        <v>1881.4000000000015</v>
      </c>
    </row>
    <row r="188" spans="1:8" x14ac:dyDescent="0.3">
      <c r="A188" s="38">
        <f t="shared" si="20"/>
        <v>0.79000000000000126</v>
      </c>
      <c r="B188" s="39">
        <f t="shared" si="21"/>
        <v>5012.0000000000036</v>
      </c>
      <c r="C188" s="39">
        <v>1000</v>
      </c>
      <c r="D188" s="39">
        <f t="shared" si="16"/>
        <v>0</v>
      </c>
      <c r="E188" s="39">
        <f t="shared" si="17"/>
        <v>0</v>
      </c>
      <c r="F188" s="39">
        <v>0</v>
      </c>
      <c r="G188" s="39">
        <f t="shared" si="18"/>
        <v>892.70000000000152</v>
      </c>
      <c r="H188" s="40">
        <f t="shared" si="22"/>
        <v>1892.7000000000016</v>
      </c>
    </row>
    <row r="189" spans="1:8" x14ac:dyDescent="0.3">
      <c r="A189" s="38">
        <f t="shared" si="20"/>
        <v>0.80000000000000127</v>
      </c>
      <c r="B189" s="39">
        <f t="shared" si="21"/>
        <v>5040.0000000000036</v>
      </c>
      <c r="C189" s="39">
        <v>1000</v>
      </c>
      <c r="D189" s="39">
        <f t="shared" si="16"/>
        <v>0</v>
      </c>
      <c r="E189" s="39">
        <f t="shared" si="17"/>
        <v>0</v>
      </c>
      <c r="F189" s="39">
        <v>0</v>
      </c>
      <c r="G189" s="39">
        <f t="shared" si="18"/>
        <v>904.00000000000148</v>
      </c>
      <c r="H189" s="40">
        <f t="shared" si="22"/>
        <v>1904.0000000000014</v>
      </c>
    </row>
    <row r="190" spans="1:8" x14ac:dyDescent="0.3">
      <c r="A190" s="38">
        <f t="shared" si="20"/>
        <v>0.81000000000000127</v>
      </c>
      <c r="B190" s="39">
        <f t="shared" si="21"/>
        <v>5068.0000000000036</v>
      </c>
      <c r="C190" s="39">
        <v>1000</v>
      </c>
      <c r="D190" s="39">
        <f t="shared" si="16"/>
        <v>0</v>
      </c>
      <c r="E190" s="39">
        <f t="shared" si="17"/>
        <v>0</v>
      </c>
      <c r="F190" s="39">
        <v>0</v>
      </c>
      <c r="G190" s="39">
        <f t="shared" si="18"/>
        <v>915.30000000000155</v>
      </c>
      <c r="H190" s="40">
        <f t="shared" si="22"/>
        <v>1915.3000000000015</v>
      </c>
    </row>
    <row r="191" spans="1:8" x14ac:dyDescent="0.3">
      <c r="A191" s="38">
        <f t="shared" si="20"/>
        <v>0.82000000000000128</v>
      </c>
      <c r="B191" s="39">
        <f t="shared" si="21"/>
        <v>5096.0000000000036</v>
      </c>
      <c r="C191" s="39">
        <v>1000</v>
      </c>
      <c r="D191" s="39">
        <f t="shared" si="16"/>
        <v>0</v>
      </c>
      <c r="E191" s="39">
        <f t="shared" si="17"/>
        <v>0</v>
      </c>
      <c r="F191" s="39">
        <v>0</v>
      </c>
      <c r="G191" s="39">
        <f t="shared" si="18"/>
        <v>926.6000000000015</v>
      </c>
      <c r="H191" s="40">
        <f t="shared" si="22"/>
        <v>1926.6000000000015</v>
      </c>
    </row>
    <row r="192" spans="1:8" x14ac:dyDescent="0.3">
      <c r="A192" s="38">
        <f t="shared" si="20"/>
        <v>0.83000000000000129</v>
      </c>
      <c r="B192" s="39">
        <f t="shared" si="21"/>
        <v>5124.0000000000036</v>
      </c>
      <c r="C192" s="39">
        <v>1000</v>
      </c>
      <c r="D192" s="39">
        <f t="shared" si="16"/>
        <v>0</v>
      </c>
      <c r="E192" s="39">
        <f t="shared" si="17"/>
        <v>0</v>
      </c>
      <c r="F192" s="39">
        <v>0</v>
      </c>
      <c r="G192" s="39">
        <f t="shared" si="18"/>
        <v>937.90000000000146</v>
      </c>
      <c r="H192" s="40">
        <f t="shared" si="22"/>
        <v>1937.9000000000015</v>
      </c>
    </row>
    <row r="193" spans="1:8" x14ac:dyDescent="0.3">
      <c r="A193" s="38">
        <f t="shared" si="20"/>
        <v>0.8400000000000013</v>
      </c>
      <c r="B193" s="39">
        <f t="shared" si="21"/>
        <v>5152.0000000000036</v>
      </c>
      <c r="C193" s="39">
        <v>1000</v>
      </c>
      <c r="D193" s="39">
        <f t="shared" si="16"/>
        <v>0</v>
      </c>
      <c r="E193" s="39">
        <f t="shared" si="17"/>
        <v>0</v>
      </c>
      <c r="F193" s="39">
        <v>0</v>
      </c>
      <c r="G193" s="39">
        <f t="shared" si="18"/>
        <v>949.20000000000152</v>
      </c>
      <c r="H193" s="40">
        <f t="shared" si="22"/>
        <v>1949.2000000000016</v>
      </c>
    </row>
    <row r="194" spans="1:8" x14ac:dyDescent="0.3">
      <c r="A194" s="38">
        <f t="shared" si="20"/>
        <v>0.85000000000000131</v>
      </c>
      <c r="B194" s="39">
        <f t="shared" si="21"/>
        <v>5180.0000000000036</v>
      </c>
      <c r="C194" s="39">
        <v>1000</v>
      </c>
      <c r="D194" s="39">
        <f t="shared" si="16"/>
        <v>0</v>
      </c>
      <c r="E194" s="39">
        <f t="shared" si="17"/>
        <v>0</v>
      </c>
      <c r="F194" s="39">
        <v>0</v>
      </c>
      <c r="G194" s="39">
        <f t="shared" si="18"/>
        <v>960.50000000000148</v>
      </c>
      <c r="H194" s="40">
        <f t="shared" si="22"/>
        <v>1960.5000000000014</v>
      </c>
    </row>
    <row r="195" spans="1:8" x14ac:dyDescent="0.3">
      <c r="A195" s="38">
        <f t="shared" si="20"/>
        <v>0.86000000000000132</v>
      </c>
      <c r="B195" s="39">
        <f t="shared" si="21"/>
        <v>5208.0000000000036</v>
      </c>
      <c r="C195" s="39">
        <v>1000</v>
      </c>
      <c r="D195" s="39">
        <f t="shared" si="16"/>
        <v>0</v>
      </c>
      <c r="E195" s="39">
        <f t="shared" si="17"/>
        <v>0</v>
      </c>
      <c r="F195" s="39">
        <v>0</v>
      </c>
      <c r="G195" s="39">
        <f t="shared" si="18"/>
        <v>971.80000000000155</v>
      </c>
      <c r="H195" s="40">
        <f t="shared" si="22"/>
        <v>1971.8000000000015</v>
      </c>
    </row>
    <row r="196" spans="1:8" x14ac:dyDescent="0.3">
      <c r="A196" s="38">
        <f t="shared" si="20"/>
        <v>0.87000000000000133</v>
      </c>
      <c r="B196" s="39">
        <f t="shared" si="21"/>
        <v>5236.0000000000036</v>
      </c>
      <c r="C196" s="39">
        <v>1000</v>
      </c>
      <c r="D196" s="39">
        <f t="shared" si="16"/>
        <v>0</v>
      </c>
      <c r="E196" s="39">
        <f t="shared" si="17"/>
        <v>0</v>
      </c>
      <c r="F196" s="39">
        <v>0</v>
      </c>
      <c r="G196" s="39">
        <f t="shared" si="18"/>
        <v>983.1000000000015</v>
      </c>
      <c r="H196" s="40">
        <f t="shared" si="22"/>
        <v>1983.1000000000015</v>
      </c>
    </row>
    <row r="197" spans="1:8" x14ac:dyDescent="0.3">
      <c r="A197" s="38">
        <f t="shared" si="20"/>
        <v>0.88000000000000134</v>
      </c>
      <c r="B197" s="39">
        <f t="shared" si="21"/>
        <v>5264.0000000000036</v>
      </c>
      <c r="C197" s="39">
        <v>1000</v>
      </c>
      <c r="D197" s="39">
        <f t="shared" si="16"/>
        <v>0</v>
      </c>
      <c r="E197" s="39">
        <f t="shared" si="17"/>
        <v>0</v>
      </c>
      <c r="F197" s="39">
        <v>0</v>
      </c>
      <c r="G197" s="39">
        <f t="shared" si="18"/>
        <v>994.40000000000146</v>
      </c>
      <c r="H197" s="40">
        <f t="shared" si="22"/>
        <v>1994.4000000000015</v>
      </c>
    </row>
    <row r="198" spans="1:8" x14ac:dyDescent="0.3">
      <c r="A198" s="38">
        <f t="shared" si="20"/>
        <v>0.89000000000000135</v>
      </c>
      <c r="B198" s="39">
        <f t="shared" si="21"/>
        <v>5292.0000000000036</v>
      </c>
      <c r="C198" s="39">
        <v>1000</v>
      </c>
      <c r="D198" s="39">
        <f t="shared" si="16"/>
        <v>0</v>
      </c>
      <c r="E198" s="39">
        <f t="shared" si="17"/>
        <v>0</v>
      </c>
      <c r="F198" s="39">
        <v>0</v>
      </c>
      <c r="G198" s="39">
        <f t="shared" si="18"/>
        <v>1005.7000000000015</v>
      </c>
      <c r="H198" s="40">
        <f t="shared" si="22"/>
        <v>2005.7000000000016</v>
      </c>
    </row>
    <row r="199" spans="1:8" x14ac:dyDescent="0.3">
      <c r="A199" s="38">
        <f t="shared" si="20"/>
        <v>0.90000000000000135</v>
      </c>
      <c r="B199" s="39">
        <f t="shared" si="21"/>
        <v>5320.0000000000036</v>
      </c>
      <c r="C199" s="39">
        <v>1000</v>
      </c>
      <c r="D199" s="39">
        <f t="shared" si="16"/>
        <v>0</v>
      </c>
      <c r="E199" s="39">
        <f t="shared" si="17"/>
        <v>0</v>
      </c>
      <c r="F199" s="39">
        <v>0</v>
      </c>
      <c r="G199" s="39">
        <f t="shared" si="18"/>
        <v>1017.0000000000015</v>
      </c>
      <c r="H199" s="40">
        <f t="shared" si="22"/>
        <v>2017.0000000000014</v>
      </c>
    </row>
    <row r="200" spans="1:8" x14ac:dyDescent="0.3">
      <c r="A200" s="38">
        <f t="shared" si="20"/>
        <v>0.91000000000000136</v>
      </c>
      <c r="B200" s="39">
        <f t="shared" si="21"/>
        <v>5348.0000000000045</v>
      </c>
      <c r="C200" s="39">
        <v>1000</v>
      </c>
      <c r="D200" s="39">
        <f t="shared" si="16"/>
        <v>0</v>
      </c>
      <c r="E200" s="39">
        <f t="shared" si="17"/>
        <v>0</v>
      </c>
      <c r="F200" s="39">
        <v>0</v>
      </c>
      <c r="G200" s="39">
        <f t="shared" si="18"/>
        <v>1028.3000000000018</v>
      </c>
      <c r="H200" s="40">
        <f t="shared" si="22"/>
        <v>2028.3000000000018</v>
      </c>
    </row>
    <row r="201" spans="1:8" x14ac:dyDescent="0.3">
      <c r="A201" s="38">
        <f t="shared" si="20"/>
        <v>0.92000000000000137</v>
      </c>
      <c r="B201" s="39">
        <f t="shared" si="21"/>
        <v>5376.0000000000036</v>
      </c>
      <c r="C201" s="39">
        <v>1000</v>
      </c>
      <c r="D201" s="39">
        <f t="shared" ref="D201:D209" si="23">$A$3*MAX(1960-B201,0)</f>
        <v>0</v>
      </c>
      <c r="E201" s="39">
        <f t="shared" ref="E201:E209" si="24">$B$3*MAX(2800-B201,0)</f>
        <v>0</v>
      </c>
      <c r="F201" s="39">
        <v>0</v>
      </c>
      <c r="G201" s="39">
        <f t="shared" ref="G201:G209" si="25">$D$3*MAX(B201-2800,0)</f>
        <v>1039.6000000000015</v>
      </c>
      <c r="H201" s="40">
        <f t="shared" ref="H201" si="26">SUM(C201:G201)</f>
        <v>2039.6000000000015</v>
      </c>
    </row>
    <row r="202" spans="1:8" x14ac:dyDescent="0.3">
      <c r="A202" s="38">
        <f t="shared" ref="A202:A209" si="27">A201+0.01</f>
        <v>0.93000000000000138</v>
      </c>
      <c r="B202" s="39">
        <f t="shared" ref="B202:B209" si="28">$B$1*(1+A202)</f>
        <v>5404.0000000000045</v>
      </c>
      <c r="C202" s="39">
        <v>1000</v>
      </c>
      <c r="D202" s="39">
        <f t="shared" si="23"/>
        <v>0</v>
      </c>
      <c r="E202" s="39">
        <f t="shared" si="24"/>
        <v>0</v>
      </c>
      <c r="F202" s="39">
        <v>0</v>
      </c>
      <c r="G202" s="39">
        <f t="shared" si="25"/>
        <v>1050.9000000000019</v>
      </c>
      <c r="H202" s="40">
        <f t="shared" ref="H202:H209" si="29">SUM(C202:G202)</f>
        <v>2050.9000000000019</v>
      </c>
    </row>
    <row r="203" spans="1:8" x14ac:dyDescent="0.3">
      <c r="A203" s="38">
        <f t="shared" si="27"/>
        <v>0.94000000000000139</v>
      </c>
      <c r="B203" s="39">
        <f t="shared" si="28"/>
        <v>5432.0000000000036</v>
      </c>
      <c r="C203" s="39">
        <v>1000</v>
      </c>
      <c r="D203" s="39">
        <f t="shared" si="23"/>
        <v>0</v>
      </c>
      <c r="E203" s="39">
        <f t="shared" si="24"/>
        <v>0</v>
      </c>
      <c r="F203" s="39">
        <v>0</v>
      </c>
      <c r="G203" s="39">
        <f t="shared" si="25"/>
        <v>1062.2000000000014</v>
      </c>
      <c r="H203" s="40">
        <f t="shared" si="29"/>
        <v>2062.2000000000016</v>
      </c>
    </row>
    <row r="204" spans="1:8" x14ac:dyDescent="0.3">
      <c r="A204" s="38">
        <f t="shared" si="27"/>
        <v>0.9500000000000014</v>
      </c>
      <c r="B204" s="39">
        <f t="shared" si="28"/>
        <v>5460.0000000000045</v>
      </c>
      <c r="C204" s="39">
        <v>1000</v>
      </c>
      <c r="D204" s="39">
        <f t="shared" si="23"/>
        <v>0</v>
      </c>
      <c r="E204" s="39">
        <f t="shared" si="24"/>
        <v>0</v>
      </c>
      <c r="F204" s="39">
        <v>0</v>
      </c>
      <c r="G204" s="39">
        <f t="shared" si="25"/>
        <v>1073.5000000000018</v>
      </c>
      <c r="H204" s="40">
        <f t="shared" si="29"/>
        <v>2073.5000000000018</v>
      </c>
    </row>
    <row r="205" spans="1:8" x14ac:dyDescent="0.3">
      <c r="A205" s="38">
        <f t="shared" si="27"/>
        <v>0.96000000000000141</v>
      </c>
      <c r="B205" s="39">
        <f t="shared" si="28"/>
        <v>5488.0000000000036</v>
      </c>
      <c r="C205" s="39">
        <v>1000</v>
      </c>
      <c r="D205" s="39">
        <f t="shared" si="23"/>
        <v>0</v>
      </c>
      <c r="E205" s="39">
        <f t="shared" si="24"/>
        <v>0</v>
      </c>
      <c r="F205" s="39">
        <v>0</v>
      </c>
      <c r="G205" s="39">
        <f t="shared" si="25"/>
        <v>1084.8000000000015</v>
      </c>
      <c r="H205" s="40">
        <f t="shared" si="29"/>
        <v>2084.8000000000015</v>
      </c>
    </row>
    <row r="206" spans="1:8" x14ac:dyDescent="0.3">
      <c r="A206" s="38">
        <f t="shared" si="27"/>
        <v>0.97000000000000142</v>
      </c>
      <c r="B206" s="39">
        <f t="shared" si="28"/>
        <v>5516.0000000000045</v>
      </c>
      <c r="C206" s="39">
        <v>1000</v>
      </c>
      <c r="D206" s="39">
        <f t="shared" si="23"/>
        <v>0</v>
      </c>
      <c r="E206" s="39">
        <f t="shared" si="24"/>
        <v>0</v>
      </c>
      <c r="F206" s="39">
        <v>0</v>
      </c>
      <c r="G206" s="39">
        <f t="shared" si="25"/>
        <v>1096.100000000002</v>
      </c>
      <c r="H206" s="40">
        <f t="shared" si="29"/>
        <v>2096.1000000000022</v>
      </c>
    </row>
    <row r="207" spans="1:8" x14ac:dyDescent="0.3">
      <c r="A207" s="38">
        <f t="shared" si="27"/>
        <v>0.98000000000000143</v>
      </c>
      <c r="B207" s="39">
        <f t="shared" si="28"/>
        <v>5544.0000000000036</v>
      </c>
      <c r="C207" s="39">
        <v>1000</v>
      </c>
      <c r="D207" s="39">
        <f t="shared" si="23"/>
        <v>0</v>
      </c>
      <c r="E207" s="39">
        <f t="shared" si="24"/>
        <v>0</v>
      </c>
      <c r="F207" s="39">
        <v>0</v>
      </c>
      <c r="G207" s="39">
        <f t="shared" si="25"/>
        <v>1107.4000000000015</v>
      </c>
      <c r="H207" s="40">
        <f t="shared" si="29"/>
        <v>2107.4000000000015</v>
      </c>
    </row>
    <row r="208" spans="1:8" x14ac:dyDescent="0.3">
      <c r="A208" s="38">
        <f t="shared" si="27"/>
        <v>0.99000000000000143</v>
      </c>
      <c r="B208" s="39">
        <f t="shared" si="28"/>
        <v>5572.0000000000045</v>
      </c>
      <c r="C208" s="39">
        <v>1000</v>
      </c>
      <c r="D208" s="39">
        <f t="shared" si="23"/>
        <v>0</v>
      </c>
      <c r="E208" s="39">
        <f t="shared" si="24"/>
        <v>0</v>
      </c>
      <c r="F208" s="39">
        <v>0</v>
      </c>
      <c r="G208" s="39">
        <f t="shared" si="25"/>
        <v>1118.7000000000019</v>
      </c>
      <c r="H208" s="40">
        <f t="shared" si="29"/>
        <v>2118.7000000000016</v>
      </c>
    </row>
    <row r="209" spans="1:8" x14ac:dyDescent="0.3">
      <c r="A209" s="38">
        <f t="shared" si="27"/>
        <v>1.0000000000000013</v>
      </c>
      <c r="B209" s="39">
        <f t="shared" si="28"/>
        <v>5600.0000000000036</v>
      </c>
      <c r="C209" s="39">
        <v>1000</v>
      </c>
      <c r="D209" s="39">
        <f t="shared" si="23"/>
        <v>0</v>
      </c>
      <c r="E209" s="39">
        <f t="shared" si="24"/>
        <v>0</v>
      </c>
      <c r="F209" s="39">
        <v>0</v>
      </c>
      <c r="G209" s="39">
        <f t="shared" si="25"/>
        <v>1130.0000000000016</v>
      </c>
      <c r="H209" s="40">
        <f t="shared" si="29"/>
        <v>2130.0000000000018</v>
      </c>
    </row>
    <row r="210" spans="1:8" x14ac:dyDescent="0.3">
      <c r="A210" s="38"/>
    </row>
    <row r="211" spans="1:8" x14ac:dyDescent="0.3">
      <c r="A211" s="38"/>
    </row>
    <row r="212" spans="1:8" x14ac:dyDescent="0.3">
      <c r="A212" s="38"/>
    </row>
    <row r="213" spans="1:8" x14ac:dyDescent="0.3">
      <c r="A213" s="38"/>
    </row>
  </sheetData>
  <mergeCells count="1">
    <mergeCell ref="A7:H7"/>
  </mergeCells>
  <phoneticPr fontId="1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AC3B1-1215-4206-A7FB-C5470D5E8018}">
  <dimension ref="A1:H19"/>
  <sheetViews>
    <sheetView workbookViewId="0">
      <selection activeCell="C6" sqref="C6"/>
    </sheetView>
  </sheetViews>
  <sheetFormatPr defaultRowHeight="17.399999999999999" x14ac:dyDescent="0.25"/>
  <cols>
    <col min="1" max="1" width="29.5546875" style="23" bestFit="1" customWidth="1"/>
    <col min="2" max="2" width="14.88671875" style="23" bestFit="1" customWidth="1"/>
    <col min="3" max="3" width="14" style="23" bestFit="1" customWidth="1"/>
    <col min="4" max="4" width="19.88671875" style="23" bestFit="1" customWidth="1"/>
    <col min="5" max="5" width="21.109375" style="23" bestFit="1" customWidth="1"/>
    <col min="6" max="6" width="27.6640625" style="23" bestFit="1" customWidth="1"/>
    <col min="7" max="7" width="27.44140625" style="23" bestFit="1" customWidth="1"/>
    <col min="8" max="8" width="29.77734375" style="23" bestFit="1" customWidth="1"/>
    <col min="9" max="16384" width="8.88671875" style="23"/>
  </cols>
  <sheetData>
    <row r="1" spans="1:8" x14ac:dyDescent="0.25">
      <c r="A1" s="30" t="s">
        <v>61</v>
      </c>
      <c r="B1" s="30" t="s">
        <v>50</v>
      </c>
      <c r="C1" s="30" t="s">
        <v>49</v>
      </c>
      <c r="D1" s="30" t="s">
        <v>48</v>
      </c>
      <c r="E1" s="30" t="s">
        <v>47</v>
      </c>
      <c r="F1" s="30" t="s">
        <v>46</v>
      </c>
      <c r="G1" s="30" t="s">
        <v>45</v>
      </c>
    </row>
    <row r="2" spans="1:8" x14ac:dyDescent="0.25">
      <c r="A2" s="24" t="s">
        <v>44</v>
      </c>
      <c r="B2" s="24">
        <v>100</v>
      </c>
      <c r="C2" s="24"/>
      <c r="D2" s="24"/>
      <c r="E2" s="24">
        <f>E9</f>
        <v>86.070797340012007</v>
      </c>
      <c r="F2" s="24">
        <v>10</v>
      </c>
      <c r="G2" s="24">
        <f>E2*F2</f>
        <v>860.70797340012007</v>
      </c>
    </row>
    <row r="3" spans="1:8" x14ac:dyDescent="0.25">
      <c r="A3" s="24" t="s">
        <v>43</v>
      </c>
      <c r="B3" s="24"/>
      <c r="C3" s="24">
        <v>2800</v>
      </c>
      <c r="D3" s="24"/>
      <c r="E3" s="24">
        <f>B15</f>
        <v>444.26</v>
      </c>
      <c r="F3" s="24">
        <f>1135/2800</f>
        <v>0.40535714285714286</v>
      </c>
      <c r="G3" s="24">
        <f>E3*F3</f>
        <v>180.08396428571427</v>
      </c>
    </row>
    <row r="4" spans="1:8" x14ac:dyDescent="0.25">
      <c r="A4" s="24" t="s">
        <v>42</v>
      </c>
      <c r="B4" s="24"/>
      <c r="C4" s="24">
        <v>1820</v>
      </c>
      <c r="D4" s="24"/>
      <c r="E4" s="24">
        <f>G11</f>
        <v>112.595</v>
      </c>
      <c r="F4" s="24">
        <f>-(1350-1000)/(2800-1820)</f>
        <v>-0.35714285714285715</v>
      </c>
      <c r="G4" s="24">
        <f>F4*E4</f>
        <v>-40.212499999999999</v>
      </c>
    </row>
    <row r="5" spans="1:8" x14ac:dyDescent="0.25">
      <c r="A5" s="24" t="s">
        <v>40</v>
      </c>
      <c r="B5" s="24"/>
      <c r="C5" s="24">
        <v>1820</v>
      </c>
      <c r="D5" s="24">
        <v>350</v>
      </c>
      <c r="E5" s="24">
        <f>(D5*E9/100)*(1-H11)</f>
        <v>84.859996398431392</v>
      </c>
      <c r="F5" s="24">
        <f>-1</f>
        <v>-1</v>
      </c>
      <c r="G5" s="24">
        <f>F5*E5</f>
        <v>-84.859996398431392</v>
      </c>
    </row>
    <row r="6" spans="1:8" x14ac:dyDescent="0.25">
      <c r="A6" s="24" t="s">
        <v>39</v>
      </c>
      <c r="B6" s="24"/>
      <c r="C6" s="24"/>
      <c r="D6" s="24"/>
      <c r="E6" s="24"/>
      <c r="F6" s="24"/>
      <c r="G6" s="49">
        <f>SUM(G2:G5)</f>
        <v>915.71944128740313</v>
      </c>
    </row>
    <row r="8" spans="1:8" x14ac:dyDescent="0.25">
      <c r="A8" s="30" t="s">
        <v>38</v>
      </c>
      <c r="B8" s="30" t="s">
        <v>37</v>
      </c>
      <c r="C8" s="30" t="s">
        <v>36</v>
      </c>
      <c r="D8" s="30" t="s">
        <v>35</v>
      </c>
      <c r="E8" s="30" t="s">
        <v>66</v>
      </c>
    </row>
    <row r="9" spans="1:8" ht="18" thickBot="1" x14ac:dyDescent="0.3">
      <c r="B9" s="24">
        <v>88.249690000000001</v>
      </c>
      <c r="C9" s="24">
        <v>100</v>
      </c>
      <c r="D9" s="48">
        <f>-LN(B9/C9)/5</f>
        <v>2.500000058574605E-2</v>
      </c>
      <c r="E9" s="24">
        <f>100*EXP(-D9*6)</f>
        <v>86.070797340012007</v>
      </c>
    </row>
    <row r="10" spans="1:8" ht="18" thickBot="1" x14ac:dyDescent="0.3">
      <c r="A10" s="28" t="s">
        <v>3</v>
      </c>
      <c r="B10" s="27" t="s">
        <v>34</v>
      </c>
      <c r="C10" s="27" t="s">
        <v>33</v>
      </c>
      <c r="D10" s="27" t="s">
        <v>32</v>
      </c>
      <c r="E10" s="50" t="s">
        <v>31</v>
      </c>
      <c r="F10" s="51" t="s">
        <v>63</v>
      </c>
      <c r="G10" s="51" t="s">
        <v>64</v>
      </c>
      <c r="H10" s="51" t="s">
        <v>65</v>
      </c>
    </row>
    <row r="11" spans="1:8" ht="18" thickBot="1" x14ac:dyDescent="0.3">
      <c r="A11" s="26">
        <v>1680</v>
      </c>
      <c r="B11" s="25">
        <v>1005.21</v>
      </c>
      <c r="C11" s="25">
        <v>77.819999999999993</v>
      </c>
      <c r="D11" s="25">
        <v>0.89131000000000005</v>
      </c>
      <c r="E11" s="25">
        <v>0.77083999999999997</v>
      </c>
      <c r="F11" s="23">
        <f>(1820-A11)/(A12-A11)*(B12-B11)+B11</f>
        <v>916.43499999999995</v>
      </c>
      <c r="G11" s="23">
        <f>(1820-A11)/(A12-A11)*(C12-C11)+C11</f>
        <v>112.595</v>
      </c>
      <c r="H11" s="23">
        <f>(1820-A11)/(A12-A11)*(E12-E11)+E11</f>
        <v>0.71830499999999997</v>
      </c>
    </row>
    <row r="12" spans="1:8" ht="18" thickBot="1" x14ac:dyDescent="0.3">
      <c r="A12" s="26">
        <v>1960</v>
      </c>
      <c r="B12" s="25">
        <v>827.66</v>
      </c>
      <c r="C12" s="25">
        <v>147.37</v>
      </c>
      <c r="D12" s="25">
        <v>0.82125999999999999</v>
      </c>
      <c r="E12" s="25">
        <v>0.66576999999999997</v>
      </c>
    </row>
    <row r="13" spans="1:8" ht="18" thickBot="1" x14ac:dyDescent="0.3">
      <c r="A13" s="26">
        <v>2240</v>
      </c>
      <c r="B13" s="25">
        <v>676.04</v>
      </c>
      <c r="C13" s="25">
        <v>242.86</v>
      </c>
      <c r="D13" s="25">
        <v>0.74175000000000002</v>
      </c>
      <c r="E13" s="25">
        <v>0.56230999999999998</v>
      </c>
    </row>
    <row r="14" spans="1:8" ht="18" thickBot="1" x14ac:dyDescent="0.3">
      <c r="A14" s="26">
        <v>2520</v>
      </c>
      <c r="B14" s="25">
        <v>549.08000000000004</v>
      </c>
      <c r="C14" s="25">
        <v>362.99</v>
      </c>
      <c r="D14" s="25">
        <v>0.65885000000000005</v>
      </c>
      <c r="E14" s="25">
        <v>0.46708</v>
      </c>
      <c r="H14" s="45"/>
    </row>
    <row r="15" spans="1:8" ht="18" thickBot="1" x14ac:dyDescent="0.3">
      <c r="A15" s="26">
        <v>2800</v>
      </c>
      <c r="B15" s="25">
        <v>444.26</v>
      </c>
      <c r="C15" s="25">
        <v>505.27</v>
      </c>
      <c r="D15" s="25">
        <v>0.57735999999999998</v>
      </c>
      <c r="E15" s="25">
        <v>0.38330999999999998</v>
      </c>
    </row>
    <row r="16" spans="1:8" ht="18" thickBot="1" x14ac:dyDescent="0.3">
      <c r="A16" s="26">
        <v>3080</v>
      </c>
      <c r="B16" s="25">
        <v>358.63</v>
      </c>
      <c r="C16" s="25">
        <v>666.73</v>
      </c>
      <c r="D16" s="25">
        <v>0.50056</v>
      </c>
      <c r="E16" s="25">
        <v>0.31187999999999999</v>
      </c>
      <c r="H16" s="45"/>
    </row>
    <row r="17" spans="1:8" ht="18" thickBot="1" x14ac:dyDescent="0.3">
      <c r="A17" s="26">
        <v>3360</v>
      </c>
      <c r="B17" s="25">
        <v>289.16000000000003</v>
      </c>
      <c r="C17" s="25">
        <v>844.37</v>
      </c>
      <c r="D17" s="25">
        <v>0.43035000000000001</v>
      </c>
      <c r="E17" s="25">
        <v>0.25225999999999998</v>
      </c>
      <c r="H17" s="46"/>
    </row>
    <row r="18" spans="1:8" ht="18" thickBot="1" x14ac:dyDescent="0.3">
      <c r="A18" s="26">
        <v>3640</v>
      </c>
      <c r="B18" s="25">
        <v>233.09</v>
      </c>
      <c r="C18" s="25">
        <v>1035.3900000000001</v>
      </c>
      <c r="D18" s="25">
        <v>0.36760999999999999</v>
      </c>
      <c r="E18" s="25">
        <v>0.20324</v>
      </c>
    </row>
    <row r="19" spans="1:8" ht="18" thickBot="1" x14ac:dyDescent="0.3">
      <c r="A19" s="26">
        <v>3920</v>
      </c>
      <c r="B19" s="25">
        <v>187.97</v>
      </c>
      <c r="C19" s="25">
        <v>1237.3699999999999</v>
      </c>
      <c r="D19" s="25">
        <v>0.31247999999999998</v>
      </c>
      <c r="E19" s="25">
        <v>0.16335</v>
      </c>
    </row>
  </sheetData>
  <phoneticPr fontId="12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2F233-4DC9-4918-98D7-F83F6EB13911}">
  <dimension ref="A1:O214"/>
  <sheetViews>
    <sheetView zoomScale="85" zoomScaleNormal="85" workbookViewId="0">
      <selection activeCell="F5" sqref="F5"/>
    </sheetView>
  </sheetViews>
  <sheetFormatPr defaultRowHeight="17.399999999999999" x14ac:dyDescent="0.25"/>
  <cols>
    <col min="1" max="1" width="21.33203125" style="23" bestFit="1" customWidth="1"/>
    <col min="2" max="2" width="15.109375" style="23" bestFit="1" customWidth="1"/>
    <col min="3" max="3" width="14.109375" style="23" bestFit="1" customWidth="1"/>
    <col min="4" max="5" width="22.109375" style="23" bestFit="1" customWidth="1"/>
    <col min="6" max="6" width="10.44140625" style="23" bestFit="1" customWidth="1"/>
    <col min="7" max="7" width="14.44140625" style="23" bestFit="1" customWidth="1"/>
    <col min="8" max="16384" width="8.88671875" style="23"/>
  </cols>
  <sheetData>
    <row r="1" spans="1:9" x14ac:dyDescent="0.25">
      <c r="A1" s="52" t="s">
        <v>38</v>
      </c>
      <c r="B1" s="52" t="s">
        <v>37</v>
      </c>
      <c r="C1" s="52" t="s">
        <v>36</v>
      </c>
      <c r="D1" s="52" t="s">
        <v>35</v>
      </c>
      <c r="E1" s="52" t="s">
        <v>62</v>
      </c>
    </row>
    <row r="2" spans="1:9" x14ac:dyDescent="0.25">
      <c r="B2" s="23">
        <v>88.249690000000001</v>
      </c>
      <c r="C2" s="23">
        <v>100</v>
      </c>
      <c r="D2" s="44">
        <f>-LN(B2/C2)/5</f>
        <v>2.500000058574605E-2</v>
      </c>
      <c r="E2" s="23">
        <f>100*EXP(-D2*6)</f>
        <v>86.070797340012007</v>
      </c>
    </row>
    <row r="4" spans="1:9" x14ac:dyDescent="0.25">
      <c r="A4" s="23" t="s">
        <v>51</v>
      </c>
      <c r="B4" s="23">
        <v>2800</v>
      </c>
    </row>
    <row r="5" spans="1:9" ht="55.2" x14ac:dyDescent="0.25">
      <c r="A5" s="34" t="s">
        <v>67</v>
      </c>
      <c r="B5" s="34" t="s">
        <v>53</v>
      </c>
      <c r="C5" s="34" t="s">
        <v>68</v>
      </c>
      <c r="D5" s="34" t="s">
        <v>55</v>
      </c>
    </row>
    <row r="6" spans="1:9" x14ac:dyDescent="0.25">
      <c r="A6" s="23">
        <f>-B6</f>
        <v>-0.35714285714285715</v>
      </c>
      <c r="B6" s="23">
        <f>650/1820</f>
        <v>0.35714285714285715</v>
      </c>
      <c r="C6" s="23">
        <v>-1</v>
      </c>
      <c r="D6" s="23">
        <f>1135/2800</f>
        <v>0.40535714285714286</v>
      </c>
    </row>
    <row r="8" spans="1:9" x14ac:dyDescent="0.25">
      <c r="A8" s="35" t="s">
        <v>56</v>
      </c>
      <c r="B8" s="36"/>
      <c r="C8" s="36"/>
      <c r="D8" s="36"/>
      <c r="E8" s="36"/>
      <c r="F8" s="36"/>
      <c r="G8" s="37"/>
    </row>
    <row r="9" spans="1:9" ht="41.4" x14ac:dyDescent="0.25">
      <c r="A9" s="34" t="s">
        <v>57</v>
      </c>
      <c r="B9" s="34" t="s">
        <v>58</v>
      </c>
      <c r="C9" s="34" t="s">
        <v>59</v>
      </c>
      <c r="D9" s="34" t="s">
        <v>67</v>
      </c>
      <c r="E9" s="34" t="s">
        <v>68</v>
      </c>
      <c r="F9" s="34" t="s">
        <v>55</v>
      </c>
      <c r="G9" s="34" t="s">
        <v>60</v>
      </c>
      <c r="I9" s="23">
        <f>650/1820</f>
        <v>0.35714285714285715</v>
      </c>
    </row>
    <row r="10" spans="1:9" x14ac:dyDescent="0.3">
      <c r="A10" s="38">
        <v>-1</v>
      </c>
      <c r="B10" s="39">
        <f>$B$4*(1+A10)</f>
        <v>0</v>
      </c>
      <c r="C10" s="39">
        <v>1000</v>
      </c>
      <c r="D10" s="39">
        <f>$A$6*MAX(1820-B10,0)</f>
        <v>-650</v>
      </c>
      <c r="E10" s="39">
        <f>350*$C$6</f>
        <v>-350</v>
      </c>
      <c r="F10" s="39">
        <f>$D$6*MAX(B10-2800,0)</f>
        <v>0</v>
      </c>
      <c r="G10" s="40">
        <f>SUM(C10:F10)</f>
        <v>0</v>
      </c>
    </row>
    <row r="11" spans="1:9" x14ac:dyDescent="0.3">
      <c r="A11" s="38">
        <f>A10+0.01</f>
        <v>-0.99</v>
      </c>
      <c r="B11" s="39">
        <f>$B$4*(1+A11)</f>
        <v>28.000000000000025</v>
      </c>
      <c r="C11" s="39">
        <v>1000</v>
      </c>
      <c r="D11" s="39">
        <f>$A$6*MAX(1820-B11,0)</f>
        <v>-640</v>
      </c>
      <c r="E11" s="39">
        <f>350*$C$6</f>
        <v>-350</v>
      </c>
      <c r="F11" s="39">
        <f>$D$6*MAX(B11-2800,0)</f>
        <v>0</v>
      </c>
      <c r="G11" s="40">
        <f>SUM(C11:F11)</f>
        <v>10</v>
      </c>
    </row>
    <row r="12" spans="1:9" x14ac:dyDescent="0.3">
      <c r="A12" s="38">
        <f>A11+0.01</f>
        <v>-0.98</v>
      </c>
      <c r="B12" s="39">
        <f>$B$4*(1+A12)</f>
        <v>56.00000000000005</v>
      </c>
      <c r="C12" s="39">
        <v>1000</v>
      </c>
      <c r="D12" s="39">
        <f>$A$6*MAX(1820-B12,0)</f>
        <v>-630</v>
      </c>
      <c r="E12" s="39">
        <f>350*$C$6</f>
        <v>-350</v>
      </c>
      <c r="F12" s="39">
        <f>$D$6*MAX(B12-2800,0)</f>
        <v>0</v>
      </c>
      <c r="G12" s="40">
        <f>SUM(C12:F12)</f>
        <v>20</v>
      </c>
    </row>
    <row r="13" spans="1:9" x14ac:dyDescent="0.3">
      <c r="A13" s="38">
        <f>A12+0.01</f>
        <v>-0.97</v>
      </c>
      <c r="B13" s="39">
        <f>$B$4*(1+A13)</f>
        <v>84.000000000000071</v>
      </c>
      <c r="C13" s="39">
        <v>1000</v>
      </c>
      <c r="D13" s="39">
        <f>$A$6*MAX(1820-B13,0)</f>
        <v>-620</v>
      </c>
      <c r="E13" s="39">
        <f>350*$C$6</f>
        <v>-350</v>
      </c>
      <c r="F13" s="39">
        <f>$D$6*MAX(B13-2800,0)</f>
        <v>0</v>
      </c>
      <c r="G13" s="40">
        <f>SUM(C13:F13)</f>
        <v>30</v>
      </c>
    </row>
    <row r="14" spans="1:9" x14ac:dyDescent="0.3">
      <c r="A14" s="38">
        <f>A13+0.01</f>
        <v>-0.96</v>
      </c>
      <c r="B14" s="39">
        <f>$B$4*(1+A14)</f>
        <v>112.0000000000001</v>
      </c>
      <c r="C14" s="39">
        <v>1000</v>
      </c>
      <c r="D14" s="39">
        <f>$A$6*MAX(1820-B14,0)</f>
        <v>-610</v>
      </c>
      <c r="E14" s="39">
        <f>350*$C$6</f>
        <v>-350</v>
      </c>
      <c r="F14" s="39">
        <f>$D$6*MAX(B14-2800,0)</f>
        <v>0</v>
      </c>
      <c r="G14" s="40">
        <f>SUM(C14:F14)</f>
        <v>40</v>
      </c>
    </row>
    <row r="15" spans="1:9" x14ac:dyDescent="0.3">
      <c r="A15" s="38">
        <f>A14+0.01</f>
        <v>-0.95</v>
      </c>
      <c r="B15" s="39">
        <f>$B$4*(1+A15)</f>
        <v>140.00000000000011</v>
      </c>
      <c r="C15" s="39">
        <v>1000</v>
      </c>
      <c r="D15" s="39">
        <f>$A$6*MAX(1820-B15,0)</f>
        <v>-600</v>
      </c>
      <c r="E15" s="39">
        <f>350*$C$6</f>
        <v>-350</v>
      </c>
      <c r="F15" s="39">
        <f>$D$6*MAX(B15-2800,0)</f>
        <v>0</v>
      </c>
      <c r="G15" s="40">
        <f>SUM(C15:F15)</f>
        <v>50</v>
      </c>
    </row>
    <row r="16" spans="1:9" x14ac:dyDescent="0.3">
      <c r="A16" s="38">
        <f>A15+0.01</f>
        <v>-0.94</v>
      </c>
      <c r="B16" s="39">
        <f>$B$4*(1+A16)</f>
        <v>168.00000000000014</v>
      </c>
      <c r="C16" s="39">
        <v>1000</v>
      </c>
      <c r="D16" s="39">
        <f>$A$6*MAX(1820-B16,0)</f>
        <v>-589.99999999999989</v>
      </c>
      <c r="E16" s="39">
        <f>350*$C$6</f>
        <v>-350</v>
      </c>
      <c r="F16" s="39">
        <f>$D$6*MAX(B16-2800,0)</f>
        <v>0</v>
      </c>
      <c r="G16" s="40">
        <f>SUM(C16:F16)</f>
        <v>60.000000000000114</v>
      </c>
    </row>
    <row r="17" spans="1:7" x14ac:dyDescent="0.3">
      <c r="A17" s="38">
        <f>A16+0.01</f>
        <v>-0.92999999999999994</v>
      </c>
      <c r="B17" s="39">
        <f>$B$4*(1+A17)</f>
        <v>196.00000000000017</v>
      </c>
      <c r="C17" s="39">
        <v>1000</v>
      </c>
      <c r="D17" s="39">
        <f>$A$6*MAX(1820-B17,0)</f>
        <v>-579.99999999999989</v>
      </c>
      <c r="E17" s="39">
        <f>350*$C$6</f>
        <v>-350</v>
      </c>
      <c r="F17" s="39">
        <f>$D$6*MAX(B17-2800,0)</f>
        <v>0</v>
      </c>
      <c r="G17" s="40">
        <f>SUM(C17:F17)</f>
        <v>70.000000000000114</v>
      </c>
    </row>
    <row r="18" spans="1:7" x14ac:dyDescent="0.3">
      <c r="A18" s="38">
        <f>A17+0.01</f>
        <v>-0.91999999999999993</v>
      </c>
      <c r="B18" s="39">
        <f>$B$4*(1+A18)</f>
        <v>224.0000000000002</v>
      </c>
      <c r="C18" s="39">
        <v>1000</v>
      </c>
      <c r="D18" s="39">
        <f>$A$6*MAX(1820-B18,0)</f>
        <v>-569.99999999999989</v>
      </c>
      <c r="E18" s="39">
        <f>350*$C$6</f>
        <v>-350</v>
      </c>
      <c r="F18" s="39">
        <f>$D$6*MAX(B18-2800,0)</f>
        <v>0</v>
      </c>
      <c r="G18" s="40">
        <f>SUM(C18:F18)</f>
        <v>80.000000000000114</v>
      </c>
    </row>
    <row r="19" spans="1:7" x14ac:dyDescent="0.3">
      <c r="A19" s="38">
        <f>A18+0.01</f>
        <v>-0.90999999999999992</v>
      </c>
      <c r="B19" s="39">
        <f>$B$4*(1+A19)</f>
        <v>252.00000000000023</v>
      </c>
      <c r="C19" s="39">
        <v>1000</v>
      </c>
      <c r="D19" s="39">
        <f>$A$6*MAX(1820-B19,0)</f>
        <v>-559.99999999999989</v>
      </c>
      <c r="E19" s="39">
        <f>350*$C$6</f>
        <v>-350</v>
      </c>
      <c r="F19" s="39">
        <f>$D$6*MAX(B19-2800,0)</f>
        <v>0</v>
      </c>
      <c r="G19" s="40">
        <f>SUM(C19:F19)</f>
        <v>90.000000000000114</v>
      </c>
    </row>
    <row r="20" spans="1:7" x14ac:dyDescent="0.3">
      <c r="A20" s="38">
        <f>A19+0.01</f>
        <v>-0.89999999999999991</v>
      </c>
      <c r="B20" s="39">
        <f>$B$4*(1+A20)</f>
        <v>280.00000000000023</v>
      </c>
      <c r="C20" s="39">
        <v>1000</v>
      </c>
      <c r="D20" s="39">
        <f>$A$6*MAX(1820-B20,0)</f>
        <v>-549.99999999999989</v>
      </c>
      <c r="E20" s="39">
        <f>350*$C$6</f>
        <v>-350</v>
      </c>
      <c r="F20" s="39">
        <f>$D$6*MAX(B20-2800,0)</f>
        <v>0</v>
      </c>
      <c r="G20" s="40">
        <f>SUM(C20:F20)</f>
        <v>100.00000000000011</v>
      </c>
    </row>
    <row r="21" spans="1:7" x14ac:dyDescent="0.3">
      <c r="A21" s="38">
        <f>A20+0.01</f>
        <v>-0.8899999999999999</v>
      </c>
      <c r="B21" s="39">
        <f>$B$4*(1+A21)</f>
        <v>308.00000000000028</v>
      </c>
      <c r="C21" s="39">
        <v>1000</v>
      </c>
      <c r="D21" s="39">
        <f>$A$6*MAX(1820-B21,0)</f>
        <v>-539.99999999999989</v>
      </c>
      <c r="E21" s="39">
        <f>350*$C$6</f>
        <v>-350</v>
      </c>
      <c r="F21" s="39">
        <f>$D$6*MAX(B21-2800,0)</f>
        <v>0</v>
      </c>
      <c r="G21" s="40">
        <f>SUM(C21:F21)</f>
        <v>110.00000000000011</v>
      </c>
    </row>
    <row r="22" spans="1:7" x14ac:dyDescent="0.3">
      <c r="A22" s="38">
        <f>A21+0.01</f>
        <v>-0.87999999999999989</v>
      </c>
      <c r="B22" s="39">
        <f>$B$4*(1+A22)</f>
        <v>336.00000000000028</v>
      </c>
      <c r="C22" s="39">
        <v>1000</v>
      </c>
      <c r="D22" s="39">
        <f>$A$6*MAX(1820-B22,0)</f>
        <v>-529.99999999999989</v>
      </c>
      <c r="E22" s="39">
        <f>350*$C$6</f>
        <v>-350</v>
      </c>
      <c r="F22" s="39">
        <f>$D$6*MAX(B22-2800,0)</f>
        <v>0</v>
      </c>
      <c r="G22" s="40">
        <f>SUM(C22:F22)</f>
        <v>120.00000000000011</v>
      </c>
    </row>
    <row r="23" spans="1:7" x14ac:dyDescent="0.3">
      <c r="A23" s="38">
        <f>A22+0.01</f>
        <v>-0.86999999999999988</v>
      </c>
      <c r="B23" s="39">
        <f>$B$4*(1+A23)</f>
        <v>364.00000000000034</v>
      </c>
      <c r="C23" s="39">
        <v>1000</v>
      </c>
      <c r="D23" s="39">
        <f>$A$6*MAX(1820-B23,0)</f>
        <v>-519.99999999999989</v>
      </c>
      <c r="E23" s="39">
        <f>350*$C$6</f>
        <v>-350</v>
      </c>
      <c r="F23" s="39">
        <f>$D$6*MAX(B23-2800,0)</f>
        <v>0</v>
      </c>
      <c r="G23" s="40">
        <f>SUM(C23:F23)</f>
        <v>130.00000000000011</v>
      </c>
    </row>
    <row r="24" spans="1:7" x14ac:dyDescent="0.3">
      <c r="A24" s="38">
        <f>A23+0.01</f>
        <v>-0.85999999999999988</v>
      </c>
      <c r="B24" s="39">
        <f>$B$4*(1+A24)</f>
        <v>392.00000000000034</v>
      </c>
      <c r="C24" s="39">
        <v>1000</v>
      </c>
      <c r="D24" s="39">
        <f>$A$6*MAX(1820-B24,0)</f>
        <v>-509.99999999999983</v>
      </c>
      <c r="E24" s="39">
        <f>350*$C$6</f>
        <v>-350</v>
      </c>
      <c r="F24" s="39">
        <f>$D$6*MAX(B24-2800,0)</f>
        <v>0</v>
      </c>
      <c r="G24" s="40">
        <f>SUM(C24:F24)</f>
        <v>140.00000000000017</v>
      </c>
    </row>
    <row r="25" spans="1:7" x14ac:dyDescent="0.3">
      <c r="A25" s="38">
        <f>A24+0.01</f>
        <v>-0.84999999999999987</v>
      </c>
      <c r="B25" s="39">
        <f>$B$4*(1+A25)</f>
        <v>420.0000000000004</v>
      </c>
      <c r="C25" s="39">
        <v>1000</v>
      </c>
      <c r="D25" s="39">
        <f>$A$6*MAX(1820-B25,0)</f>
        <v>-499.99999999999983</v>
      </c>
      <c r="E25" s="39">
        <f>350*$C$6</f>
        <v>-350</v>
      </c>
      <c r="F25" s="39">
        <f>$D$6*MAX(B25-2800,0)</f>
        <v>0</v>
      </c>
      <c r="G25" s="40">
        <f>SUM(C25:F25)</f>
        <v>150.00000000000017</v>
      </c>
    </row>
    <row r="26" spans="1:7" x14ac:dyDescent="0.3">
      <c r="A26" s="38">
        <f>A25+0.01</f>
        <v>-0.83999999999999986</v>
      </c>
      <c r="B26" s="39">
        <f>$B$4*(1+A26)</f>
        <v>448.0000000000004</v>
      </c>
      <c r="C26" s="39">
        <v>1000</v>
      </c>
      <c r="D26" s="39">
        <f>$A$6*MAX(1820-B26,0)</f>
        <v>-489.99999999999983</v>
      </c>
      <c r="E26" s="39">
        <f>350*$C$6</f>
        <v>-350</v>
      </c>
      <c r="F26" s="39">
        <f>$D$6*MAX(B26-2800,0)</f>
        <v>0</v>
      </c>
      <c r="G26" s="40">
        <f>SUM(C26:F26)</f>
        <v>160.00000000000017</v>
      </c>
    </row>
    <row r="27" spans="1:7" x14ac:dyDescent="0.3">
      <c r="A27" s="38">
        <f>A26+0.01</f>
        <v>-0.82999999999999985</v>
      </c>
      <c r="B27" s="39">
        <f>$B$4*(1+A27)</f>
        <v>476.0000000000004</v>
      </c>
      <c r="C27" s="39">
        <v>1000</v>
      </c>
      <c r="D27" s="39">
        <f>$A$6*MAX(1820-B27,0)</f>
        <v>-479.99999999999983</v>
      </c>
      <c r="E27" s="39">
        <f>350*$C$6</f>
        <v>-350</v>
      </c>
      <c r="F27" s="39">
        <f>$D$6*MAX(B27-2800,0)</f>
        <v>0</v>
      </c>
      <c r="G27" s="40">
        <f>SUM(C27:F27)</f>
        <v>170.00000000000023</v>
      </c>
    </row>
    <row r="28" spans="1:7" x14ac:dyDescent="0.3">
      <c r="A28" s="38">
        <f>A27+0.01</f>
        <v>-0.81999999999999984</v>
      </c>
      <c r="B28" s="39">
        <f>$B$4*(1+A28)</f>
        <v>504.00000000000045</v>
      </c>
      <c r="C28" s="39">
        <v>1000</v>
      </c>
      <c r="D28" s="39">
        <f>$A$6*MAX(1820-B28,0)</f>
        <v>-469.99999999999983</v>
      </c>
      <c r="E28" s="39">
        <f>350*$C$6</f>
        <v>-350</v>
      </c>
      <c r="F28" s="39">
        <f>$D$6*MAX(B28-2800,0)</f>
        <v>0</v>
      </c>
      <c r="G28" s="40">
        <f>SUM(C28:F28)</f>
        <v>180.00000000000023</v>
      </c>
    </row>
    <row r="29" spans="1:7" x14ac:dyDescent="0.3">
      <c r="A29" s="38">
        <f>A28+0.01</f>
        <v>-0.80999999999999983</v>
      </c>
      <c r="B29" s="39">
        <f>$B$4*(1+A29)</f>
        <v>532.00000000000045</v>
      </c>
      <c r="C29" s="39">
        <v>1000</v>
      </c>
      <c r="D29" s="39">
        <f>$A$6*MAX(1820-B29,0)</f>
        <v>-459.99999999999983</v>
      </c>
      <c r="E29" s="39">
        <f>350*$C$6</f>
        <v>-350</v>
      </c>
      <c r="F29" s="39">
        <f>$D$6*MAX(B29-2800,0)</f>
        <v>0</v>
      </c>
      <c r="G29" s="40">
        <f>SUM(C29:F29)</f>
        <v>190.00000000000023</v>
      </c>
    </row>
    <row r="30" spans="1:7" x14ac:dyDescent="0.3">
      <c r="A30" s="38">
        <f>A29+0.01</f>
        <v>-0.79999999999999982</v>
      </c>
      <c r="B30" s="39">
        <f>$B$4*(1+A30)</f>
        <v>560.00000000000045</v>
      </c>
      <c r="C30" s="39">
        <v>1000</v>
      </c>
      <c r="D30" s="39">
        <f>$A$6*MAX(1820-B30,0)</f>
        <v>-449.99999999999983</v>
      </c>
      <c r="E30" s="39">
        <f>350*$C$6</f>
        <v>-350</v>
      </c>
      <c r="F30" s="39">
        <f>$D$6*MAX(B30-2800,0)</f>
        <v>0</v>
      </c>
      <c r="G30" s="40">
        <f>SUM(C30:F30)</f>
        <v>200.00000000000023</v>
      </c>
    </row>
    <row r="31" spans="1:7" x14ac:dyDescent="0.3">
      <c r="A31" s="38">
        <f>A30+0.01</f>
        <v>-0.78999999999999981</v>
      </c>
      <c r="B31" s="39">
        <f>$B$4*(1+A31)</f>
        <v>588.00000000000057</v>
      </c>
      <c r="C31" s="39">
        <v>1000</v>
      </c>
      <c r="D31" s="39">
        <f>$A$6*MAX(1820-B31,0)</f>
        <v>-439.99999999999983</v>
      </c>
      <c r="E31" s="39">
        <f>350*$C$6</f>
        <v>-350</v>
      </c>
      <c r="F31" s="39">
        <f>$D$6*MAX(B31-2800,0)</f>
        <v>0</v>
      </c>
      <c r="G31" s="40">
        <f>SUM(C31:F31)</f>
        <v>210.00000000000023</v>
      </c>
    </row>
    <row r="32" spans="1:7" x14ac:dyDescent="0.3">
      <c r="A32" s="38">
        <f>A31+0.01</f>
        <v>-0.7799999999999998</v>
      </c>
      <c r="B32" s="39">
        <f>$B$4*(1+A32)</f>
        <v>616.00000000000057</v>
      </c>
      <c r="C32" s="39">
        <v>1000</v>
      </c>
      <c r="D32" s="39">
        <f>$A$6*MAX(1820-B32,0)</f>
        <v>-429.99999999999983</v>
      </c>
      <c r="E32" s="39">
        <f>350*$C$6</f>
        <v>-350</v>
      </c>
      <c r="F32" s="39">
        <f>$D$6*MAX(B32-2800,0)</f>
        <v>0</v>
      </c>
      <c r="G32" s="40">
        <f>SUM(C32:F32)</f>
        <v>220.00000000000023</v>
      </c>
    </row>
    <row r="33" spans="1:7" x14ac:dyDescent="0.3">
      <c r="A33" s="38">
        <f>A32+0.01</f>
        <v>-0.7699999999999998</v>
      </c>
      <c r="B33" s="39">
        <f>$B$4*(1+A33)</f>
        <v>644.00000000000057</v>
      </c>
      <c r="C33" s="39">
        <v>1000</v>
      </c>
      <c r="D33" s="39">
        <f>$A$6*MAX(1820-B33,0)</f>
        <v>-419.99999999999983</v>
      </c>
      <c r="E33" s="39">
        <f>350*$C$6</f>
        <v>-350</v>
      </c>
      <c r="F33" s="39">
        <f>$D$6*MAX(B33-2800,0)</f>
        <v>0</v>
      </c>
      <c r="G33" s="40">
        <f>SUM(C33:F33)</f>
        <v>230.00000000000023</v>
      </c>
    </row>
    <row r="34" spans="1:7" x14ac:dyDescent="0.3">
      <c r="A34" s="38">
        <f>A33+0.01</f>
        <v>-0.75999999999999979</v>
      </c>
      <c r="B34" s="39">
        <f>$B$4*(1+A34)</f>
        <v>672.00000000000057</v>
      </c>
      <c r="C34" s="39">
        <v>1000</v>
      </c>
      <c r="D34" s="39">
        <f>$A$6*MAX(1820-B34,0)</f>
        <v>-409.99999999999983</v>
      </c>
      <c r="E34" s="39">
        <f>350*$C$6</f>
        <v>-350</v>
      </c>
      <c r="F34" s="39">
        <f>$D$6*MAX(B34-2800,0)</f>
        <v>0</v>
      </c>
      <c r="G34" s="40">
        <f>SUM(C34:F34)</f>
        <v>240.00000000000023</v>
      </c>
    </row>
    <row r="35" spans="1:7" x14ac:dyDescent="0.3">
      <c r="A35" s="38">
        <f>A34+0.01</f>
        <v>-0.74999999999999978</v>
      </c>
      <c r="B35" s="39">
        <f>$B$4*(1+A35)</f>
        <v>700.00000000000057</v>
      </c>
      <c r="C35" s="39">
        <v>1000</v>
      </c>
      <c r="D35" s="39">
        <f>$A$6*MAX(1820-B35,0)</f>
        <v>-399.99999999999983</v>
      </c>
      <c r="E35" s="39">
        <f>350*$C$6</f>
        <v>-350</v>
      </c>
      <c r="F35" s="39">
        <f>$D$6*MAX(B35-2800,0)</f>
        <v>0</v>
      </c>
      <c r="G35" s="40">
        <f>SUM(C35:F35)</f>
        <v>250.00000000000023</v>
      </c>
    </row>
    <row r="36" spans="1:7" x14ac:dyDescent="0.3">
      <c r="A36" s="38">
        <f>A35+0.01</f>
        <v>-0.73999999999999977</v>
      </c>
      <c r="B36" s="39">
        <f>$B$4*(1+A36)</f>
        <v>728.00000000000068</v>
      </c>
      <c r="C36" s="39">
        <v>1000</v>
      </c>
      <c r="D36" s="39">
        <f>$A$6*MAX(1820-B36,0)</f>
        <v>-389.99999999999977</v>
      </c>
      <c r="E36" s="39">
        <f>350*$C$6</f>
        <v>-350</v>
      </c>
      <c r="F36" s="39">
        <f>$D$6*MAX(B36-2800,0)</f>
        <v>0</v>
      </c>
      <c r="G36" s="40">
        <f>SUM(C36:F36)</f>
        <v>260.00000000000023</v>
      </c>
    </row>
    <row r="37" spans="1:7" x14ac:dyDescent="0.3">
      <c r="A37" s="38">
        <f>A36+0.01</f>
        <v>-0.72999999999999976</v>
      </c>
      <c r="B37" s="39">
        <f>$B$4*(1+A37)</f>
        <v>756.00000000000068</v>
      </c>
      <c r="C37" s="39">
        <v>1000</v>
      </c>
      <c r="D37" s="39">
        <f>$A$6*MAX(1820-B37,0)</f>
        <v>-379.99999999999977</v>
      </c>
      <c r="E37" s="39">
        <f>350*$C$6</f>
        <v>-350</v>
      </c>
      <c r="F37" s="39">
        <f>$D$6*MAX(B37-2800,0)</f>
        <v>0</v>
      </c>
      <c r="G37" s="40">
        <f>SUM(C37:F37)</f>
        <v>270.00000000000023</v>
      </c>
    </row>
    <row r="38" spans="1:7" x14ac:dyDescent="0.3">
      <c r="A38" s="38">
        <f>A37+0.01</f>
        <v>-0.71999999999999975</v>
      </c>
      <c r="B38" s="39">
        <f>$B$4*(1+A38)</f>
        <v>784.00000000000068</v>
      </c>
      <c r="C38" s="39">
        <v>1000</v>
      </c>
      <c r="D38" s="39">
        <f>$A$6*MAX(1820-B38,0)</f>
        <v>-369.99999999999977</v>
      </c>
      <c r="E38" s="39">
        <f>350*$C$6</f>
        <v>-350</v>
      </c>
      <c r="F38" s="39">
        <f>$D$6*MAX(B38-2800,0)</f>
        <v>0</v>
      </c>
      <c r="G38" s="40">
        <f>SUM(C38:F38)</f>
        <v>280.00000000000023</v>
      </c>
    </row>
    <row r="39" spans="1:7" x14ac:dyDescent="0.3">
      <c r="A39" s="38">
        <f>A38+0.01</f>
        <v>-0.70999999999999974</v>
      </c>
      <c r="B39" s="39">
        <f>$B$4*(1+A39)</f>
        <v>812.00000000000068</v>
      </c>
      <c r="C39" s="39">
        <v>1000</v>
      </c>
      <c r="D39" s="39">
        <f>$A$6*MAX(1820-B39,0)</f>
        <v>-359.99999999999977</v>
      </c>
      <c r="E39" s="39">
        <f>350*$C$6</f>
        <v>-350</v>
      </c>
      <c r="F39" s="39">
        <f>$D$6*MAX(B39-2800,0)</f>
        <v>0</v>
      </c>
      <c r="G39" s="40">
        <f>SUM(C39:F39)</f>
        <v>290.00000000000023</v>
      </c>
    </row>
    <row r="40" spans="1:7" x14ac:dyDescent="0.3">
      <c r="A40" s="38">
        <f>A39+0.01</f>
        <v>-0.69999999999999973</v>
      </c>
      <c r="B40" s="39">
        <f>$B$4*(1+A40)</f>
        <v>840.0000000000008</v>
      </c>
      <c r="C40" s="39">
        <v>1000</v>
      </c>
      <c r="D40" s="39">
        <f>$A$6*MAX(1820-B40,0)</f>
        <v>-349.99999999999972</v>
      </c>
      <c r="E40" s="39">
        <f>350*$C$6</f>
        <v>-350</v>
      </c>
      <c r="F40" s="39">
        <f>$D$6*MAX(B40-2800,0)</f>
        <v>0</v>
      </c>
      <c r="G40" s="40">
        <f>SUM(C40:F40)</f>
        <v>300.00000000000023</v>
      </c>
    </row>
    <row r="41" spans="1:7" x14ac:dyDescent="0.3">
      <c r="A41" s="38">
        <f>A40+0.01</f>
        <v>-0.68999999999999972</v>
      </c>
      <c r="B41" s="39">
        <f>$B$4*(1+A41)</f>
        <v>868.0000000000008</v>
      </c>
      <c r="C41" s="39">
        <v>1000</v>
      </c>
      <c r="D41" s="39">
        <f>$A$6*MAX(1820-B41,0)</f>
        <v>-339.99999999999972</v>
      </c>
      <c r="E41" s="39">
        <f>350*$C$6</f>
        <v>-350</v>
      </c>
      <c r="F41" s="39">
        <f>$D$6*MAX(B41-2800,0)</f>
        <v>0</v>
      </c>
      <c r="G41" s="40">
        <f>SUM(C41:F41)</f>
        <v>310.00000000000023</v>
      </c>
    </row>
    <row r="42" spans="1:7" x14ac:dyDescent="0.3">
      <c r="A42" s="38">
        <f>A41+0.01</f>
        <v>-0.67999999999999972</v>
      </c>
      <c r="B42" s="39">
        <f>$B$4*(1+A42)</f>
        <v>896.0000000000008</v>
      </c>
      <c r="C42" s="39">
        <v>1000</v>
      </c>
      <c r="D42" s="39">
        <f>$A$6*MAX(1820-B42,0)</f>
        <v>-329.99999999999972</v>
      </c>
      <c r="E42" s="39">
        <f>350*$C$6</f>
        <v>-350</v>
      </c>
      <c r="F42" s="39">
        <f>$D$6*MAX(B42-2800,0)</f>
        <v>0</v>
      </c>
      <c r="G42" s="40">
        <f>SUM(C42:F42)</f>
        <v>320.00000000000023</v>
      </c>
    </row>
    <row r="43" spans="1:7" x14ac:dyDescent="0.3">
      <c r="A43" s="38">
        <f>A42+0.01</f>
        <v>-0.66999999999999971</v>
      </c>
      <c r="B43" s="39">
        <f>$B$4*(1+A43)</f>
        <v>924.0000000000008</v>
      </c>
      <c r="C43" s="39">
        <v>1000</v>
      </c>
      <c r="D43" s="39">
        <f>$A$6*MAX(1820-B43,0)</f>
        <v>-319.99999999999972</v>
      </c>
      <c r="E43" s="39">
        <f>350*$C$6</f>
        <v>-350</v>
      </c>
      <c r="F43" s="39">
        <f>$D$6*MAX(B43-2800,0)</f>
        <v>0</v>
      </c>
      <c r="G43" s="40">
        <f>SUM(C43:F43)</f>
        <v>330.00000000000023</v>
      </c>
    </row>
    <row r="44" spans="1:7" x14ac:dyDescent="0.3">
      <c r="A44" s="38">
        <f>A43+0.01</f>
        <v>-0.6599999999999997</v>
      </c>
      <c r="B44" s="39">
        <f>$B$4*(1+A44)</f>
        <v>952.0000000000008</v>
      </c>
      <c r="C44" s="39">
        <v>1000</v>
      </c>
      <c r="D44" s="39">
        <f>$A$6*MAX(1820-B44,0)</f>
        <v>-309.99999999999972</v>
      </c>
      <c r="E44" s="39">
        <f>350*$C$6</f>
        <v>-350</v>
      </c>
      <c r="F44" s="39">
        <f>$D$6*MAX(B44-2800,0)</f>
        <v>0</v>
      </c>
      <c r="G44" s="40">
        <f>SUM(C44:F44)</f>
        <v>340.00000000000023</v>
      </c>
    </row>
    <row r="45" spans="1:7" x14ac:dyDescent="0.3">
      <c r="A45" s="38">
        <f>A44+0.01</f>
        <v>-0.64999999999999969</v>
      </c>
      <c r="B45" s="39">
        <f>$B$4*(1+A45)</f>
        <v>980.00000000000091</v>
      </c>
      <c r="C45" s="39">
        <v>1000</v>
      </c>
      <c r="D45" s="39">
        <f>$A$6*MAX(1820-B45,0)</f>
        <v>-299.99999999999966</v>
      </c>
      <c r="E45" s="39">
        <f>350*$C$6</f>
        <v>-350</v>
      </c>
      <c r="F45" s="39">
        <f>$D$6*MAX(B45-2800,0)</f>
        <v>0</v>
      </c>
      <c r="G45" s="40">
        <f>SUM(C45:F45)</f>
        <v>350.00000000000034</v>
      </c>
    </row>
    <row r="46" spans="1:7" x14ac:dyDescent="0.3">
      <c r="A46" s="38">
        <f>A45+0.01</f>
        <v>-0.63999999999999968</v>
      </c>
      <c r="B46" s="39">
        <f>$B$4*(1+A46)</f>
        <v>1008.0000000000009</v>
      </c>
      <c r="C46" s="39">
        <v>1000</v>
      </c>
      <c r="D46" s="39">
        <f>$A$6*MAX(1820-B46,0)</f>
        <v>-289.99999999999966</v>
      </c>
      <c r="E46" s="39">
        <f>350*$C$6</f>
        <v>-350</v>
      </c>
      <c r="F46" s="39">
        <f>$D$6*MAX(B46-2800,0)</f>
        <v>0</v>
      </c>
      <c r="G46" s="40">
        <f>SUM(C46:F46)</f>
        <v>360.00000000000034</v>
      </c>
    </row>
    <row r="47" spans="1:7" x14ac:dyDescent="0.3">
      <c r="A47" s="38">
        <f>A46+0.01</f>
        <v>-0.62999999999999967</v>
      </c>
      <c r="B47" s="39">
        <f>$B$4*(1+A47)</f>
        <v>1036.0000000000009</v>
      </c>
      <c r="C47" s="39">
        <v>1000</v>
      </c>
      <c r="D47" s="39">
        <f>$A$6*MAX(1820-B47,0)</f>
        <v>-279.99999999999966</v>
      </c>
      <c r="E47" s="39">
        <f>350*$C$6</f>
        <v>-350</v>
      </c>
      <c r="F47" s="39">
        <f>$D$6*MAX(B47-2800,0)</f>
        <v>0</v>
      </c>
      <c r="G47" s="40">
        <f>SUM(C47:F47)</f>
        <v>370.00000000000034</v>
      </c>
    </row>
    <row r="48" spans="1:7" x14ac:dyDescent="0.3">
      <c r="A48" s="38">
        <f>A47+0.01</f>
        <v>-0.61999999999999966</v>
      </c>
      <c r="B48" s="39">
        <f>$B$4*(1+A48)</f>
        <v>1064.0000000000009</v>
      </c>
      <c r="C48" s="39">
        <v>1000</v>
      </c>
      <c r="D48" s="39">
        <f>$A$6*MAX(1820-B48,0)</f>
        <v>-269.99999999999966</v>
      </c>
      <c r="E48" s="39">
        <f>350*$C$6</f>
        <v>-350</v>
      </c>
      <c r="F48" s="39">
        <f>$D$6*MAX(B48-2800,0)</f>
        <v>0</v>
      </c>
      <c r="G48" s="40">
        <f>SUM(C48:F48)</f>
        <v>380.00000000000034</v>
      </c>
    </row>
    <row r="49" spans="1:7" x14ac:dyDescent="0.3">
      <c r="A49" s="38">
        <f>A48+0.01</f>
        <v>-0.60999999999999965</v>
      </c>
      <c r="B49" s="39">
        <f>$B$4*(1+A49)</f>
        <v>1092.0000000000009</v>
      </c>
      <c r="C49" s="39">
        <v>1000</v>
      </c>
      <c r="D49" s="39">
        <f>$A$6*MAX(1820-B49,0)</f>
        <v>-259.99999999999966</v>
      </c>
      <c r="E49" s="39">
        <f>350*$C$6</f>
        <v>-350</v>
      </c>
      <c r="F49" s="39">
        <f>$D$6*MAX(B49-2800,0)</f>
        <v>0</v>
      </c>
      <c r="G49" s="40">
        <f>SUM(C49:F49)</f>
        <v>390.00000000000034</v>
      </c>
    </row>
    <row r="50" spans="1:7" x14ac:dyDescent="0.3">
      <c r="A50" s="38">
        <f>A49+0.01</f>
        <v>-0.59999999999999964</v>
      </c>
      <c r="B50" s="39">
        <f>$B$4*(1+A50)</f>
        <v>1120.0000000000009</v>
      </c>
      <c r="C50" s="39">
        <v>1000</v>
      </c>
      <c r="D50" s="39">
        <f>$A$6*MAX(1820-B50,0)</f>
        <v>-249.99999999999969</v>
      </c>
      <c r="E50" s="39">
        <f>350*$C$6</f>
        <v>-350</v>
      </c>
      <c r="F50" s="39">
        <f>$D$6*MAX(B50-2800,0)</f>
        <v>0</v>
      </c>
      <c r="G50" s="40">
        <f>SUM(C50:F50)</f>
        <v>400.00000000000034</v>
      </c>
    </row>
    <row r="51" spans="1:7" x14ac:dyDescent="0.3">
      <c r="A51" s="38">
        <f>A50+0.01</f>
        <v>-0.58999999999999964</v>
      </c>
      <c r="B51" s="39">
        <f>$B$4*(1+A51)</f>
        <v>1148.0000000000009</v>
      </c>
      <c r="C51" s="39">
        <v>1000</v>
      </c>
      <c r="D51" s="39">
        <f>$A$6*MAX(1820-B51,0)</f>
        <v>-239.99999999999969</v>
      </c>
      <c r="E51" s="39">
        <f>350*$C$6</f>
        <v>-350</v>
      </c>
      <c r="F51" s="39">
        <f>$D$6*MAX(B51-2800,0)</f>
        <v>0</v>
      </c>
      <c r="G51" s="40">
        <f>SUM(C51:F51)</f>
        <v>410.00000000000034</v>
      </c>
    </row>
    <row r="52" spans="1:7" x14ac:dyDescent="0.3">
      <c r="A52" s="38">
        <f>A51+0.01</f>
        <v>-0.57999999999999963</v>
      </c>
      <c r="B52" s="39">
        <f>$B$4*(1+A52)</f>
        <v>1176.0000000000011</v>
      </c>
      <c r="C52" s="39">
        <v>1000</v>
      </c>
      <c r="D52" s="39">
        <f>$A$6*MAX(1820-B52,0)</f>
        <v>-229.9999999999996</v>
      </c>
      <c r="E52" s="39">
        <f>350*$C$6</f>
        <v>-350</v>
      </c>
      <c r="F52" s="39">
        <f>$D$6*MAX(B52-2800,0)</f>
        <v>0</v>
      </c>
      <c r="G52" s="40">
        <f>SUM(C52:F52)</f>
        <v>420.00000000000045</v>
      </c>
    </row>
    <row r="53" spans="1:7" x14ac:dyDescent="0.3">
      <c r="A53" s="38">
        <f>A52+0.01</f>
        <v>-0.56999999999999962</v>
      </c>
      <c r="B53" s="39">
        <f>$B$4*(1+A53)</f>
        <v>1204.0000000000011</v>
      </c>
      <c r="C53" s="39">
        <v>1000</v>
      </c>
      <c r="D53" s="39">
        <f>$A$6*MAX(1820-B53,0)</f>
        <v>-219.9999999999996</v>
      </c>
      <c r="E53" s="39">
        <f>350*$C$6</f>
        <v>-350</v>
      </c>
      <c r="F53" s="39">
        <f>$D$6*MAX(B53-2800,0)</f>
        <v>0</v>
      </c>
      <c r="G53" s="40">
        <f>SUM(C53:F53)</f>
        <v>430.00000000000045</v>
      </c>
    </row>
    <row r="54" spans="1:7" x14ac:dyDescent="0.3">
      <c r="A54" s="38">
        <f>A53+0.01</f>
        <v>-0.55999999999999961</v>
      </c>
      <c r="B54" s="39">
        <f>$B$4*(1+A54)</f>
        <v>1232.0000000000011</v>
      </c>
      <c r="C54" s="39">
        <v>1000</v>
      </c>
      <c r="D54" s="39">
        <f>$A$6*MAX(1820-B54,0)</f>
        <v>-209.9999999999996</v>
      </c>
      <c r="E54" s="39">
        <f>350*$C$6</f>
        <v>-350</v>
      </c>
      <c r="F54" s="39">
        <f>$D$6*MAX(B54-2800,0)</f>
        <v>0</v>
      </c>
      <c r="G54" s="40">
        <f>SUM(C54:F54)</f>
        <v>440.00000000000045</v>
      </c>
    </row>
    <row r="55" spans="1:7" x14ac:dyDescent="0.3">
      <c r="A55" s="38">
        <f>A54+0.01</f>
        <v>-0.5499999999999996</v>
      </c>
      <c r="B55" s="39">
        <f>$B$4*(1+A55)</f>
        <v>1260.0000000000011</v>
      </c>
      <c r="C55" s="39">
        <v>1000</v>
      </c>
      <c r="D55" s="39">
        <f>$A$6*MAX(1820-B55,0)</f>
        <v>-199.9999999999996</v>
      </c>
      <c r="E55" s="39">
        <f>350*$C$6</f>
        <v>-350</v>
      </c>
      <c r="F55" s="39">
        <f>$D$6*MAX(B55-2800,0)</f>
        <v>0</v>
      </c>
      <c r="G55" s="40">
        <f>SUM(C55:F55)</f>
        <v>450.00000000000045</v>
      </c>
    </row>
    <row r="56" spans="1:7" x14ac:dyDescent="0.3">
      <c r="A56" s="38">
        <f>A55+0.01</f>
        <v>-0.53999999999999959</v>
      </c>
      <c r="B56" s="39">
        <f>$B$4*(1+A56)</f>
        <v>1288.0000000000011</v>
      </c>
      <c r="C56" s="39">
        <v>1000</v>
      </c>
      <c r="D56" s="39">
        <f>$A$6*MAX(1820-B56,0)</f>
        <v>-189.9999999999996</v>
      </c>
      <c r="E56" s="39">
        <f>350*$C$6</f>
        <v>-350</v>
      </c>
      <c r="F56" s="39">
        <f>$D$6*MAX(B56-2800,0)</f>
        <v>0</v>
      </c>
      <c r="G56" s="40">
        <f>SUM(C56:F56)</f>
        <v>460.00000000000045</v>
      </c>
    </row>
    <row r="57" spans="1:7" x14ac:dyDescent="0.3">
      <c r="A57" s="38">
        <f>A56+0.01</f>
        <v>-0.52999999999999958</v>
      </c>
      <c r="B57" s="39">
        <f>$B$4*(1+A57)</f>
        <v>1316.0000000000011</v>
      </c>
      <c r="C57" s="39">
        <v>1000</v>
      </c>
      <c r="D57" s="39">
        <f>$A$6*MAX(1820-B57,0)</f>
        <v>-179.9999999999996</v>
      </c>
      <c r="E57" s="39">
        <f>350*$C$6</f>
        <v>-350</v>
      </c>
      <c r="F57" s="39">
        <f>$D$6*MAX(B57-2800,0)</f>
        <v>0</v>
      </c>
      <c r="G57" s="40">
        <f>SUM(C57:F57)</f>
        <v>470.00000000000045</v>
      </c>
    </row>
    <row r="58" spans="1:7" x14ac:dyDescent="0.3">
      <c r="A58" s="38">
        <f>A57+0.01</f>
        <v>-0.51999999999999957</v>
      </c>
      <c r="B58" s="39">
        <f>$B$4*(1+A58)</f>
        <v>1344.0000000000011</v>
      </c>
      <c r="C58" s="39">
        <v>1000</v>
      </c>
      <c r="D58" s="39">
        <f>$A$6*MAX(1820-B58,0)</f>
        <v>-169.9999999999996</v>
      </c>
      <c r="E58" s="39">
        <f>350*$C$6</f>
        <v>-350</v>
      </c>
      <c r="F58" s="39">
        <f>$D$6*MAX(B58-2800,0)</f>
        <v>0</v>
      </c>
      <c r="G58" s="40">
        <f>SUM(C58:F58)</f>
        <v>480.00000000000045</v>
      </c>
    </row>
    <row r="59" spans="1:7" x14ac:dyDescent="0.3">
      <c r="A59" s="38">
        <f>A58+0.01</f>
        <v>-0.50999999999999956</v>
      </c>
      <c r="B59" s="39">
        <f>$B$4*(1+A59)</f>
        <v>1372.0000000000011</v>
      </c>
      <c r="C59" s="39">
        <v>1000</v>
      </c>
      <c r="D59" s="39">
        <f>$A$6*MAX(1820-B59,0)</f>
        <v>-159.9999999999996</v>
      </c>
      <c r="E59" s="39">
        <f>350*$C$6</f>
        <v>-350</v>
      </c>
      <c r="F59" s="39">
        <f>$D$6*MAX(B59-2800,0)</f>
        <v>0</v>
      </c>
      <c r="G59" s="40">
        <f>SUM(C59:F59)</f>
        <v>490.00000000000045</v>
      </c>
    </row>
    <row r="60" spans="1:7" x14ac:dyDescent="0.3">
      <c r="A60" s="38">
        <f>A59+0.01</f>
        <v>-0.49999999999999956</v>
      </c>
      <c r="B60" s="39">
        <f>$B$4*(1+A60)</f>
        <v>1400.0000000000011</v>
      </c>
      <c r="C60" s="39">
        <v>1000</v>
      </c>
      <c r="D60" s="39">
        <f>$A$6*MAX(1820-B60,0)</f>
        <v>-149.9999999999996</v>
      </c>
      <c r="E60" s="39">
        <f>350*$C$6</f>
        <v>-350</v>
      </c>
      <c r="F60" s="39">
        <f>$D$6*MAX(B60-2800,0)</f>
        <v>0</v>
      </c>
      <c r="G60" s="40">
        <f>SUM(C60:F60)</f>
        <v>500.00000000000045</v>
      </c>
    </row>
    <row r="61" spans="1:7" x14ac:dyDescent="0.3">
      <c r="A61" s="38">
        <f>A60+0.01</f>
        <v>-0.48999999999999955</v>
      </c>
      <c r="B61" s="39">
        <f>$B$4*(1+A61)</f>
        <v>1428.0000000000014</v>
      </c>
      <c r="C61" s="39">
        <v>1000</v>
      </c>
      <c r="D61" s="39">
        <f>$A$6*MAX(1820-B61,0)</f>
        <v>-139.99999999999952</v>
      </c>
      <c r="E61" s="39">
        <f>350*$C$6</f>
        <v>-350</v>
      </c>
      <c r="F61" s="39">
        <f>$D$6*MAX(B61-2800,0)</f>
        <v>0</v>
      </c>
      <c r="G61" s="40">
        <f>SUM(C61:F61)</f>
        <v>510.00000000000045</v>
      </c>
    </row>
    <row r="62" spans="1:7" x14ac:dyDescent="0.3">
      <c r="A62" s="38">
        <f>A61+0.01</f>
        <v>-0.47999999999999954</v>
      </c>
      <c r="B62" s="39">
        <f>$B$4*(1+A62)</f>
        <v>1456.0000000000014</v>
      </c>
      <c r="C62" s="39">
        <v>1000</v>
      </c>
      <c r="D62" s="39">
        <f>$A$6*MAX(1820-B62,0)</f>
        <v>-129.99999999999952</v>
      </c>
      <c r="E62" s="39">
        <f>350*$C$6</f>
        <v>-350</v>
      </c>
      <c r="F62" s="39">
        <f>$D$6*MAX(B62-2800,0)</f>
        <v>0</v>
      </c>
      <c r="G62" s="40">
        <f>SUM(C62:F62)</f>
        <v>520.00000000000045</v>
      </c>
    </row>
    <row r="63" spans="1:7" x14ac:dyDescent="0.3">
      <c r="A63" s="38">
        <f>A62+0.01</f>
        <v>-0.46999999999999953</v>
      </c>
      <c r="B63" s="39">
        <f>$B$4*(1+A63)</f>
        <v>1484.0000000000014</v>
      </c>
      <c r="C63" s="39">
        <v>1000</v>
      </c>
      <c r="D63" s="39">
        <f>$A$6*MAX(1820-B63,0)</f>
        <v>-119.99999999999952</v>
      </c>
      <c r="E63" s="39">
        <f>350*$C$6</f>
        <v>-350</v>
      </c>
      <c r="F63" s="39">
        <f>$D$6*MAX(B63-2800,0)</f>
        <v>0</v>
      </c>
      <c r="G63" s="40">
        <f>SUM(C63:F63)</f>
        <v>530.00000000000045</v>
      </c>
    </row>
    <row r="64" spans="1:7" x14ac:dyDescent="0.3">
      <c r="A64" s="38">
        <f>A63+0.01</f>
        <v>-0.45999999999999952</v>
      </c>
      <c r="B64" s="39">
        <f>$B$4*(1+A64)</f>
        <v>1512.0000000000014</v>
      </c>
      <c r="C64" s="39">
        <v>1000</v>
      </c>
      <c r="D64" s="39">
        <f>$A$6*MAX(1820-B64,0)</f>
        <v>-109.99999999999952</v>
      </c>
      <c r="E64" s="39">
        <f>350*$C$6</f>
        <v>-350</v>
      </c>
      <c r="F64" s="39">
        <f>$D$6*MAX(B64-2800,0)</f>
        <v>0</v>
      </c>
      <c r="G64" s="40">
        <f>SUM(C64:F64)</f>
        <v>540.00000000000045</v>
      </c>
    </row>
    <row r="65" spans="1:7" x14ac:dyDescent="0.3">
      <c r="A65" s="38">
        <f>A64+0.01</f>
        <v>-0.44999999999999951</v>
      </c>
      <c r="B65" s="39">
        <f>$B$4*(1+A65)</f>
        <v>1540.0000000000014</v>
      </c>
      <c r="C65" s="39">
        <v>1000</v>
      </c>
      <c r="D65" s="39">
        <f>$A$6*MAX(1820-B65,0)</f>
        <v>-99.999999999999517</v>
      </c>
      <c r="E65" s="39">
        <f>350*$C$6</f>
        <v>-350</v>
      </c>
      <c r="F65" s="39">
        <f>$D$6*MAX(B65-2800,0)</f>
        <v>0</v>
      </c>
      <c r="G65" s="40">
        <f>SUM(C65:F65)</f>
        <v>550.00000000000045</v>
      </c>
    </row>
    <row r="66" spans="1:7" x14ac:dyDescent="0.3">
      <c r="A66" s="38">
        <f>A65+0.01</f>
        <v>-0.4399999999999995</v>
      </c>
      <c r="B66" s="39">
        <f>$B$4*(1+A66)</f>
        <v>1568.0000000000014</v>
      </c>
      <c r="C66" s="39">
        <v>1000</v>
      </c>
      <c r="D66" s="39">
        <f>$A$6*MAX(1820-B66,0)</f>
        <v>-89.999999999999517</v>
      </c>
      <c r="E66" s="39">
        <f>350*$C$6</f>
        <v>-350</v>
      </c>
      <c r="F66" s="39">
        <f>$D$6*MAX(B66-2800,0)</f>
        <v>0</v>
      </c>
      <c r="G66" s="40">
        <f>SUM(C66:F66)</f>
        <v>560.00000000000045</v>
      </c>
    </row>
    <row r="67" spans="1:7" x14ac:dyDescent="0.3">
      <c r="A67" s="38">
        <f>A66+0.01</f>
        <v>-0.42999999999999949</v>
      </c>
      <c r="B67" s="39">
        <f>$B$4*(1+A67)</f>
        <v>1596.0000000000014</v>
      </c>
      <c r="C67" s="39">
        <v>1000</v>
      </c>
      <c r="D67" s="39">
        <f>$A$6*MAX(1820-B67,0)</f>
        <v>-79.999999999999517</v>
      </c>
      <c r="E67" s="39">
        <f>350*$C$6</f>
        <v>-350</v>
      </c>
      <c r="F67" s="39">
        <f>$D$6*MAX(B67-2800,0)</f>
        <v>0</v>
      </c>
      <c r="G67" s="40">
        <f>SUM(C67:F67)</f>
        <v>570.00000000000045</v>
      </c>
    </row>
    <row r="68" spans="1:7" x14ac:dyDescent="0.3">
      <c r="A68" s="38">
        <f>A67+0.01</f>
        <v>-0.41999999999999948</v>
      </c>
      <c r="B68" s="39">
        <f>$B$4*(1+A68)</f>
        <v>1624.0000000000014</v>
      </c>
      <c r="C68" s="39">
        <v>1000</v>
      </c>
      <c r="D68" s="39">
        <f>$A$6*MAX(1820-B68,0)</f>
        <v>-69.999999999999517</v>
      </c>
      <c r="E68" s="39">
        <f>350*$C$6</f>
        <v>-350</v>
      </c>
      <c r="F68" s="39">
        <f>$D$6*MAX(B68-2800,0)</f>
        <v>0</v>
      </c>
      <c r="G68" s="40">
        <f>SUM(C68:F68)</f>
        <v>580.00000000000045</v>
      </c>
    </row>
    <row r="69" spans="1:7" x14ac:dyDescent="0.3">
      <c r="A69" s="38">
        <f>A68+0.01</f>
        <v>-0.40999999999999948</v>
      </c>
      <c r="B69" s="39">
        <f>$B$4*(1+A69)</f>
        <v>1652.0000000000014</v>
      </c>
      <c r="C69" s="39">
        <v>1000</v>
      </c>
      <c r="D69" s="39">
        <f>$A$6*MAX(1820-B69,0)</f>
        <v>-59.999999999999517</v>
      </c>
      <c r="E69" s="39">
        <f>350*$C$6</f>
        <v>-350</v>
      </c>
      <c r="F69" s="39">
        <f>$D$6*MAX(B69-2800,0)</f>
        <v>0</v>
      </c>
      <c r="G69" s="40">
        <f>SUM(C69:F69)</f>
        <v>590.00000000000045</v>
      </c>
    </row>
    <row r="70" spans="1:7" x14ac:dyDescent="0.3">
      <c r="A70" s="38">
        <f>A69+0.01</f>
        <v>-0.39999999999999947</v>
      </c>
      <c r="B70" s="39">
        <f>$B$4*(1+A70)</f>
        <v>1680.0000000000016</v>
      </c>
      <c r="C70" s="39">
        <v>1000</v>
      </c>
      <c r="D70" s="39">
        <f>$A$6*MAX(1820-B70,0)</f>
        <v>-49.999999999999432</v>
      </c>
      <c r="E70" s="39">
        <f>350*$C$6</f>
        <v>-350</v>
      </c>
      <c r="F70" s="39">
        <f>$D$6*MAX(B70-2800,0)</f>
        <v>0</v>
      </c>
      <c r="G70" s="40">
        <f>SUM(C70:F70)</f>
        <v>600.00000000000057</v>
      </c>
    </row>
    <row r="71" spans="1:7" x14ac:dyDescent="0.3">
      <c r="A71" s="38">
        <f>A70+0.01</f>
        <v>-0.38999999999999946</v>
      </c>
      <c r="B71" s="39">
        <f>$B$4*(1+A71)</f>
        <v>1708.0000000000016</v>
      </c>
      <c r="C71" s="39">
        <v>1000</v>
      </c>
      <c r="D71" s="39">
        <f>$A$6*MAX(1820-B71,0)</f>
        <v>-39.999999999999432</v>
      </c>
      <c r="E71" s="39">
        <f>350*$C$6</f>
        <v>-350</v>
      </c>
      <c r="F71" s="39">
        <f>$D$6*MAX(B71-2800,0)</f>
        <v>0</v>
      </c>
      <c r="G71" s="40">
        <f>SUM(C71:F71)</f>
        <v>610.00000000000057</v>
      </c>
    </row>
    <row r="72" spans="1:7" x14ac:dyDescent="0.3">
      <c r="A72" s="38">
        <f>A71+0.01</f>
        <v>-0.37999999999999945</v>
      </c>
      <c r="B72" s="39">
        <f>$B$4*(1+A72)</f>
        <v>1736.0000000000016</v>
      </c>
      <c r="C72" s="39">
        <v>1000</v>
      </c>
      <c r="D72" s="39">
        <f>$A$6*MAX(1820-B72,0)</f>
        <v>-29.999999999999432</v>
      </c>
      <c r="E72" s="39">
        <f>350*$C$6</f>
        <v>-350</v>
      </c>
      <c r="F72" s="39">
        <f>$D$6*MAX(B72-2800,0)</f>
        <v>0</v>
      </c>
      <c r="G72" s="40">
        <f>SUM(C72:F72)</f>
        <v>620.00000000000057</v>
      </c>
    </row>
    <row r="73" spans="1:7" x14ac:dyDescent="0.3">
      <c r="A73" s="38">
        <f>A72+0.01</f>
        <v>-0.36999999999999944</v>
      </c>
      <c r="B73" s="39">
        <f>$B$4*(1+A73)</f>
        <v>1764.0000000000016</v>
      </c>
      <c r="C73" s="39">
        <v>1000</v>
      </c>
      <c r="D73" s="39">
        <f>$A$6*MAX(1820-B73,0)</f>
        <v>-19.999999999999432</v>
      </c>
      <c r="E73" s="39">
        <f>350*$C$6</f>
        <v>-350</v>
      </c>
      <c r="F73" s="39">
        <f>$D$6*MAX(B73-2800,0)</f>
        <v>0</v>
      </c>
      <c r="G73" s="40">
        <f>SUM(C73:F73)</f>
        <v>630.00000000000057</v>
      </c>
    </row>
    <row r="74" spans="1:7" x14ac:dyDescent="0.3">
      <c r="A74" s="38">
        <f>A73+0.01</f>
        <v>-0.35999999999999943</v>
      </c>
      <c r="B74" s="39">
        <f>$B$4*(1+A74)</f>
        <v>1792.0000000000016</v>
      </c>
      <c r="C74" s="39">
        <v>1000</v>
      </c>
      <c r="D74" s="39">
        <f>$A$6*MAX(1820-B74,0)</f>
        <v>-9.9999999999994316</v>
      </c>
      <c r="E74" s="39">
        <f>350*$C$6</f>
        <v>-350</v>
      </c>
      <c r="F74" s="39">
        <f>$D$6*MAX(B74-2800,0)</f>
        <v>0</v>
      </c>
      <c r="G74" s="40">
        <f>SUM(C74:F74)</f>
        <v>640.00000000000057</v>
      </c>
    </row>
    <row r="75" spans="1:7" x14ac:dyDescent="0.3">
      <c r="A75" s="38">
        <f>A74+0.01</f>
        <v>-0.34999999999999942</v>
      </c>
      <c r="B75" s="39">
        <f>$B$4*(1+A75)</f>
        <v>1820.0000000000016</v>
      </c>
      <c r="C75" s="39">
        <v>1000</v>
      </c>
      <c r="D75" s="39">
        <f>$A$6*MAX(1820-B75,0)</f>
        <v>0</v>
      </c>
      <c r="E75" s="39">
        <v>0</v>
      </c>
      <c r="F75" s="39">
        <f>$D$6*MAX(B75-2800,0)</f>
        <v>0</v>
      </c>
      <c r="G75" s="40">
        <f>SUM(C75:F75)</f>
        <v>1000</v>
      </c>
    </row>
    <row r="76" spans="1:7" x14ac:dyDescent="0.3">
      <c r="A76" s="38">
        <f>A75+0.01</f>
        <v>-0.33999999999999941</v>
      </c>
      <c r="B76" s="39">
        <f>$B$4*(1+A76)</f>
        <v>1848.0000000000016</v>
      </c>
      <c r="C76" s="39">
        <v>1000</v>
      </c>
      <c r="D76" s="39">
        <f>$A$6*MAX(1820-B76,0)</f>
        <v>0</v>
      </c>
      <c r="E76" s="39">
        <v>0</v>
      </c>
      <c r="F76" s="39">
        <f>$D$6*MAX(B76-2800,0)</f>
        <v>0</v>
      </c>
      <c r="G76" s="40">
        <f>SUM(C76:F76)</f>
        <v>1000</v>
      </c>
    </row>
    <row r="77" spans="1:7" x14ac:dyDescent="0.3">
      <c r="A77" s="38">
        <f>A76+0.01</f>
        <v>-0.3299999999999994</v>
      </c>
      <c r="B77" s="39">
        <f>$B$4*(1+A77)</f>
        <v>1876.0000000000016</v>
      </c>
      <c r="C77" s="39">
        <v>1000</v>
      </c>
      <c r="D77" s="39">
        <f>$A$6*MAX(1820-B77,0)</f>
        <v>0</v>
      </c>
      <c r="E77" s="39">
        <v>0</v>
      </c>
      <c r="F77" s="39">
        <f>$D$6*MAX(B77-2800,0)</f>
        <v>0</v>
      </c>
      <c r="G77" s="40">
        <f>SUM(C77:F77)</f>
        <v>1000</v>
      </c>
    </row>
    <row r="78" spans="1:7" x14ac:dyDescent="0.3">
      <c r="A78" s="38">
        <f>A77+0.01</f>
        <v>-0.3199999999999994</v>
      </c>
      <c r="B78" s="39">
        <f>$B$4*(1+A78)</f>
        <v>1904.0000000000016</v>
      </c>
      <c r="C78" s="39">
        <v>1000</v>
      </c>
      <c r="D78" s="39">
        <f>$A$6*MAX(1820-B78,0)</f>
        <v>0</v>
      </c>
      <c r="E78" s="39">
        <v>0</v>
      </c>
      <c r="F78" s="39">
        <f>$D$6*MAX(B78-2800,0)</f>
        <v>0</v>
      </c>
      <c r="G78" s="40">
        <f>SUM(C78:F78)</f>
        <v>1000</v>
      </c>
    </row>
    <row r="79" spans="1:7" x14ac:dyDescent="0.3">
      <c r="A79" s="38">
        <f>A78+0.01</f>
        <v>-0.30999999999999939</v>
      </c>
      <c r="B79" s="39">
        <f>$B$4*(1+A79)</f>
        <v>1932.0000000000018</v>
      </c>
      <c r="C79" s="39">
        <v>1000</v>
      </c>
      <c r="D79" s="39">
        <f>$A$6*MAX(1820-B79,0)</f>
        <v>0</v>
      </c>
      <c r="E79" s="39">
        <v>0</v>
      </c>
      <c r="F79" s="39">
        <f>$D$6*MAX(B79-2800,0)</f>
        <v>0</v>
      </c>
      <c r="G79" s="40">
        <f>SUM(C79:F79)</f>
        <v>1000</v>
      </c>
    </row>
    <row r="80" spans="1:7" x14ac:dyDescent="0.3">
      <c r="A80" s="41">
        <f>A79+0.01</f>
        <v>-0.29999999999999938</v>
      </c>
      <c r="B80" s="42">
        <f>$B$4*(1+A80)</f>
        <v>1960.0000000000018</v>
      </c>
      <c r="C80" s="42">
        <v>1000</v>
      </c>
      <c r="D80" s="39">
        <f>$A$6*MAX(1820-B80,0)</f>
        <v>0</v>
      </c>
      <c r="E80" s="39">
        <v>0</v>
      </c>
      <c r="F80" s="39">
        <f>$D$6*MAX(B80-2800,0)</f>
        <v>0</v>
      </c>
      <c r="G80" s="40">
        <f>SUM(C80:F80)</f>
        <v>1000</v>
      </c>
    </row>
    <row r="81" spans="1:7" x14ac:dyDescent="0.3">
      <c r="A81" s="38">
        <f>A80+0.01</f>
        <v>-0.28999999999999937</v>
      </c>
      <c r="B81" s="39">
        <f>$B$4*(1+A81)</f>
        <v>1988.0000000000018</v>
      </c>
      <c r="C81" s="39">
        <v>1000</v>
      </c>
      <c r="D81" s="39">
        <f>$A$6*MAX(1820-B81,0)</f>
        <v>0</v>
      </c>
      <c r="E81" s="39">
        <v>0</v>
      </c>
      <c r="F81" s="39">
        <f>$D$6*MAX(B81-2800,0)</f>
        <v>0</v>
      </c>
      <c r="G81" s="40">
        <f>SUM(C81:F81)</f>
        <v>1000</v>
      </c>
    </row>
    <row r="82" spans="1:7" x14ac:dyDescent="0.3">
      <c r="A82" s="38">
        <f>A81+0.01</f>
        <v>-0.27999999999999936</v>
      </c>
      <c r="B82" s="39">
        <f>$B$4*(1+A82)</f>
        <v>2016.0000000000018</v>
      </c>
      <c r="C82" s="39">
        <v>1000</v>
      </c>
      <c r="D82" s="39">
        <f>$A$6*MAX(1820-B82,0)</f>
        <v>0</v>
      </c>
      <c r="E82" s="39">
        <v>0</v>
      </c>
      <c r="F82" s="39">
        <f>$D$6*MAX(B82-2800,0)</f>
        <v>0</v>
      </c>
      <c r="G82" s="40">
        <f>SUM(C82:F82)</f>
        <v>1000</v>
      </c>
    </row>
    <row r="83" spans="1:7" x14ac:dyDescent="0.3">
      <c r="A83" s="38">
        <f>A82+0.01</f>
        <v>-0.26999999999999935</v>
      </c>
      <c r="B83" s="39">
        <f>$B$4*(1+A83)</f>
        <v>2044.0000000000018</v>
      </c>
      <c r="C83" s="39">
        <v>1000</v>
      </c>
      <c r="D83" s="39">
        <f>$A$6*MAX(1820-B83,0)</f>
        <v>0</v>
      </c>
      <c r="E83" s="39">
        <v>0</v>
      </c>
      <c r="F83" s="39">
        <f>$D$6*MAX(B83-2800,0)</f>
        <v>0</v>
      </c>
      <c r="G83" s="40">
        <f>SUM(C83:F83)</f>
        <v>1000</v>
      </c>
    </row>
    <row r="84" spans="1:7" x14ac:dyDescent="0.3">
      <c r="A84" s="38">
        <f>A83+0.01</f>
        <v>-0.25999999999999934</v>
      </c>
      <c r="B84" s="39">
        <f>$B$4*(1+A84)</f>
        <v>2072.0000000000018</v>
      </c>
      <c r="C84" s="39">
        <v>1000</v>
      </c>
      <c r="D84" s="39">
        <f>$A$6*MAX(1820-B84,0)</f>
        <v>0</v>
      </c>
      <c r="E84" s="39">
        <v>0</v>
      </c>
      <c r="F84" s="39">
        <f>$D$6*MAX(B84-2800,0)</f>
        <v>0</v>
      </c>
      <c r="G84" s="40">
        <f>SUM(C84:F84)</f>
        <v>1000</v>
      </c>
    </row>
    <row r="85" spans="1:7" x14ac:dyDescent="0.3">
      <c r="A85" s="38">
        <f>A84+0.01</f>
        <v>-0.24999999999999933</v>
      </c>
      <c r="B85" s="39">
        <f>$B$4*(1+A85)</f>
        <v>2100.0000000000018</v>
      </c>
      <c r="C85" s="39">
        <v>1000</v>
      </c>
      <c r="D85" s="39">
        <f>$A$6*MAX(1820-B85,0)</f>
        <v>0</v>
      </c>
      <c r="E85" s="39">
        <v>0</v>
      </c>
      <c r="F85" s="39">
        <f>$D$6*MAX(B85-2800,0)</f>
        <v>0</v>
      </c>
      <c r="G85" s="40">
        <f>SUM(C85:F85)</f>
        <v>1000</v>
      </c>
    </row>
    <row r="86" spans="1:7" x14ac:dyDescent="0.3">
      <c r="A86" s="38">
        <f>A85+0.01</f>
        <v>-0.23999999999999932</v>
      </c>
      <c r="B86" s="39">
        <f>$B$4*(1+A86)</f>
        <v>2128.0000000000018</v>
      </c>
      <c r="C86" s="39">
        <v>1000</v>
      </c>
      <c r="D86" s="39">
        <f>$A$6*MAX(1820-B86,0)</f>
        <v>0</v>
      </c>
      <c r="E86" s="39">
        <v>0</v>
      </c>
      <c r="F86" s="39">
        <f>$D$6*MAX(B86-2800,0)</f>
        <v>0</v>
      </c>
      <c r="G86" s="40">
        <f>SUM(C86:F86)</f>
        <v>1000</v>
      </c>
    </row>
    <row r="87" spans="1:7" x14ac:dyDescent="0.3">
      <c r="A87" s="38">
        <f>A86+0.01</f>
        <v>-0.22999999999999932</v>
      </c>
      <c r="B87" s="39">
        <f>$B$4*(1+A87)</f>
        <v>2156.0000000000018</v>
      </c>
      <c r="C87" s="39">
        <v>1000</v>
      </c>
      <c r="D87" s="39">
        <f>$A$6*MAX(1820-B87,0)</f>
        <v>0</v>
      </c>
      <c r="E87" s="39">
        <v>0</v>
      </c>
      <c r="F87" s="39">
        <f>$D$6*MAX(B87-2800,0)</f>
        <v>0</v>
      </c>
      <c r="G87" s="40">
        <f>SUM(C87:F87)</f>
        <v>1000</v>
      </c>
    </row>
    <row r="88" spans="1:7" x14ac:dyDescent="0.3">
      <c r="A88" s="38">
        <f>A87+0.01</f>
        <v>-0.21999999999999931</v>
      </c>
      <c r="B88" s="39">
        <f>$B$4*(1+A88)</f>
        <v>2184.0000000000018</v>
      </c>
      <c r="C88" s="39">
        <v>1000</v>
      </c>
      <c r="D88" s="39">
        <f>$A$6*MAX(1820-B88,0)</f>
        <v>0</v>
      </c>
      <c r="E88" s="39">
        <v>0</v>
      </c>
      <c r="F88" s="39">
        <f>$D$6*MAX(B88-2800,0)</f>
        <v>0</v>
      </c>
      <c r="G88" s="40">
        <f>SUM(C88:F88)</f>
        <v>1000</v>
      </c>
    </row>
    <row r="89" spans="1:7" x14ac:dyDescent="0.3">
      <c r="A89" s="38">
        <f>A88+0.01</f>
        <v>-0.2099999999999993</v>
      </c>
      <c r="B89" s="39">
        <f>$B$4*(1+A89)</f>
        <v>2212.0000000000018</v>
      </c>
      <c r="C89" s="39">
        <v>1000</v>
      </c>
      <c r="D89" s="39">
        <f>$A$6*MAX(1820-B89,0)</f>
        <v>0</v>
      </c>
      <c r="E89" s="39">
        <v>0</v>
      </c>
      <c r="F89" s="39">
        <f>$D$6*MAX(B89-2800,0)</f>
        <v>0</v>
      </c>
      <c r="G89" s="40">
        <f>SUM(C89:F89)</f>
        <v>1000</v>
      </c>
    </row>
    <row r="90" spans="1:7" x14ac:dyDescent="0.3">
      <c r="A90" s="38">
        <f>A89+0.01</f>
        <v>-0.19999999999999929</v>
      </c>
      <c r="B90" s="39">
        <f>$B$4*(1+A90)</f>
        <v>2240.0000000000018</v>
      </c>
      <c r="C90" s="39">
        <v>1000</v>
      </c>
      <c r="D90" s="39">
        <f>$A$6*MAX(1820-B90,0)</f>
        <v>0</v>
      </c>
      <c r="E90" s="39">
        <v>0</v>
      </c>
      <c r="F90" s="39">
        <f>$D$6*MAX(B90-2800,0)</f>
        <v>0</v>
      </c>
      <c r="G90" s="40">
        <f>SUM(C90:F90)</f>
        <v>1000</v>
      </c>
    </row>
    <row r="91" spans="1:7" x14ac:dyDescent="0.3">
      <c r="A91" s="38">
        <f>A90+0.01</f>
        <v>-0.18999999999999928</v>
      </c>
      <c r="B91" s="39">
        <f>$B$4*(1+A91)</f>
        <v>2268.0000000000018</v>
      </c>
      <c r="C91" s="39">
        <v>1000</v>
      </c>
      <c r="D91" s="39">
        <f>$A$6*MAX(1820-B91,0)</f>
        <v>0</v>
      </c>
      <c r="E91" s="39">
        <v>0</v>
      </c>
      <c r="F91" s="39">
        <f>$D$6*MAX(B91-2800,0)</f>
        <v>0</v>
      </c>
      <c r="G91" s="40">
        <f>SUM(C91:F91)</f>
        <v>1000</v>
      </c>
    </row>
    <row r="92" spans="1:7" x14ac:dyDescent="0.3">
      <c r="A92" s="38">
        <f>A91+0.01</f>
        <v>-0.17999999999999927</v>
      </c>
      <c r="B92" s="39">
        <f>$B$4*(1+A92)</f>
        <v>2296.0000000000018</v>
      </c>
      <c r="C92" s="39">
        <v>1000</v>
      </c>
      <c r="D92" s="39">
        <f>$A$6*MAX(1820-B92,0)</f>
        <v>0</v>
      </c>
      <c r="E92" s="39">
        <v>0</v>
      </c>
      <c r="F92" s="39">
        <f>$D$6*MAX(B92-2800,0)</f>
        <v>0</v>
      </c>
      <c r="G92" s="40">
        <f>SUM(C92:F92)</f>
        <v>1000</v>
      </c>
    </row>
    <row r="93" spans="1:7" x14ac:dyDescent="0.3">
      <c r="A93" s="38">
        <f>A92+0.01</f>
        <v>-0.16999999999999926</v>
      </c>
      <c r="B93" s="39">
        <f>$B$4*(1+A93)</f>
        <v>2324.0000000000023</v>
      </c>
      <c r="C93" s="39">
        <v>1000</v>
      </c>
      <c r="D93" s="39">
        <f>$A$6*MAX(1820-B93,0)</f>
        <v>0</v>
      </c>
      <c r="E93" s="39">
        <v>0</v>
      </c>
      <c r="F93" s="39">
        <f>$D$6*MAX(B93-2800,0)</f>
        <v>0</v>
      </c>
      <c r="G93" s="40">
        <f>SUM(C93:F93)</f>
        <v>1000</v>
      </c>
    </row>
    <row r="94" spans="1:7" x14ac:dyDescent="0.3">
      <c r="A94" s="38">
        <f>A93+0.01</f>
        <v>-0.15999999999999925</v>
      </c>
      <c r="B94" s="39">
        <f>$B$4*(1+A94)</f>
        <v>2352.0000000000023</v>
      </c>
      <c r="C94" s="39">
        <v>1000</v>
      </c>
      <c r="D94" s="39">
        <f>$A$6*MAX(1820-B94,0)</f>
        <v>0</v>
      </c>
      <c r="E94" s="39">
        <v>0</v>
      </c>
      <c r="F94" s="39">
        <f>$D$6*MAX(B94-2800,0)</f>
        <v>0</v>
      </c>
      <c r="G94" s="40">
        <f>SUM(C94:F94)</f>
        <v>1000</v>
      </c>
    </row>
    <row r="95" spans="1:7" x14ac:dyDescent="0.3">
      <c r="A95" s="38">
        <f>A94+0.01</f>
        <v>-0.14999999999999925</v>
      </c>
      <c r="B95" s="39">
        <f>$B$4*(1+A95)</f>
        <v>2380.0000000000023</v>
      </c>
      <c r="C95" s="39">
        <v>1000</v>
      </c>
      <c r="D95" s="39">
        <f>$A$6*MAX(1820-B95,0)</f>
        <v>0</v>
      </c>
      <c r="E95" s="39">
        <v>0</v>
      </c>
      <c r="F95" s="39">
        <f>$D$6*MAX(B95-2800,0)</f>
        <v>0</v>
      </c>
      <c r="G95" s="40">
        <f>SUM(C95:F95)</f>
        <v>1000</v>
      </c>
    </row>
    <row r="96" spans="1:7" x14ac:dyDescent="0.3">
      <c r="A96" s="38">
        <f>A95+0.01</f>
        <v>-0.13999999999999924</v>
      </c>
      <c r="B96" s="39">
        <f>$B$4*(1+A96)</f>
        <v>2408.0000000000023</v>
      </c>
      <c r="C96" s="39">
        <v>1000</v>
      </c>
      <c r="D96" s="39">
        <f>$A$6*MAX(1820-B96,0)</f>
        <v>0</v>
      </c>
      <c r="E96" s="39">
        <v>0</v>
      </c>
      <c r="F96" s="39">
        <f>$D$6*MAX(B96-2800,0)</f>
        <v>0</v>
      </c>
      <c r="G96" s="40">
        <f>SUM(C96:F96)</f>
        <v>1000</v>
      </c>
    </row>
    <row r="97" spans="1:7" x14ac:dyDescent="0.3">
      <c r="A97" s="38">
        <f>A96+0.01</f>
        <v>-0.12999999999999923</v>
      </c>
      <c r="B97" s="39">
        <f>$B$4*(1+A97)</f>
        <v>2436.0000000000023</v>
      </c>
      <c r="C97" s="39">
        <v>1000</v>
      </c>
      <c r="D97" s="39">
        <f>$A$6*MAX(1820-B97,0)</f>
        <v>0</v>
      </c>
      <c r="E97" s="39">
        <v>0</v>
      </c>
      <c r="F97" s="39">
        <f>$D$6*MAX(B97-2800,0)</f>
        <v>0</v>
      </c>
      <c r="G97" s="40">
        <f>SUM(C97:F97)</f>
        <v>1000</v>
      </c>
    </row>
    <row r="98" spans="1:7" x14ac:dyDescent="0.3">
      <c r="A98" s="38">
        <f>A97+0.01</f>
        <v>-0.11999999999999923</v>
      </c>
      <c r="B98" s="39">
        <f>$B$4*(1+A98)</f>
        <v>2464.0000000000023</v>
      </c>
      <c r="C98" s="39">
        <v>1000</v>
      </c>
      <c r="D98" s="39">
        <f>$A$6*MAX(1820-B98,0)</f>
        <v>0</v>
      </c>
      <c r="E98" s="39">
        <v>0</v>
      </c>
      <c r="F98" s="39">
        <f>$D$6*MAX(B98-2800,0)</f>
        <v>0</v>
      </c>
      <c r="G98" s="40">
        <f>SUM(C98:F98)</f>
        <v>1000</v>
      </c>
    </row>
    <row r="99" spans="1:7" x14ac:dyDescent="0.3">
      <c r="A99" s="38">
        <f>A98+0.01</f>
        <v>-0.10999999999999924</v>
      </c>
      <c r="B99" s="39">
        <f>$B$4*(1+A99)</f>
        <v>2492.0000000000023</v>
      </c>
      <c r="C99" s="39">
        <v>1000</v>
      </c>
      <c r="D99" s="39">
        <f>$A$6*MAX(1820-B99,0)</f>
        <v>0</v>
      </c>
      <c r="E99" s="39">
        <v>0</v>
      </c>
      <c r="F99" s="39">
        <f>$D$6*MAX(B99-2800,0)</f>
        <v>0</v>
      </c>
      <c r="G99" s="40">
        <f>SUM(C99:F99)</f>
        <v>1000</v>
      </c>
    </row>
    <row r="100" spans="1:7" x14ac:dyDescent="0.3">
      <c r="A100" s="38">
        <f>A99+0.01</f>
        <v>-9.9999999999999242E-2</v>
      </c>
      <c r="B100" s="39">
        <f>$B$4*(1+A100)</f>
        <v>2520.0000000000023</v>
      </c>
      <c r="C100" s="39">
        <v>1000</v>
      </c>
      <c r="D100" s="39">
        <f>$A$6*MAX(1820-B100,0)</f>
        <v>0</v>
      </c>
      <c r="E100" s="39">
        <v>0</v>
      </c>
      <c r="F100" s="39">
        <f>$D$6*MAX(B100-2800,0)</f>
        <v>0</v>
      </c>
      <c r="G100" s="40">
        <f>SUM(C100:F100)</f>
        <v>1000</v>
      </c>
    </row>
    <row r="101" spans="1:7" x14ac:dyDescent="0.3">
      <c r="A101" s="38">
        <f>A100+0.01</f>
        <v>-8.9999999999999247E-2</v>
      </c>
      <c r="B101" s="39">
        <f>$B$4*(1+A101)</f>
        <v>2548.0000000000023</v>
      </c>
      <c r="C101" s="39">
        <v>1000</v>
      </c>
      <c r="D101" s="39">
        <f>$A$6*MAX(1820-B101,0)</f>
        <v>0</v>
      </c>
      <c r="E101" s="39">
        <v>0</v>
      </c>
      <c r="F101" s="39">
        <f>$D$6*MAX(B101-2800,0)</f>
        <v>0</v>
      </c>
      <c r="G101" s="40">
        <f>SUM(C101:F101)</f>
        <v>1000</v>
      </c>
    </row>
    <row r="102" spans="1:7" x14ac:dyDescent="0.3">
      <c r="A102" s="38">
        <f>A101+0.01</f>
        <v>-7.9999999999999252E-2</v>
      </c>
      <c r="B102" s="39">
        <f>$B$4*(1+A102)</f>
        <v>2576.0000000000018</v>
      </c>
      <c r="C102" s="39">
        <v>1000</v>
      </c>
      <c r="D102" s="39">
        <f>$A$6*MAX(1820-B102,0)</f>
        <v>0</v>
      </c>
      <c r="E102" s="39">
        <v>0</v>
      </c>
      <c r="F102" s="39">
        <f>$D$6*MAX(B102-2800,0)</f>
        <v>0</v>
      </c>
      <c r="G102" s="40">
        <f>SUM(C102:F102)</f>
        <v>1000</v>
      </c>
    </row>
    <row r="103" spans="1:7" x14ac:dyDescent="0.3">
      <c r="A103" s="38">
        <f>A102+0.01</f>
        <v>-6.9999999999999257E-2</v>
      </c>
      <c r="B103" s="39">
        <f>$B$4*(1+A103)</f>
        <v>2604.0000000000018</v>
      </c>
      <c r="C103" s="39">
        <v>1000</v>
      </c>
      <c r="D103" s="39">
        <f>$A$6*MAX(1820-B103,0)</f>
        <v>0</v>
      </c>
      <c r="E103" s="39">
        <v>0</v>
      </c>
      <c r="F103" s="39">
        <f>$D$6*MAX(B103-2800,0)</f>
        <v>0</v>
      </c>
      <c r="G103" s="40">
        <f>SUM(C103:F103)</f>
        <v>1000</v>
      </c>
    </row>
    <row r="104" spans="1:7" x14ac:dyDescent="0.3">
      <c r="A104" s="38">
        <f>A103+0.01</f>
        <v>-5.9999999999999255E-2</v>
      </c>
      <c r="B104" s="39">
        <f>$B$4*(1+A104)</f>
        <v>2632.0000000000018</v>
      </c>
      <c r="C104" s="39">
        <v>1000</v>
      </c>
      <c r="D104" s="39">
        <f>$A$6*MAX(1820-B104,0)</f>
        <v>0</v>
      </c>
      <c r="E104" s="39">
        <v>0</v>
      </c>
      <c r="F104" s="39">
        <f>$D$6*MAX(B104-2800,0)</f>
        <v>0</v>
      </c>
      <c r="G104" s="40">
        <f>SUM(C104:F104)</f>
        <v>1000</v>
      </c>
    </row>
    <row r="105" spans="1:7" x14ac:dyDescent="0.3">
      <c r="A105" s="38">
        <f>A104+0.01</f>
        <v>-4.9999999999999253E-2</v>
      </c>
      <c r="B105" s="39">
        <f>$B$4*(1+A105)</f>
        <v>2660.0000000000023</v>
      </c>
      <c r="C105" s="39">
        <v>1000</v>
      </c>
      <c r="D105" s="39">
        <f>$A$6*MAX(1820-B105,0)</f>
        <v>0</v>
      </c>
      <c r="E105" s="39">
        <v>0</v>
      </c>
      <c r="F105" s="39">
        <f>$D$6*MAX(B105-2800,0)</f>
        <v>0</v>
      </c>
      <c r="G105" s="40">
        <f>SUM(C105:F105)</f>
        <v>1000</v>
      </c>
    </row>
    <row r="106" spans="1:7" x14ac:dyDescent="0.3">
      <c r="A106" s="38">
        <f>A105+0.01</f>
        <v>-3.9999999999999251E-2</v>
      </c>
      <c r="B106" s="39">
        <f>$B$4*(1+A106)</f>
        <v>2688.0000000000023</v>
      </c>
      <c r="C106" s="39">
        <v>1000</v>
      </c>
      <c r="D106" s="39">
        <f>$A$6*MAX(1820-B106,0)</f>
        <v>0</v>
      </c>
      <c r="E106" s="39">
        <v>0</v>
      </c>
      <c r="F106" s="39">
        <f>$D$6*MAX(B106-2800,0)</f>
        <v>0</v>
      </c>
      <c r="G106" s="40">
        <f>SUM(C106:F106)</f>
        <v>1000</v>
      </c>
    </row>
    <row r="107" spans="1:7" x14ac:dyDescent="0.3">
      <c r="A107" s="38">
        <f>A106+0.01</f>
        <v>-2.9999999999999249E-2</v>
      </c>
      <c r="B107" s="39">
        <f>$B$4*(1+A107)</f>
        <v>2716.0000000000023</v>
      </c>
      <c r="C107" s="39">
        <v>1000</v>
      </c>
      <c r="D107" s="39">
        <f>$A$6*MAX(1820-B107,0)</f>
        <v>0</v>
      </c>
      <c r="E107" s="39">
        <v>0</v>
      </c>
      <c r="F107" s="39">
        <f>$D$6*MAX(B107-2800,0)</f>
        <v>0</v>
      </c>
      <c r="G107" s="40">
        <f>SUM(C107:F107)</f>
        <v>1000</v>
      </c>
    </row>
    <row r="108" spans="1:7" x14ac:dyDescent="0.3">
      <c r="A108" s="38">
        <f>A107+0.01</f>
        <v>-1.9999999999999248E-2</v>
      </c>
      <c r="B108" s="39">
        <f>$B$4*(1+A108)</f>
        <v>2744.0000000000023</v>
      </c>
      <c r="C108" s="39">
        <v>1000</v>
      </c>
      <c r="D108" s="39">
        <f>$A$6*MAX(1820-B108,0)</f>
        <v>0</v>
      </c>
      <c r="E108" s="39">
        <v>0</v>
      </c>
      <c r="F108" s="39">
        <f>$D$6*MAX(B108-2800,0)</f>
        <v>0</v>
      </c>
      <c r="G108" s="40">
        <f>SUM(C108:F108)</f>
        <v>1000</v>
      </c>
    </row>
    <row r="109" spans="1:7" x14ac:dyDescent="0.3">
      <c r="A109" s="38">
        <f>A108+0.01</f>
        <v>-9.9999999999992473E-3</v>
      </c>
      <c r="B109" s="39">
        <f>$B$4*(1+A109)</f>
        <v>2772.0000000000023</v>
      </c>
      <c r="C109" s="39">
        <v>1000</v>
      </c>
      <c r="D109" s="39">
        <f>$A$6*MAX(1820-B109,0)</f>
        <v>0</v>
      </c>
      <c r="E109" s="39">
        <v>0</v>
      </c>
      <c r="F109" s="39">
        <f>$D$6*MAX(B109-2800,0)</f>
        <v>0</v>
      </c>
      <c r="G109" s="40">
        <f>SUM(C109:F109)</f>
        <v>1000</v>
      </c>
    </row>
    <row r="110" spans="1:7" x14ac:dyDescent="0.3">
      <c r="A110" s="41">
        <f>A109+0.01</f>
        <v>7.5286998857393428E-16</v>
      </c>
      <c r="B110" s="42">
        <f>$B$4*(1+A110)</f>
        <v>2800.0000000000018</v>
      </c>
      <c r="C110" s="42">
        <v>1000</v>
      </c>
      <c r="D110" s="39">
        <f>$A$6*MAX(1820-B110,0)</f>
        <v>0</v>
      </c>
      <c r="E110" s="39">
        <v>0</v>
      </c>
      <c r="F110" s="39">
        <f>$D$6*MAX(B110-2800,0)</f>
        <v>7.3734034750876683E-13</v>
      </c>
      <c r="G110" s="43">
        <f>SUM(C110:F110)</f>
        <v>1000.0000000000007</v>
      </c>
    </row>
    <row r="111" spans="1:7" x14ac:dyDescent="0.3">
      <c r="A111" s="38">
        <f>A110+0.01</f>
        <v>1.0000000000000753E-2</v>
      </c>
      <c r="B111" s="39">
        <f>$B$4*(1+A111)</f>
        <v>2828.0000000000018</v>
      </c>
      <c r="C111" s="39">
        <v>1000</v>
      </c>
      <c r="D111" s="39">
        <f>$A$6*MAX(1820-B111,0)</f>
        <v>0</v>
      </c>
      <c r="E111" s="39">
        <v>0</v>
      </c>
      <c r="F111" s="39">
        <f>$D$6*MAX(B111-2800,0)</f>
        <v>11.350000000000737</v>
      </c>
      <c r="G111" s="40">
        <f>SUM(C111:F111)</f>
        <v>1011.3500000000007</v>
      </c>
    </row>
    <row r="112" spans="1:7" x14ac:dyDescent="0.3">
      <c r="A112" s="38">
        <f>A111+0.01</f>
        <v>2.0000000000000753E-2</v>
      </c>
      <c r="B112" s="39">
        <f>$B$4*(1+A112)</f>
        <v>2856.0000000000018</v>
      </c>
      <c r="C112" s="39">
        <v>1000</v>
      </c>
      <c r="D112" s="39">
        <f>$A$6*MAX(1820-B112,0)</f>
        <v>0</v>
      </c>
      <c r="E112" s="39">
        <v>0</v>
      </c>
      <c r="F112" s="39">
        <f>$D$6*MAX(B112-2800,0)</f>
        <v>22.700000000000738</v>
      </c>
      <c r="G112" s="40">
        <f>SUM(C112:F112)</f>
        <v>1022.7000000000007</v>
      </c>
    </row>
    <row r="113" spans="1:7" x14ac:dyDescent="0.3">
      <c r="A113" s="38">
        <f>A112+0.01</f>
        <v>3.0000000000000755E-2</v>
      </c>
      <c r="B113" s="39">
        <f>$B$4*(1+A113)</f>
        <v>2884.0000000000018</v>
      </c>
      <c r="C113" s="39">
        <v>1000</v>
      </c>
      <c r="D113" s="39">
        <f>$A$6*MAX(1820-B113,0)</f>
        <v>0</v>
      </c>
      <c r="E113" s="39">
        <v>0</v>
      </c>
      <c r="F113" s="39">
        <f>$D$6*MAX(B113-2800,0)</f>
        <v>34.050000000000736</v>
      </c>
      <c r="G113" s="40">
        <f>SUM(C113:F113)</f>
        <v>1034.0500000000006</v>
      </c>
    </row>
    <row r="114" spans="1:7" x14ac:dyDescent="0.3">
      <c r="A114" s="38">
        <f>A113+0.01</f>
        <v>4.0000000000000757E-2</v>
      </c>
      <c r="B114" s="39">
        <f>$B$4*(1+A114)</f>
        <v>2912.0000000000018</v>
      </c>
      <c r="C114" s="39">
        <v>1000</v>
      </c>
      <c r="D114" s="39">
        <f>$A$6*MAX(1820-B114,0)</f>
        <v>0</v>
      </c>
      <c r="E114" s="39">
        <v>0</v>
      </c>
      <c r="F114" s="39">
        <f>$D$6*MAX(B114-2800,0)</f>
        <v>45.400000000000738</v>
      </c>
      <c r="G114" s="40">
        <f>SUM(C114:F114)</f>
        <v>1045.4000000000008</v>
      </c>
    </row>
    <row r="115" spans="1:7" x14ac:dyDescent="0.3">
      <c r="A115" s="38">
        <f>A114+0.01</f>
        <v>5.0000000000000759E-2</v>
      </c>
      <c r="B115" s="39">
        <f>$B$4*(1+A115)</f>
        <v>2940.0000000000018</v>
      </c>
      <c r="C115" s="39">
        <v>1000</v>
      </c>
      <c r="D115" s="39">
        <f>$A$6*MAX(1820-B115,0)</f>
        <v>0</v>
      </c>
      <c r="E115" s="39">
        <v>0</v>
      </c>
      <c r="F115" s="39">
        <f>$D$6*MAX(B115-2800,0)</f>
        <v>56.750000000000739</v>
      </c>
      <c r="G115" s="40">
        <f>SUM(C115:F115)</f>
        <v>1056.7500000000007</v>
      </c>
    </row>
    <row r="116" spans="1:7" x14ac:dyDescent="0.3">
      <c r="A116" s="38">
        <f>A115+0.01</f>
        <v>6.0000000000000761E-2</v>
      </c>
      <c r="B116" s="39">
        <f>$B$4*(1+A116)</f>
        <v>2968.0000000000018</v>
      </c>
      <c r="C116" s="39">
        <v>1000</v>
      </c>
      <c r="D116" s="39">
        <f>$A$6*MAX(1820-B116,0)</f>
        <v>0</v>
      </c>
      <c r="E116" s="39">
        <v>0</v>
      </c>
      <c r="F116" s="39">
        <f>$D$6*MAX(B116-2800,0)</f>
        <v>68.100000000000733</v>
      </c>
      <c r="G116" s="40">
        <f>SUM(C116:F116)</f>
        <v>1068.1000000000008</v>
      </c>
    </row>
    <row r="117" spans="1:7" x14ac:dyDescent="0.3">
      <c r="A117" s="38">
        <f>A116+0.01</f>
        <v>7.0000000000000756E-2</v>
      </c>
      <c r="B117" s="39">
        <f>$B$4*(1+A117)</f>
        <v>2996.0000000000018</v>
      </c>
      <c r="C117" s="39">
        <v>1000</v>
      </c>
      <c r="D117" s="39">
        <f>$A$6*MAX(1820-B117,0)</f>
        <v>0</v>
      </c>
      <c r="E117" s="39">
        <v>0</v>
      </c>
      <c r="F117" s="39">
        <f>$D$6*MAX(B117-2800,0)</f>
        <v>79.450000000000742</v>
      </c>
      <c r="G117" s="40">
        <f>SUM(C117:F117)</f>
        <v>1079.4500000000007</v>
      </c>
    </row>
    <row r="118" spans="1:7" x14ac:dyDescent="0.3">
      <c r="A118" s="38">
        <f>A117+0.01</f>
        <v>8.0000000000000751E-2</v>
      </c>
      <c r="B118" s="39">
        <f>$B$4*(1+A118)</f>
        <v>3024.0000000000023</v>
      </c>
      <c r="C118" s="39">
        <v>1000</v>
      </c>
      <c r="D118" s="39">
        <f>$A$6*MAX(1820-B118,0)</f>
        <v>0</v>
      </c>
      <c r="E118" s="39">
        <v>0</v>
      </c>
      <c r="F118" s="39">
        <f>$D$6*MAX(B118-2800,0)</f>
        <v>90.800000000000921</v>
      </c>
      <c r="G118" s="40">
        <f>SUM(C118:F118)</f>
        <v>1090.8000000000009</v>
      </c>
    </row>
    <row r="119" spans="1:7" x14ac:dyDescent="0.3">
      <c r="A119" s="38">
        <f>A118+0.01</f>
        <v>9.0000000000000746E-2</v>
      </c>
      <c r="B119" s="39">
        <f>$B$4*(1+A119)</f>
        <v>3052.0000000000023</v>
      </c>
      <c r="C119" s="39">
        <v>1000</v>
      </c>
      <c r="D119" s="39">
        <f>$A$6*MAX(1820-B119,0)</f>
        <v>0</v>
      </c>
      <c r="E119" s="39">
        <v>0</v>
      </c>
      <c r="F119" s="39">
        <f>$D$6*MAX(B119-2800,0)</f>
        <v>102.15000000000093</v>
      </c>
      <c r="G119" s="40">
        <f>SUM(C119:F119)</f>
        <v>1102.150000000001</v>
      </c>
    </row>
    <row r="120" spans="1:7" x14ac:dyDescent="0.3">
      <c r="A120" s="38">
        <f>A119+0.01</f>
        <v>0.10000000000000074</v>
      </c>
      <c r="B120" s="39">
        <f>$B$4*(1+A120)</f>
        <v>3080.0000000000023</v>
      </c>
      <c r="C120" s="39">
        <v>1000</v>
      </c>
      <c r="D120" s="39">
        <f>$A$6*MAX(1820-B120,0)</f>
        <v>0</v>
      </c>
      <c r="E120" s="39">
        <v>0</v>
      </c>
      <c r="F120" s="39">
        <f>$D$6*MAX(B120-2800,0)</f>
        <v>113.50000000000092</v>
      </c>
      <c r="G120" s="40">
        <f>SUM(C120:F120)</f>
        <v>1113.5000000000009</v>
      </c>
    </row>
    <row r="121" spans="1:7" x14ac:dyDescent="0.3">
      <c r="A121" s="38">
        <f>A120+0.01</f>
        <v>0.11000000000000074</v>
      </c>
      <c r="B121" s="39">
        <f>$B$4*(1+A121)</f>
        <v>3108.0000000000023</v>
      </c>
      <c r="C121" s="39">
        <v>1000</v>
      </c>
      <c r="D121" s="39">
        <f>$A$6*MAX(1820-B121,0)</f>
        <v>0</v>
      </c>
      <c r="E121" s="39">
        <v>0</v>
      </c>
      <c r="F121" s="39">
        <f>$D$6*MAX(B121-2800,0)</f>
        <v>124.85000000000092</v>
      </c>
      <c r="G121" s="40">
        <f>SUM(C121:F121)</f>
        <v>1124.8500000000008</v>
      </c>
    </row>
    <row r="122" spans="1:7" x14ac:dyDescent="0.3">
      <c r="A122" s="38">
        <f>A121+0.01</f>
        <v>0.12000000000000073</v>
      </c>
      <c r="B122" s="39">
        <f>$B$4*(1+A122)</f>
        <v>3136.0000000000023</v>
      </c>
      <c r="C122" s="39">
        <v>1000</v>
      </c>
      <c r="D122" s="39">
        <f>$A$6*MAX(1820-B122,0)</f>
        <v>0</v>
      </c>
      <c r="E122" s="39">
        <v>0</v>
      </c>
      <c r="F122" s="39">
        <f>$D$6*MAX(B122-2800,0)</f>
        <v>136.20000000000093</v>
      </c>
      <c r="G122" s="40">
        <f>SUM(C122:F122)</f>
        <v>1136.200000000001</v>
      </c>
    </row>
    <row r="123" spans="1:7" x14ac:dyDescent="0.3">
      <c r="A123" s="38">
        <f>A122+0.01</f>
        <v>0.13000000000000073</v>
      </c>
      <c r="B123" s="39">
        <f>$B$4*(1+A123)</f>
        <v>3164.0000000000023</v>
      </c>
      <c r="C123" s="39">
        <v>1000</v>
      </c>
      <c r="D123" s="39">
        <f>$A$6*MAX(1820-B123,0)</f>
        <v>0</v>
      </c>
      <c r="E123" s="39">
        <v>0</v>
      </c>
      <c r="F123" s="39">
        <f>$D$6*MAX(B123-2800,0)</f>
        <v>147.55000000000092</v>
      </c>
      <c r="G123" s="40">
        <f>SUM(C123:F123)</f>
        <v>1147.5500000000009</v>
      </c>
    </row>
    <row r="124" spans="1:7" x14ac:dyDescent="0.3">
      <c r="A124" s="38">
        <f>A123+0.01</f>
        <v>0.14000000000000073</v>
      </c>
      <c r="B124" s="39">
        <f>$B$4*(1+A124)</f>
        <v>3192.0000000000023</v>
      </c>
      <c r="C124" s="39">
        <v>1000</v>
      </c>
      <c r="D124" s="39">
        <f>$A$6*MAX(1820-B124,0)</f>
        <v>0</v>
      </c>
      <c r="E124" s="39">
        <v>0</v>
      </c>
      <c r="F124" s="39">
        <f>$D$6*MAX(B124-2800,0)</f>
        <v>158.90000000000092</v>
      </c>
      <c r="G124" s="40">
        <f>SUM(C124:F124)</f>
        <v>1158.900000000001</v>
      </c>
    </row>
    <row r="125" spans="1:7" x14ac:dyDescent="0.3">
      <c r="A125" s="38">
        <f>A124+0.01</f>
        <v>0.15000000000000074</v>
      </c>
      <c r="B125" s="39">
        <f>$B$4*(1+A125)</f>
        <v>3220.0000000000023</v>
      </c>
      <c r="C125" s="39">
        <v>1000</v>
      </c>
      <c r="D125" s="39">
        <f>$A$6*MAX(1820-B125,0)</f>
        <v>0</v>
      </c>
      <c r="E125" s="39">
        <v>0</v>
      </c>
      <c r="F125" s="39">
        <f>$D$6*MAX(B125-2800,0)</f>
        <v>170.25000000000091</v>
      </c>
      <c r="G125" s="40">
        <f>SUM(C125:F125)</f>
        <v>1170.2500000000009</v>
      </c>
    </row>
    <row r="126" spans="1:7" x14ac:dyDescent="0.3">
      <c r="A126" s="38">
        <f>A125+0.01</f>
        <v>0.16000000000000075</v>
      </c>
      <c r="B126" s="39">
        <f>$B$4*(1+A126)</f>
        <v>3248.0000000000023</v>
      </c>
      <c r="C126" s="39">
        <v>1000</v>
      </c>
      <c r="D126" s="39">
        <f>$A$6*MAX(1820-B126,0)</f>
        <v>0</v>
      </c>
      <c r="E126" s="39">
        <v>0</v>
      </c>
      <c r="F126" s="39">
        <f>$D$6*MAX(B126-2800,0)</f>
        <v>181.60000000000093</v>
      </c>
      <c r="G126" s="40">
        <f>SUM(C126:F126)</f>
        <v>1181.6000000000008</v>
      </c>
    </row>
    <row r="127" spans="1:7" x14ac:dyDescent="0.3">
      <c r="A127" s="38">
        <f>A126+0.01</f>
        <v>0.17000000000000076</v>
      </c>
      <c r="B127" s="39">
        <f>$B$4*(1+A127)</f>
        <v>3276.0000000000023</v>
      </c>
      <c r="C127" s="39">
        <v>1000</v>
      </c>
      <c r="D127" s="39">
        <f>$A$6*MAX(1820-B127,0)</f>
        <v>0</v>
      </c>
      <c r="E127" s="39">
        <v>0</v>
      </c>
      <c r="F127" s="39">
        <f>$D$6*MAX(B127-2800,0)</f>
        <v>192.95000000000093</v>
      </c>
      <c r="G127" s="40">
        <f>SUM(C127:F127)</f>
        <v>1192.950000000001</v>
      </c>
    </row>
    <row r="128" spans="1:7" x14ac:dyDescent="0.3">
      <c r="A128" s="38">
        <f>A127+0.01</f>
        <v>0.18000000000000077</v>
      </c>
      <c r="B128" s="39">
        <f>$B$4*(1+A128)</f>
        <v>3304.0000000000023</v>
      </c>
      <c r="C128" s="39">
        <v>1000</v>
      </c>
      <c r="D128" s="39">
        <f>$A$6*MAX(1820-B128,0)</f>
        <v>0</v>
      </c>
      <c r="E128" s="39">
        <v>0</v>
      </c>
      <c r="F128" s="39">
        <f>$D$6*MAX(B128-2800,0)</f>
        <v>204.30000000000092</v>
      </c>
      <c r="G128" s="40">
        <f>SUM(C128:F128)</f>
        <v>1204.3000000000009</v>
      </c>
    </row>
    <row r="129" spans="1:7" x14ac:dyDescent="0.3">
      <c r="A129" s="38">
        <f>A128+0.01</f>
        <v>0.19000000000000078</v>
      </c>
      <c r="B129" s="39">
        <f>$B$4*(1+A129)</f>
        <v>3332.0000000000023</v>
      </c>
      <c r="C129" s="39">
        <v>1000</v>
      </c>
      <c r="D129" s="39">
        <f>$A$6*MAX(1820-B129,0)</f>
        <v>0</v>
      </c>
      <c r="E129" s="39">
        <v>0</v>
      </c>
      <c r="F129" s="39">
        <f>$D$6*MAX(B129-2800,0)</f>
        <v>215.65000000000092</v>
      </c>
      <c r="G129" s="40">
        <f>SUM(C129:F129)</f>
        <v>1215.650000000001</v>
      </c>
    </row>
    <row r="130" spans="1:7" x14ac:dyDescent="0.3">
      <c r="A130" s="38">
        <f>A129+0.01</f>
        <v>0.20000000000000079</v>
      </c>
      <c r="B130" s="39">
        <f>$B$4*(1+A130)</f>
        <v>3360.0000000000023</v>
      </c>
      <c r="C130" s="39">
        <v>1000</v>
      </c>
      <c r="D130" s="39">
        <f>$A$6*MAX(1820-B130,0)</f>
        <v>0</v>
      </c>
      <c r="E130" s="39">
        <v>0</v>
      </c>
      <c r="F130" s="39">
        <f>$D$6*MAX(B130-2800,0)</f>
        <v>227.00000000000091</v>
      </c>
      <c r="G130" s="40">
        <f>SUM(C130:F130)</f>
        <v>1227.0000000000009</v>
      </c>
    </row>
    <row r="131" spans="1:7" x14ac:dyDescent="0.3">
      <c r="A131" s="38">
        <f>A130+0.01</f>
        <v>0.2100000000000008</v>
      </c>
      <c r="B131" s="39">
        <f>$B$4*(1+A131)</f>
        <v>3388.0000000000023</v>
      </c>
      <c r="C131" s="39">
        <v>1000</v>
      </c>
      <c r="D131" s="39">
        <f>$A$6*MAX(1820-B131,0)</f>
        <v>0</v>
      </c>
      <c r="E131" s="39">
        <v>0</v>
      </c>
      <c r="F131" s="39">
        <f>$D$6*MAX(B131-2800,0)</f>
        <v>238.35000000000093</v>
      </c>
      <c r="G131" s="40">
        <f>SUM(C131:F131)</f>
        <v>1238.3500000000008</v>
      </c>
    </row>
    <row r="132" spans="1:7" x14ac:dyDescent="0.3">
      <c r="A132" s="38">
        <f>A131+0.01</f>
        <v>0.22000000000000081</v>
      </c>
      <c r="B132" s="39">
        <f>$B$4*(1+A132)</f>
        <v>3416.0000000000023</v>
      </c>
      <c r="C132" s="39">
        <v>1000</v>
      </c>
      <c r="D132" s="39">
        <f>$A$6*MAX(1820-B132,0)</f>
        <v>0</v>
      </c>
      <c r="E132" s="39">
        <v>0</v>
      </c>
      <c r="F132" s="39">
        <f>$D$6*MAX(B132-2800,0)</f>
        <v>249.70000000000093</v>
      </c>
      <c r="G132" s="40">
        <f>SUM(C132:F132)</f>
        <v>1249.700000000001</v>
      </c>
    </row>
    <row r="133" spans="1:7" x14ac:dyDescent="0.3">
      <c r="A133" s="38">
        <f>A132+0.01</f>
        <v>0.23000000000000081</v>
      </c>
      <c r="B133" s="39">
        <f>$B$4*(1+A133)</f>
        <v>3444.0000000000023</v>
      </c>
      <c r="C133" s="39">
        <v>1000</v>
      </c>
      <c r="D133" s="39">
        <f>$A$6*MAX(1820-B133,0)</f>
        <v>0</v>
      </c>
      <c r="E133" s="39">
        <v>0</v>
      </c>
      <c r="F133" s="39">
        <f>$D$6*MAX(B133-2800,0)</f>
        <v>261.05000000000092</v>
      </c>
      <c r="G133" s="40">
        <f>SUM(C133:F133)</f>
        <v>1261.0500000000009</v>
      </c>
    </row>
    <row r="134" spans="1:7" x14ac:dyDescent="0.3">
      <c r="A134" s="38">
        <f>A133+0.01</f>
        <v>0.24000000000000082</v>
      </c>
      <c r="B134" s="39">
        <f>$B$4*(1+A134)</f>
        <v>3472.0000000000023</v>
      </c>
      <c r="C134" s="39">
        <v>1000</v>
      </c>
      <c r="D134" s="39">
        <f>$A$6*MAX(1820-B134,0)</f>
        <v>0</v>
      </c>
      <c r="E134" s="39">
        <v>0</v>
      </c>
      <c r="F134" s="39">
        <f>$D$6*MAX(B134-2800,0)</f>
        <v>272.40000000000094</v>
      </c>
      <c r="G134" s="40">
        <f>SUM(C134:F134)</f>
        <v>1272.400000000001</v>
      </c>
    </row>
    <row r="135" spans="1:7" x14ac:dyDescent="0.3">
      <c r="A135" s="38">
        <f>A134+0.01</f>
        <v>0.25000000000000083</v>
      </c>
      <c r="B135" s="39">
        <f>$B$4*(1+A135)</f>
        <v>3500.0000000000023</v>
      </c>
      <c r="C135" s="39">
        <v>1000</v>
      </c>
      <c r="D135" s="39">
        <f>$A$6*MAX(1820-B135,0)</f>
        <v>0</v>
      </c>
      <c r="E135" s="39">
        <v>0</v>
      </c>
      <c r="F135" s="39">
        <f>$D$6*MAX(B135-2800,0)</f>
        <v>283.75000000000091</v>
      </c>
      <c r="G135" s="40">
        <f>SUM(C135:F135)</f>
        <v>1283.7500000000009</v>
      </c>
    </row>
    <row r="136" spans="1:7" x14ac:dyDescent="0.3">
      <c r="A136" s="38">
        <f>A135+0.01</f>
        <v>0.26000000000000084</v>
      </c>
      <c r="B136" s="39">
        <f>$B$4*(1+A136)</f>
        <v>3528.0000000000027</v>
      </c>
      <c r="C136" s="39">
        <v>1000</v>
      </c>
      <c r="D136" s="39">
        <f>$A$6*MAX(1820-B136,0)</f>
        <v>0</v>
      </c>
      <c r="E136" s="39">
        <v>0</v>
      </c>
      <c r="F136" s="39">
        <f>$D$6*MAX(B136-2800,0)</f>
        <v>295.1000000000011</v>
      </c>
      <c r="G136" s="40">
        <f>SUM(C136:F136)</f>
        <v>1295.100000000001</v>
      </c>
    </row>
    <row r="137" spans="1:7" x14ac:dyDescent="0.3">
      <c r="A137" s="38">
        <f>A136+0.01</f>
        <v>0.27000000000000085</v>
      </c>
      <c r="B137" s="39">
        <f>$B$4*(1+A137)</f>
        <v>3556.0000000000027</v>
      </c>
      <c r="C137" s="39">
        <v>1000</v>
      </c>
      <c r="D137" s="39">
        <f>$A$6*MAX(1820-B137,0)</f>
        <v>0</v>
      </c>
      <c r="E137" s="39">
        <v>0</v>
      </c>
      <c r="F137" s="39">
        <f>$D$6*MAX(B137-2800,0)</f>
        <v>306.45000000000113</v>
      </c>
      <c r="G137" s="40">
        <f>SUM(C137:F137)</f>
        <v>1306.4500000000012</v>
      </c>
    </row>
    <row r="138" spans="1:7" x14ac:dyDescent="0.3">
      <c r="A138" s="38">
        <f>A137+0.01</f>
        <v>0.28000000000000086</v>
      </c>
      <c r="B138" s="39">
        <f>$B$4*(1+A138)</f>
        <v>3584.0000000000027</v>
      </c>
      <c r="C138" s="39">
        <v>1000</v>
      </c>
      <c r="D138" s="39">
        <f>$A$6*MAX(1820-B138,0)</f>
        <v>0</v>
      </c>
      <c r="E138" s="39">
        <v>0</v>
      </c>
      <c r="F138" s="39">
        <f>$D$6*MAX(B138-2800,0)</f>
        <v>317.80000000000109</v>
      </c>
      <c r="G138" s="40">
        <f>SUM(C138:F138)</f>
        <v>1317.8000000000011</v>
      </c>
    </row>
    <row r="139" spans="1:7" x14ac:dyDescent="0.3">
      <c r="A139" s="38">
        <f>A138+0.01</f>
        <v>0.29000000000000087</v>
      </c>
      <c r="B139" s="39">
        <f>$B$4*(1+A139)</f>
        <v>3612.0000000000027</v>
      </c>
      <c r="C139" s="39">
        <v>1000</v>
      </c>
      <c r="D139" s="39">
        <f>$A$6*MAX(1820-B139,0)</f>
        <v>0</v>
      </c>
      <c r="E139" s="39">
        <v>0</v>
      </c>
      <c r="F139" s="39">
        <f>$D$6*MAX(B139-2800,0)</f>
        <v>329.15000000000111</v>
      </c>
      <c r="G139" s="40">
        <f>SUM(C139:F139)</f>
        <v>1329.150000000001</v>
      </c>
    </row>
    <row r="140" spans="1:7" x14ac:dyDescent="0.3">
      <c r="A140" s="38">
        <f>A139+0.01</f>
        <v>0.30000000000000088</v>
      </c>
      <c r="B140" s="39">
        <f>$B$4*(1+A140)</f>
        <v>3640.0000000000027</v>
      </c>
      <c r="C140" s="39">
        <v>1000</v>
      </c>
      <c r="D140" s="39">
        <f>$A$6*MAX(1820-B140,0)</f>
        <v>0</v>
      </c>
      <c r="E140" s="39">
        <v>0</v>
      </c>
      <c r="F140" s="39">
        <f>$D$6*MAX(B140-2800,0)</f>
        <v>340.50000000000114</v>
      </c>
      <c r="G140" s="40">
        <f>SUM(C140:F140)</f>
        <v>1340.5000000000011</v>
      </c>
    </row>
    <row r="141" spans="1:7" x14ac:dyDescent="0.3">
      <c r="A141" s="38">
        <f>A140+0.01</f>
        <v>0.31000000000000089</v>
      </c>
      <c r="B141" s="39">
        <f>$B$4*(1+A141)</f>
        <v>3668.0000000000027</v>
      </c>
      <c r="C141" s="39">
        <v>1000</v>
      </c>
      <c r="D141" s="39">
        <f>$A$6*MAX(1820-B141,0)</f>
        <v>0</v>
      </c>
      <c r="E141" s="39">
        <v>0</v>
      </c>
      <c r="F141" s="39">
        <f>$D$6*MAX(B141-2800,0)</f>
        <v>351.8500000000011</v>
      </c>
      <c r="G141" s="40">
        <f>SUM(C141:F141)</f>
        <v>1351.850000000001</v>
      </c>
    </row>
    <row r="142" spans="1:7" x14ac:dyDescent="0.3">
      <c r="A142" s="38">
        <f>A141+0.01</f>
        <v>0.32000000000000089</v>
      </c>
      <c r="B142" s="39">
        <f>$B$4*(1+A142)</f>
        <v>3696.0000000000027</v>
      </c>
      <c r="C142" s="39">
        <v>1000</v>
      </c>
      <c r="D142" s="39">
        <f>$A$6*MAX(1820-B142,0)</f>
        <v>0</v>
      </c>
      <c r="E142" s="39">
        <v>0</v>
      </c>
      <c r="F142" s="39">
        <f>$D$6*MAX(B142-2800,0)</f>
        <v>363.20000000000113</v>
      </c>
      <c r="G142" s="40">
        <f>SUM(C142:F142)</f>
        <v>1363.2000000000012</v>
      </c>
    </row>
    <row r="143" spans="1:7" x14ac:dyDescent="0.3">
      <c r="A143" s="38">
        <f>A142+0.01</f>
        <v>0.3300000000000009</v>
      </c>
      <c r="B143" s="39">
        <f>$B$4*(1+A143)</f>
        <v>3724.0000000000027</v>
      </c>
      <c r="C143" s="39">
        <v>1000</v>
      </c>
      <c r="D143" s="39">
        <f>$A$6*MAX(1820-B143,0)</f>
        <v>0</v>
      </c>
      <c r="E143" s="39">
        <v>0</v>
      </c>
      <c r="F143" s="39">
        <f>$D$6*MAX(B143-2800,0)</f>
        <v>374.55000000000109</v>
      </c>
      <c r="G143" s="40">
        <f>SUM(C143:F143)</f>
        <v>1374.5500000000011</v>
      </c>
    </row>
    <row r="144" spans="1:7" x14ac:dyDescent="0.3">
      <c r="A144" s="38">
        <f>A143+0.01</f>
        <v>0.34000000000000091</v>
      </c>
      <c r="B144" s="39">
        <f>$B$4*(1+A144)</f>
        <v>3752.0000000000027</v>
      </c>
      <c r="C144" s="39">
        <v>1000</v>
      </c>
      <c r="D144" s="39">
        <f>$A$6*MAX(1820-B144,0)</f>
        <v>0</v>
      </c>
      <c r="E144" s="39">
        <v>0</v>
      </c>
      <c r="F144" s="39">
        <f>$D$6*MAX(B144-2800,0)</f>
        <v>385.90000000000111</v>
      </c>
      <c r="G144" s="40">
        <f>SUM(C144:F144)</f>
        <v>1385.900000000001</v>
      </c>
    </row>
    <row r="145" spans="1:7" x14ac:dyDescent="0.3">
      <c r="A145" s="38">
        <f>A144+0.01</f>
        <v>0.35000000000000092</v>
      </c>
      <c r="B145" s="39">
        <f>$B$4*(1+A145)</f>
        <v>3780.0000000000027</v>
      </c>
      <c r="C145" s="39">
        <v>1000</v>
      </c>
      <c r="D145" s="39">
        <f>$A$6*MAX(1820-B145,0)</f>
        <v>0</v>
      </c>
      <c r="E145" s="39">
        <v>0</v>
      </c>
      <c r="F145" s="39">
        <f>$D$6*MAX(B145-2800,0)</f>
        <v>397.25000000000114</v>
      </c>
      <c r="G145" s="40">
        <f>SUM(C145:F145)</f>
        <v>1397.2500000000011</v>
      </c>
    </row>
    <row r="146" spans="1:7" x14ac:dyDescent="0.3">
      <c r="A146" s="38">
        <f>A145+0.01</f>
        <v>0.36000000000000093</v>
      </c>
      <c r="B146" s="39">
        <f>$B$4*(1+A146)</f>
        <v>3808.0000000000027</v>
      </c>
      <c r="C146" s="39">
        <v>1000</v>
      </c>
      <c r="D146" s="39">
        <f>$A$6*MAX(1820-B146,0)</f>
        <v>0</v>
      </c>
      <c r="E146" s="39">
        <v>0</v>
      </c>
      <c r="F146" s="39">
        <f>$D$6*MAX(B146-2800,0)</f>
        <v>408.6000000000011</v>
      </c>
      <c r="G146" s="40">
        <f>SUM(C146:F146)</f>
        <v>1408.600000000001</v>
      </c>
    </row>
    <row r="147" spans="1:7" x14ac:dyDescent="0.3">
      <c r="A147" s="38">
        <f>A146+0.01</f>
        <v>0.37000000000000094</v>
      </c>
      <c r="B147" s="39">
        <f>$B$4*(1+A147)</f>
        <v>3836.0000000000027</v>
      </c>
      <c r="C147" s="39">
        <v>1000</v>
      </c>
      <c r="D147" s="39">
        <f>$A$6*MAX(1820-B147,0)</f>
        <v>0</v>
      </c>
      <c r="E147" s="39">
        <v>0</v>
      </c>
      <c r="F147" s="39">
        <f>$D$6*MAX(B147-2800,0)</f>
        <v>419.95000000000113</v>
      </c>
      <c r="G147" s="40">
        <f>SUM(C147:F147)</f>
        <v>1419.9500000000012</v>
      </c>
    </row>
    <row r="148" spans="1:7" x14ac:dyDescent="0.3">
      <c r="A148" s="38">
        <f>A147+0.01</f>
        <v>0.38000000000000095</v>
      </c>
      <c r="B148" s="39">
        <f>$B$4*(1+A148)</f>
        <v>3864.0000000000027</v>
      </c>
      <c r="C148" s="39">
        <v>1000</v>
      </c>
      <c r="D148" s="39">
        <f>$A$6*MAX(1820-B148,0)</f>
        <v>0</v>
      </c>
      <c r="E148" s="39">
        <v>0</v>
      </c>
      <c r="F148" s="39">
        <f>$D$6*MAX(B148-2800,0)</f>
        <v>431.30000000000109</v>
      </c>
      <c r="G148" s="40">
        <f>SUM(C148:F148)</f>
        <v>1431.3000000000011</v>
      </c>
    </row>
    <row r="149" spans="1:7" x14ac:dyDescent="0.3">
      <c r="A149" s="38">
        <f>A148+0.01</f>
        <v>0.39000000000000096</v>
      </c>
      <c r="B149" s="39">
        <f>$B$4*(1+A149)</f>
        <v>3892.0000000000027</v>
      </c>
      <c r="C149" s="39">
        <v>1000</v>
      </c>
      <c r="D149" s="39">
        <f>$A$6*MAX(1820-B149,0)</f>
        <v>0</v>
      </c>
      <c r="E149" s="39">
        <v>0</v>
      </c>
      <c r="F149" s="39">
        <f>$D$6*MAX(B149-2800,0)</f>
        <v>442.65000000000111</v>
      </c>
      <c r="G149" s="40">
        <f>SUM(C149:F149)</f>
        <v>1442.650000000001</v>
      </c>
    </row>
    <row r="150" spans="1:7" x14ac:dyDescent="0.3">
      <c r="A150" s="38">
        <f>A149+0.01</f>
        <v>0.40000000000000097</v>
      </c>
      <c r="B150" s="39">
        <f>$B$4*(1+A150)</f>
        <v>3920.0000000000027</v>
      </c>
      <c r="C150" s="39">
        <v>1000</v>
      </c>
      <c r="D150" s="39">
        <f>$A$6*MAX(1820-B150,0)</f>
        <v>0</v>
      </c>
      <c r="E150" s="39">
        <v>0</v>
      </c>
      <c r="F150" s="39">
        <f>$D$6*MAX(B150-2800,0)</f>
        <v>454.00000000000114</v>
      </c>
      <c r="G150" s="40">
        <f>SUM(C150:F150)</f>
        <v>1454.0000000000011</v>
      </c>
    </row>
    <row r="151" spans="1:7" x14ac:dyDescent="0.3">
      <c r="A151" s="38">
        <f>A150+0.01</f>
        <v>0.41000000000000097</v>
      </c>
      <c r="B151" s="39">
        <f>$B$4*(1+A151)</f>
        <v>3948.0000000000027</v>
      </c>
      <c r="C151" s="39">
        <v>1000</v>
      </c>
      <c r="D151" s="39">
        <f>$A$6*MAX(1820-B151,0)</f>
        <v>0</v>
      </c>
      <c r="E151" s="39">
        <v>0</v>
      </c>
      <c r="F151" s="39">
        <f>$D$6*MAX(B151-2800,0)</f>
        <v>465.3500000000011</v>
      </c>
      <c r="G151" s="40">
        <f>SUM(C151:F151)</f>
        <v>1465.350000000001</v>
      </c>
    </row>
    <row r="152" spans="1:7" x14ac:dyDescent="0.3">
      <c r="A152" s="38">
        <f>A151+0.01</f>
        <v>0.42000000000000098</v>
      </c>
      <c r="B152" s="39">
        <f>$B$4*(1+A152)</f>
        <v>3976.0000000000027</v>
      </c>
      <c r="C152" s="39">
        <v>1000</v>
      </c>
      <c r="D152" s="39">
        <f>$A$6*MAX(1820-B152,0)</f>
        <v>0</v>
      </c>
      <c r="E152" s="39">
        <v>0</v>
      </c>
      <c r="F152" s="39">
        <f>$D$6*MAX(B152-2800,0)</f>
        <v>476.70000000000113</v>
      </c>
      <c r="G152" s="40">
        <f>SUM(C152:F152)</f>
        <v>1476.7000000000012</v>
      </c>
    </row>
    <row r="153" spans="1:7" x14ac:dyDescent="0.3">
      <c r="A153" s="38">
        <f>A152+0.01</f>
        <v>0.43000000000000099</v>
      </c>
      <c r="B153" s="39">
        <f>$B$4*(1+A153)</f>
        <v>4004.0000000000027</v>
      </c>
      <c r="C153" s="39">
        <v>1000</v>
      </c>
      <c r="D153" s="39">
        <f>$A$6*MAX(1820-B153,0)</f>
        <v>0</v>
      </c>
      <c r="E153" s="39">
        <v>0</v>
      </c>
      <c r="F153" s="39">
        <f>$D$6*MAX(B153-2800,0)</f>
        <v>488.05000000000109</v>
      </c>
      <c r="G153" s="40">
        <f>SUM(C153:F153)</f>
        <v>1488.0500000000011</v>
      </c>
    </row>
    <row r="154" spans="1:7" x14ac:dyDescent="0.3">
      <c r="A154" s="38">
        <f>A153+0.01</f>
        <v>0.440000000000001</v>
      </c>
      <c r="B154" s="39">
        <f>$B$4*(1+A154)</f>
        <v>4032.0000000000032</v>
      </c>
      <c r="C154" s="39">
        <v>1000</v>
      </c>
      <c r="D154" s="39">
        <f>$A$6*MAX(1820-B154,0)</f>
        <v>0</v>
      </c>
      <c r="E154" s="39">
        <v>0</v>
      </c>
      <c r="F154" s="39">
        <f>$D$6*MAX(B154-2800,0)</f>
        <v>499.40000000000128</v>
      </c>
      <c r="G154" s="40">
        <f>SUM(C154:F154)</f>
        <v>1499.4000000000012</v>
      </c>
    </row>
    <row r="155" spans="1:7" x14ac:dyDescent="0.3">
      <c r="A155" s="38">
        <f>A154+0.01</f>
        <v>0.45000000000000101</v>
      </c>
      <c r="B155" s="39">
        <f>$B$4*(1+A155)</f>
        <v>4060.0000000000032</v>
      </c>
      <c r="C155" s="39">
        <v>1000</v>
      </c>
      <c r="D155" s="39">
        <f>$A$6*MAX(1820-B155,0)</f>
        <v>0</v>
      </c>
      <c r="E155" s="39">
        <v>0</v>
      </c>
      <c r="F155" s="39">
        <f>$D$6*MAX(B155-2800,0)</f>
        <v>510.75000000000131</v>
      </c>
      <c r="G155" s="40">
        <f>SUM(C155:F155)</f>
        <v>1510.7500000000014</v>
      </c>
    </row>
    <row r="156" spans="1:7" x14ac:dyDescent="0.3">
      <c r="A156" s="38">
        <f>A155+0.01</f>
        <v>0.46000000000000102</v>
      </c>
      <c r="B156" s="39">
        <f>$B$4*(1+A156)</f>
        <v>4088.0000000000032</v>
      </c>
      <c r="C156" s="39">
        <v>1000</v>
      </c>
      <c r="D156" s="39">
        <f>$A$6*MAX(1820-B156,0)</f>
        <v>0</v>
      </c>
      <c r="E156" s="39">
        <v>0</v>
      </c>
      <c r="F156" s="39">
        <f>$D$6*MAX(B156-2800,0)</f>
        <v>522.10000000000127</v>
      </c>
      <c r="G156" s="40">
        <f>SUM(C156:F156)</f>
        <v>1522.1000000000013</v>
      </c>
    </row>
    <row r="157" spans="1:7" x14ac:dyDescent="0.3">
      <c r="A157" s="38">
        <f>A156+0.01</f>
        <v>0.47000000000000103</v>
      </c>
      <c r="B157" s="39">
        <f>$B$4*(1+A157)</f>
        <v>4116.0000000000027</v>
      </c>
      <c r="C157" s="39">
        <v>1000</v>
      </c>
      <c r="D157" s="39">
        <f>$A$6*MAX(1820-B157,0)</f>
        <v>0</v>
      </c>
      <c r="E157" s="39">
        <v>0</v>
      </c>
      <c r="F157" s="39">
        <f>$D$6*MAX(B157-2800,0)</f>
        <v>533.45000000000107</v>
      </c>
      <c r="G157" s="40">
        <f>SUM(C157:F157)</f>
        <v>1533.4500000000012</v>
      </c>
    </row>
    <row r="158" spans="1:7" x14ac:dyDescent="0.3">
      <c r="A158" s="38">
        <f>A157+0.01</f>
        <v>0.48000000000000104</v>
      </c>
      <c r="B158" s="39">
        <f>$B$4*(1+A158)</f>
        <v>4144.0000000000027</v>
      </c>
      <c r="C158" s="39">
        <v>1000</v>
      </c>
      <c r="D158" s="39">
        <f>$A$6*MAX(1820-B158,0)</f>
        <v>0</v>
      </c>
      <c r="E158" s="39">
        <v>0</v>
      </c>
      <c r="F158" s="39">
        <f>$D$6*MAX(B158-2800,0)</f>
        <v>544.80000000000109</v>
      </c>
      <c r="G158" s="40">
        <f>SUM(C158:F158)</f>
        <v>1544.8000000000011</v>
      </c>
    </row>
    <row r="159" spans="1:7" x14ac:dyDescent="0.3">
      <c r="A159" s="38">
        <f>A158+0.01</f>
        <v>0.49000000000000105</v>
      </c>
      <c r="B159" s="39">
        <f>$B$4*(1+A159)</f>
        <v>4172.0000000000027</v>
      </c>
      <c r="C159" s="39">
        <v>1000</v>
      </c>
      <c r="D159" s="39">
        <f>$A$6*MAX(1820-B159,0)</f>
        <v>0</v>
      </c>
      <c r="E159" s="39">
        <v>0</v>
      </c>
      <c r="F159" s="39">
        <f>$D$6*MAX(B159-2800,0)</f>
        <v>556.15000000000111</v>
      </c>
      <c r="G159" s="40">
        <f>SUM(C159:F159)</f>
        <v>1556.150000000001</v>
      </c>
    </row>
    <row r="160" spans="1:7" x14ac:dyDescent="0.3">
      <c r="A160" s="38">
        <f>A159+0.01</f>
        <v>0.500000000000001</v>
      </c>
      <c r="B160" s="39">
        <f>$B$4*(1+A160)</f>
        <v>4200.0000000000027</v>
      </c>
      <c r="C160" s="39">
        <v>1000</v>
      </c>
      <c r="D160" s="39">
        <f>$A$6*MAX(1820-B160,0)</f>
        <v>0</v>
      </c>
      <c r="E160" s="39">
        <v>0</v>
      </c>
      <c r="F160" s="39">
        <f>$D$6*MAX(B160-2800,0)</f>
        <v>567.50000000000114</v>
      </c>
      <c r="G160" s="40">
        <f>SUM(C160:F160)</f>
        <v>1567.5000000000011</v>
      </c>
    </row>
    <row r="161" spans="1:7" x14ac:dyDescent="0.3">
      <c r="A161" s="38">
        <f>A160+0.01</f>
        <v>0.51000000000000101</v>
      </c>
      <c r="B161" s="39">
        <f>$B$4*(1+A161)</f>
        <v>4228.0000000000027</v>
      </c>
      <c r="C161" s="39">
        <v>1000</v>
      </c>
      <c r="D161" s="39">
        <f>$A$6*MAX(1820-B161,0)</f>
        <v>0</v>
      </c>
      <c r="E161" s="39">
        <v>0</v>
      </c>
      <c r="F161" s="39">
        <f>$D$6*MAX(B161-2800,0)</f>
        <v>578.85000000000116</v>
      </c>
      <c r="G161" s="40">
        <f>SUM(C161:F161)</f>
        <v>1578.8500000000013</v>
      </c>
    </row>
    <row r="162" spans="1:7" x14ac:dyDescent="0.3">
      <c r="A162" s="38">
        <f>A161+0.01</f>
        <v>0.52000000000000102</v>
      </c>
      <c r="B162" s="39">
        <f>$B$4*(1+A162)</f>
        <v>4256.0000000000027</v>
      </c>
      <c r="C162" s="39">
        <v>1000</v>
      </c>
      <c r="D162" s="39">
        <f>$A$6*MAX(1820-B162,0)</f>
        <v>0</v>
      </c>
      <c r="E162" s="39">
        <v>0</v>
      </c>
      <c r="F162" s="39">
        <f>$D$6*MAX(B162-2800,0)</f>
        <v>590.20000000000107</v>
      </c>
      <c r="G162" s="40">
        <f>SUM(C162:F162)</f>
        <v>1590.2000000000012</v>
      </c>
    </row>
    <row r="163" spans="1:7" x14ac:dyDescent="0.3">
      <c r="A163" s="38">
        <f>A162+0.01</f>
        <v>0.53000000000000103</v>
      </c>
      <c r="B163" s="39">
        <f>$B$4*(1+A163)</f>
        <v>4284.0000000000036</v>
      </c>
      <c r="C163" s="39">
        <v>1000</v>
      </c>
      <c r="D163" s="39">
        <f>$A$6*MAX(1820-B163,0)</f>
        <v>0</v>
      </c>
      <c r="E163" s="39">
        <v>0</v>
      </c>
      <c r="F163" s="39">
        <f>$D$6*MAX(B163-2800,0)</f>
        <v>601.55000000000143</v>
      </c>
      <c r="G163" s="40">
        <f>SUM(C163:F163)</f>
        <v>1601.5500000000015</v>
      </c>
    </row>
    <row r="164" spans="1:7" x14ac:dyDescent="0.3">
      <c r="A164" s="38">
        <f>A163+0.01</f>
        <v>0.54000000000000103</v>
      </c>
      <c r="B164" s="39">
        <f>$B$4*(1+A164)</f>
        <v>4312.0000000000027</v>
      </c>
      <c r="C164" s="39">
        <v>1000</v>
      </c>
      <c r="D164" s="39">
        <f>$A$6*MAX(1820-B164,0)</f>
        <v>0</v>
      </c>
      <c r="E164" s="39">
        <v>0</v>
      </c>
      <c r="F164" s="39">
        <f>$D$6*MAX(B164-2800,0)</f>
        <v>612.90000000000111</v>
      </c>
      <c r="G164" s="40">
        <f>SUM(C164:F164)</f>
        <v>1612.900000000001</v>
      </c>
    </row>
    <row r="165" spans="1:7" x14ac:dyDescent="0.3">
      <c r="A165" s="38">
        <f>A164+0.01</f>
        <v>0.55000000000000104</v>
      </c>
      <c r="B165" s="39">
        <f>$B$4*(1+A165)</f>
        <v>4340.0000000000036</v>
      </c>
      <c r="C165" s="39">
        <v>1000</v>
      </c>
      <c r="D165" s="39">
        <f>$A$6*MAX(1820-B165,0)</f>
        <v>0</v>
      </c>
      <c r="E165" s="39">
        <v>0</v>
      </c>
      <c r="F165" s="39">
        <f>$D$6*MAX(B165-2800,0)</f>
        <v>624.25000000000148</v>
      </c>
      <c r="G165" s="40">
        <f>SUM(C165:F165)</f>
        <v>1624.2500000000014</v>
      </c>
    </row>
    <row r="166" spans="1:7" x14ac:dyDescent="0.3">
      <c r="A166" s="38">
        <f>A165+0.01</f>
        <v>0.56000000000000105</v>
      </c>
      <c r="B166" s="39">
        <f>$B$4*(1+A166)</f>
        <v>4368.0000000000027</v>
      </c>
      <c r="C166" s="39">
        <v>1000</v>
      </c>
      <c r="D166" s="39">
        <f>$A$6*MAX(1820-B166,0)</f>
        <v>0</v>
      </c>
      <c r="E166" s="39">
        <v>0</v>
      </c>
      <c r="F166" s="39">
        <f>$D$6*MAX(B166-2800,0)</f>
        <v>635.60000000000116</v>
      </c>
      <c r="G166" s="40">
        <f>SUM(C166:F166)</f>
        <v>1635.6000000000013</v>
      </c>
    </row>
    <row r="167" spans="1:7" x14ac:dyDescent="0.3">
      <c r="A167" s="38">
        <f>A166+0.01</f>
        <v>0.57000000000000106</v>
      </c>
      <c r="B167" s="39">
        <f>$B$4*(1+A167)</f>
        <v>4396.0000000000036</v>
      </c>
      <c r="C167" s="39">
        <v>1000</v>
      </c>
      <c r="D167" s="39">
        <f>$A$6*MAX(1820-B167,0)</f>
        <v>0</v>
      </c>
      <c r="E167" s="39">
        <v>0</v>
      </c>
      <c r="F167" s="39">
        <f>$D$6*MAX(B167-2800,0)</f>
        <v>646.95000000000152</v>
      </c>
      <c r="G167" s="40">
        <f>SUM(C167:F167)</f>
        <v>1646.9500000000016</v>
      </c>
    </row>
    <row r="168" spans="1:7" x14ac:dyDescent="0.3">
      <c r="A168" s="38">
        <f>A167+0.01</f>
        <v>0.58000000000000107</v>
      </c>
      <c r="B168" s="39">
        <f>$B$4*(1+A168)</f>
        <v>4424.0000000000027</v>
      </c>
      <c r="C168" s="39">
        <v>1000</v>
      </c>
      <c r="D168" s="39">
        <f>$A$6*MAX(1820-B168,0)</f>
        <v>0</v>
      </c>
      <c r="E168" s="39">
        <v>0</v>
      </c>
      <c r="F168" s="39">
        <f>$D$6*MAX(B168-2800,0)</f>
        <v>658.30000000000109</v>
      </c>
      <c r="G168" s="40">
        <f>SUM(C168:F168)</f>
        <v>1658.3000000000011</v>
      </c>
    </row>
    <row r="169" spans="1:7" x14ac:dyDescent="0.3">
      <c r="A169" s="38">
        <f>A168+0.01</f>
        <v>0.59000000000000108</v>
      </c>
      <c r="B169" s="39">
        <f>$B$4*(1+A169)</f>
        <v>4452.0000000000036</v>
      </c>
      <c r="C169" s="39">
        <v>1000</v>
      </c>
      <c r="D169" s="39">
        <f>$A$6*MAX(1820-B169,0)</f>
        <v>0</v>
      </c>
      <c r="E169" s="39">
        <v>0</v>
      </c>
      <c r="F169" s="39">
        <f>$D$6*MAX(B169-2800,0)</f>
        <v>669.65000000000146</v>
      </c>
      <c r="G169" s="40">
        <f>SUM(C169:F169)</f>
        <v>1669.6500000000015</v>
      </c>
    </row>
    <row r="170" spans="1:7" x14ac:dyDescent="0.3">
      <c r="A170" s="38">
        <f>A169+0.01</f>
        <v>0.60000000000000109</v>
      </c>
      <c r="B170" s="39">
        <f>$B$4*(1+A170)</f>
        <v>4480.0000000000027</v>
      </c>
      <c r="C170" s="39">
        <v>1000</v>
      </c>
      <c r="D170" s="39">
        <f>$A$6*MAX(1820-B170,0)</f>
        <v>0</v>
      </c>
      <c r="E170" s="39">
        <v>0</v>
      </c>
      <c r="F170" s="39">
        <f>$D$6*MAX(B170-2800,0)</f>
        <v>681.00000000000114</v>
      </c>
      <c r="G170" s="40">
        <f>SUM(C170:F170)</f>
        <v>1681.0000000000011</v>
      </c>
    </row>
    <row r="171" spans="1:7" x14ac:dyDescent="0.3">
      <c r="A171" s="38">
        <f>A170+0.01</f>
        <v>0.6100000000000011</v>
      </c>
      <c r="B171" s="39">
        <f>$B$4*(1+A171)</f>
        <v>4508.0000000000036</v>
      </c>
      <c r="C171" s="39">
        <v>1000</v>
      </c>
      <c r="D171" s="39">
        <f>$A$6*MAX(1820-B171,0)</f>
        <v>0</v>
      </c>
      <c r="E171" s="39">
        <v>0</v>
      </c>
      <c r="F171" s="39">
        <f>$D$6*MAX(B171-2800,0)</f>
        <v>692.3500000000015</v>
      </c>
      <c r="G171" s="40">
        <f>SUM(C171:F171)</f>
        <v>1692.3500000000015</v>
      </c>
    </row>
    <row r="172" spans="1:7" x14ac:dyDescent="0.3">
      <c r="A172" s="38">
        <f>A171+0.01</f>
        <v>0.62000000000000111</v>
      </c>
      <c r="B172" s="39">
        <f>$B$4*(1+A172)</f>
        <v>4536.0000000000027</v>
      </c>
      <c r="C172" s="39">
        <v>1000</v>
      </c>
      <c r="D172" s="39">
        <f>$A$6*MAX(1820-B172,0)</f>
        <v>0</v>
      </c>
      <c r="E172" s="39">
        <v>0</v>
      </c>
      <c r="F172" s="39">
        <f>$D$6*MAX(B172-2800,0)</f>
        <v>703.70000000000107</v>
      </c>
      <c r="G172" s="40">
        <f>SUM(C172:F172)</f>
        <v>1703.7000000000012</v>
      </c>
    </row>
    <row r="173" spans="1:7" x14ac:dyDescent="0.3">
      <c r="A173" s="38">
        <f>A172+0.01</f>
        <v>0.63000000000000111</v>
      </c>
      <c r="B173" s="39">
        <f>$B$4*(1+A173)</f>
        <v>4564.0000000000036</v>
      </c>
      <c r="C173" s="39">
        <v>1000</v>
      </c>
      <c r="D173" s="39">
        <f>$A$6*MAX(1820-B173,0)</f>
        <v>0</v>
      </c>
      <c r="E173" s="39">
        <v>0</v>
      </c>
      <c r="F173" s="39">
        <f>$D$6*MAX(B173-2800,0)</f>
        <v>715.05000000000143</v>
      </c>
      <c r="G173" s="40">
        <f>SUM(C173:F173)</f>
        <v>1715.0500000000015</v>
      </c>
    </row>
    <row r="174" spans="1:7" x14ac:dyDescent="0.3">
      <c r="A174" s="38">
        <f>A173+0.01</f>
        <v>0.64000000000000112</v>
      </c>
      <c r="B174" s="39">
        <f>$B$4*(1+A174)</f>
        <v>4592.0000000000027</v>
      </c>
      <c r="C174" s="39">
        <v>1000</v>
      </c>
      <c r="D174" s="39">
        <f>$A$6*MAX(1820-B174,0)</f>
        <v>0</v>
      </c>
      <c r="E174" s="39">
        <v>0</v>
      </c>
      <c r="F174" s="39">
        <f>$D$6*MAX(B174-2800,0)</f>
        <v>726.40000000000111</v>
      </c>
      <c r="G174" s="40">
        <f>SUM(C174:F174)</f>
        <v>1726.400000000001</v>
      </c>
    </row>
    <row r="175" spans="1:7" x14ac:dyDescent="0.3">
      <c r="A175" s="38">
        <f>A174+0.01</f>
        <v>0.65000000000000113</v>
      </c>
      <c r="B175" s="39">
        <f>$B$4*(1+A175)</f>
        <v>4620.0000000000036</v>
      </c>
      <c r="C175" s="39">
        <v>1000</v>
      </c>
      <c r="D175" s="39">
        <f>$A$6*MAX(1820-B175,0)</f>
        <v>0</v>
      </c>
      <c r="E175" s="39">
        <v>0</v>
      </c>
      <c r="F175" s="39">
        <f>$D$6*MAX(B175-2800,0)</f>
        <v>737.75000000000148</v>
      </c>
      <c r="G175" s="40">
        <f>SUM(C175:F175)</f>
        <v>1737.7500000000014</v>
      </c>
    </row>
    <row r="176" spans="1:7" x14ac:dyDescent="0.3">
      <c r="A176" s="38">
        <f>A175+0.01</f>
        <v>0.66000000000000114</v>
      </c>
      <c r="B176" s="39">
        <f>$B$4*(1+A176)</f>
        <v>4648.0000000000027</v>
      </c>
      <c r="C176" s="39">
        <v>1000</v>
      </c>
      <c r="D176" s="39">
        <f>$A$6*MAX(1820-B176,0)</f>
        <v>0</v>
      </c>
      <c r="E176" s="39">
        <v>0</v>
      </c>
      <c r="F176" s="39">
        <f>$D$6*MAX(B176-2800,0)</f>
        <v>749.10000000000116</v>
      </c>
      <c r="G176" s="40">
        <f>SUM(C176:F176)</f>
        <v>1749.1000000000013</v>
      </c>
    </row>
    <row r="177" spans="1:7" x14ac:dyDescent="0.3">
      <c r="A177" s="38">
        <f>A176+0.01</f>
        <v>0.67000000000000115</v>
      </c>
      <c r="B177" s="39">
        <f>$B$4*(1+A177)</f>
        <v>4676.0000000000036</v>
      </c>
      <c r="C177" s="39">
        <v>1000</v>
      </c>
      <c r="D177" s="39">
        <f>$A$6*MAX(1820-B177,0)</f>
        <v>0</v>
      </c>
      <c r="E177" s="39">
        <v>0</v>
      </c>
      <c r="F177" s="39">
        <f>$D$6*MAX(B177-2800,0)</f>
        <v>760.45000000000152</v>
      </c>
      <c r="G177" s="40">
        <f>SUM(C177:F177)</f>
        <v>1760.4500000000016</v>
      </c>
    </row>
    <row r="178" spans="1:7" x14ac:dyDescent="0.3">
      <c r="A178" s="38">
        <f>A177+0.01</f>
        <v>0.68000000000000116</v>
      </c>
      <c r="B178" s="39">
        <f>$B$4*(1+A178)</f>
        <v>4704.0000000000027</v>
      </c>
      <c r="C178" s="39">
        <v>1000</v>
      </c>
      <c r="D178" s="39">
        <f>$A$6*MAX(1820-B178,0)</f>
        <v>0</v>
      </c>
      <c r="E178" s="39">
        <v>0</v>
      </c>
      <c r="F178" s="39">
        <f>$D$6*MAX(B178-2800,0)</f>
        <v>771.80000000000109</v>
      </c>
      <c r="G178" s="40">
        <f>SUM(C178:F178)</f>
        <v>1771.8000000000011</v>
      </c>
    </row>
    <row r="179" spans="1:7" x14ac:dyDescent="0.3">
      <c r="A179" s="38">
        <f>A178+0.01</f>
        <v>0.69000000000000117</v>
      </c>
      <c r="B179" s="39">
        <f>$B$4*(1+A179)</f>
        <v>4732.0000000000036</v>
      </c>
      <c r="C179" s="39">
        <v>1000</v>
      </c>
      <c r="D179" s="39">
        <f>$A$6*MAX(1820-B179,0)</f>
        <v>0</v>
      </c>
      <c r="E179" s="39">
        <v>0</v>
      </c>
      <c r="F179" s="39">
        <f>$D$6*MAX(B179-2800,0)</f>
        <v>783.15000000000146</v>
      </c>
      <c r="G179" s="40">
        <f>SUM(C179:F179)</f>
        <v>1783.1500000000015</v>
      </c>
    </row>
    <row r="180" spans="1:7" x14ac:dyDescent="0.3">
      <c r="A180" s="38">
        <f>A179+0.01</f>
        <v>0.70000000000000118</v>
      </c>
      <c r="B180" s="39">
        <f>$B$4*(1+A180)</f>
        <v>4760.0000000000027</v>
      </c>
      <c r="C180" s="39">
        <v>1000</v>
      </c>
      <c r="D180" s="39">
        <f>$A$6*MAX(1820-B180,0)</f>
        <v>0</v>
      </c>
      <c r="E180" s="39">
        <v>0</v>
      </c>
      <c r="F180" s="39">
        <f>$D$6*MAX(B180-2800,0)</f>
        <v>794.50000000000114</v>
      </c>
      <c r="G180" s="40">
        <f>SUM(C180:F180)</f>
        <v>1794.5000000000011</v>
      </c>
    </row>
    <row r="181" spans="1:7" x14ac:dyDescent="0.3">
      <c r="A181" s="38">
        <f>A180+0.01</f>
        <v>0.71000000000000119</v>
      </c>
      <c r="B181" s="39">
        <f>$B$4*(1+A181)</f>
        <v>4788.0000000000036</v>
      </c>
      <c r="C181" s="39">
        <v>1000</v>
      </c>
      <c r="D181" s="39">
        <f>$A$6*MAX(1820-B181,0)</f>
        <v>0</v>
      </c>
      <c r="E181" s="39">
        <v>0</v>
      </c>
      <c r="F181" s="39">
        <f>$D$6*MAX(B181-2800,0)</f>
        <v>805.8500000000015</v>
      </c>
      <c r="G181" s="40">
        <f>SUM(C181:F181)</f>
        <v>1805.8500000000015</v>
      </c>
    </row>
    <row r="182" spans="1:7" x14ac:dyDescent="0.3">
      <c r="A182" s="38">
        <f>A181+0.01</f>
        <v>0.72000000000000119</v>
      </c>
      <c r="B182" s="39">
        <f>$B$4*(1+A182)</f>
        <v>4816.0000000000027</v>
      </c>
      <c r="C182" s="39">
        <v>1000</v>
      </c>
      <c r="D182" s="39">
        <f>$A$6*MAX(1820-B182,0)</f>
        <v>0</v>
      </c>
      <c r="E182" s="39">
        <v>0</v>
      </c>
      <c r="F182" s="39">
        <f>$D$6*MAX(B182-2800,0)</f>
        <v>817.20000000000107</v>
      </c>
      <c r="G182" s="40">
        <f>SUM(C182:F182)</f>
        <v>1817.2000000000012</v>
      </c>
    </row>
    <row r="183" spans="1:7" x14ac:dyDescent="0.3">
      <c r="A183" s="38">
        <f>A182+0.01</f>
        <v>0.7300000000000012</v>
      </c>
      <c r="B183" s="39">
        <f>$B$4*(1+A183)</f>
        <v>4844.0000000000036</v>
      </c>
      <c r="C183" s="39">
        <v>1000</v>
      </c>
      <c r="D183" s="39">
        <f>$A$6*MAX(1820-B183,0)</f>
        <v>0</v>
      </c>
      <c r="E183" s="39">
        <v>0</v>
      </c>
      <c r="F183" s="39">
        <f>$D$6*MAX(B183-2800,0)</f>
        <v>828.55000000000143</v>
      </c>
      <c r="G183" s="40">
        <f>SUM(C183:F183)</f>
        <v>1828.5500000000015</v>
      </c>
    </row>
    <row r="184" spans="1:7" x14ac:dyDescent="0.3">
      <c r="A184" s="38">
        <f>A183+0.01</f>
        <v>0.74000000000000121</v>
      </c>
      <c r="B184" s="39">
        <f>$B$4*(1+A184)</f>
        <v>4872.0000000000027</v>
      </c>
      <c r="C184" s="39">
        <v>1000</v>
      </c>
      <c r="D184" s="39">
        <f>$A$6*MAX(1820-B184,0)</f>
        <v>0</v>
      </c>
      <c r="E184" s="39">
        <v>0</v>
      </c>
      <c r="F184" s="39">
        <f>$D$6*MAX(B184-2800,0)</f>
        <v>839.90000000000111</v>
      </c>
      <c r="G184" s="40">
        <f>SUM(C184:F184)</f>
        <v>1839.900000000001</v>
      </c>
    </row>
    <row r="185" spans="1:7" x14ac:dyDescent="0.3">
      <c r="A185" s="38">
        <f>A184+0.01</f>
        <v>0.75000000000000122</v>
      </c>
      <c r="B185" s="39">
        <f>$B$4*(1+A185)</f>
        <v>4900.0000000000036</v>
      </c>
      <c r="C185" s="39">
        <v>1000</v>
      </c>
      <c r="D185" s="39">
        <f>$A$6*MAX(1820-B185,0)</f>
        <v>0</v>
      </c>
      <c r="E185" s="39">
        <v>0</v>
      </c>
      <c r="F185" s="39">
        <f>$D$6*MAX(B185-2800,0)</f>
        <v>851.25000000000148</v>
      </c>
      <c r="G185" s="40">
        <f>SUM(C185:F185)</f>
        <v>1851.2500000000014</v>
      </c>
    </row>
    <row r="186" spans="1:7" x14ac:dyDescent="0.3">
      <c r="A186" s="38">
        <f>A185+0.01</f>
        <v>0.76000000000000123</v>
      </c>
      <c r="B186" s="39">
        <f>$B$4*(1+A186)</f>
        <v>4928.0000000000027</v>
      </c>
      <c r="C186" s="39">
        <v>1000</v>
      </c>
      <c r="D186" s="39">
        <f>$A$6*MAX(1820-B186,0)</f>
        <v>0</v>
      </c>
      <c r="E186" s="39">
        <v>0</v>
      </c>
      <c r="F186" s="39">
        <f>$D$6*MAX(B186-2800,0)</f>
        <v>862.60000000000116</v>
      </c>
      <c r="G186" s="40">
        <f>SUM(C186:F186)</f>
        <v>1862.6000000000013</v>
      </c>
    </row>
    <row r="187" spans="1:7" x14ac:dyDescent="0.3">
      <c r="A187" s="38">
        <f>A186+0.01</f>
        <v>0.77000000000000124</v>
      </c>
      <c r="B187" s="39">
        <f>$B$4*(1+A187)</f>
        <v>4956.0000000000036</v>
      </c>
      <c r="C187" s="39">
        <v>1000</v>
      </c>
      <c r="D187" s="39">
        <f>$A$6*MAX(1820-B187,0)</f>
        <v>0</v>
      </c>
      <c r="E187" s="39">
        <v>0</v>
      </c>
      <c r="F187" s="39">
        <f>$D$6*MAX(B187-2800,0)</f>
        <v>873.95000000000152</v>
      </c>
      <c r="G187" s="40">
        <f>SUM(C187:F187)</f>
        <v>1873.9500000000016</v>
      </c>
    </row>
    <row r="188" spans="1:7" x14ac:dyDescent="0.3">
      <c r="A188" s="38">
        <f>A187+0.01</f>
        <v>0.78000000000000125</v>
      </c>
      <c r="B188" s="39">
        <f>$B$4*(1+A188)</f>
        <v>4984.0000000000036</v>
      </c>
      <c r="C188" s="39">
        <v>1000</v>
      </c>
      <c r="D188" s="39">
        <f>$A$6*MAX(1820-B188,0)</f>
        <v>0</v>
      </c>
      <c r="E188" s="39">
        <v>0</v>
      </c>
      <c r="F188" s="39">
        <f>$D$6*MAX(B188-2800,0)</f>
        <v>885.30000000000143</v>
      </c>
      <c r="G188" s="40">
        <f>SUM(C188:F188)</f>
        <v>1885.3000000000015</v>
      </c>
    </row>
    <row r="189" spans="1:7" x14ac:dyDescent="0.3">
      <c r="A189" s="38">
        <f>A188+0.01</f>
        <v>0.79000000000000126</v>
      </c>
      <c r="B189" s="39">
        <f>$B$4*(1+A189)</f>
        <v>5012.0000000000036</v>
      </c>
      <c r="C189" s="39">
        <v>1000</v>
      </c>
      <c r="D189" s="39">
        <f>$A$6*MAX(1820-B189,0)</f>
        <v>0</v>
      </c>
      <c r="E189" s="39">
        <v>0</v>
      </c>
      <c r="F189" s="39">
        <f>$D$6*MAX(B189-2800,0)</f>
        <v>896.65000000000146</v>
      </c>
      <c r="G189" s="40">
        <f>SUM(C189:F189)</f>
        <v>1896.6500000000015</v>
      </c>
    </row>
    <row r="190" spans="1:7" x14ac:dyDescent="0.3">
      <c r="A190" s="38">
        <f>A189+0.01</f>
        <v>0.80000000000000127</v>
      </c>
      <c r="B190" s="39">
        <f>$B$4*(1+A190)</f>
        <v>5040.0000000000036</v>
      </c>
      <c r="C190" s="39">
        <v>1000</v>
      </c>
      <c r="D190" s="39">
        <f>$A$6*MAX(1820-B190,0)</f>
        <v>0</v>
      </c>
      <c r="E190" s="39">
        <v>0</v>
      </c>
      <c r="F190" s="39">
        <f>$D$6*MAX(B190-2800,0)</f>
        <v>908.00000000000148</v>
      </c>
      <c r="G190" s="40">
        <f>SUM(C190:F190)</f>
        <v>1908.0000000000014</v>
      </c>
    </row>
    <row r="191" spans="1:7" x14ac:dyDescent="0.3">
      <c r="A191" s="38">
        <f>A190+0.01</f>
        <v>0.81000000000000127</v>
      </c>
      <c r="B191" s="39">
        <f>$B$4*(1+A191)</f>
        <v>5068.0000000000036</v>
      </c>
      <c r="C191" s="39">
        <v>1000</v>
      </c>
      <c r="D191" s="39">
        <f>$A$6*MAX(1820-B191,0)</f>
        <v>0</v>
      </c>
      <c r="E191" s="39">
        <v>0</v>
      </c>
      <c r="F191" s="39">
        <f>$D$6*MAX(B191-2800,0)</f>
        <v>919.3500000000015</v>
      </c>
      <c r="G191" s="40">
        <f>SUM(C191:F191)</f>
        <v>1919.3500000000015</v>
      </c>
    </row>
    <row r="192" spans="1:7" x14ac:dyDescent="0.3">
      <c r="A192" s="38">
        <f>A191+0.01</f>
        <v>0.82000000000000128</v>
      </c>
      <c r="B192" s="39">
        <f>$B$4*(1+A192)</f>
        <v>5096.0000000000036</v>
      </c>
      <c r="C192" s="39">
        <v>1000</v>
      </c>
      <c r="D192" s="39">
        <f>$A$6*MAX(1820-B192,0)</f>
        <v>0</v>
      </c>
      <c r="E192" s="39">
        <v>0</v>
      </c>
      <c r="F192" s="39">
        <f>$D$6*MAX(B192-2800,0)</f>
        <v>930.70000000000152</v>
      </c>
      <c r="G192" s="40">
        <f>SUM(C192:F192)</f>
        <v>1930.7000000000016</v>
      </c>
    </row>
    <row r="193" spans="1:15" x14ac:dyDescent="0.3">
      <c r="A193" s="38">
        <f>A192+0.01</f>
        <v>0.83000000000000129</v>
      </c>
      <c r="B193" s="39">
        <f>$B$4*(1+A193)</f>
        <v>5124.0000000000036</v>
      </c>
      <c r="C193" s="39">
        <v>1000</v>
      </c>
      <c r="D193" s="39">
        <f>$A$6*MAX(1820-B193,0)</f>
        <v>0</v>
      </c>
      <c r="E193" s="39">
        <v>0</v>
      </c>
      <c r="F193" s="39">
        <f>$D$6*MAX(B193-2800,0)</f>
        <v>942.05000000000143</v>
      </c>
      <c r="G193" s="40">
        <f>SUM(C193:F193)</f>
        <v>1942.0500000000015</v>
      </c>
    </row>
    <row r="194" spans="1:15" x14ac:dyDescent="0.3">
      <c r="A194" s="38">
        <f>A193+0.01</f>
        <v>0.8400000000000013</v>
      </c>
      <c r="B194" s="39">
        <f>$B$4*(1+A194)</f>
        <v>5152.0000000000036</v>
      </c>
      <c r="C194" s="39">
        <v>1000</v>
      </c>
      <c r="D194" s="39">
        <f>$A$6*MAX(1820-B194,0)</f>
        <v>0</v>
      </c>
      <c r="E194" s="39">
        <v>0</v>
      </c>
      <c r="F194" s="39">
        <f>$D$6*MAX(B194-2800,0)</f>
        <v>953.40000000000146</v>
      </c>
      <c r="G194" s="40">
        <f>SUM(C194:F194)</f>
        <v>1953.4000000000015</v>
      </c>
    </row>
    <row r="195" spans="1:15" x14ac:dyDescent="0.3">
      <c r="A195" s="38">
        <f>A194+0.01</f>
        <v>0.85000000000000131</v>
      </c>
      <c r="B195" s="39">
        <f>$B$4*(1+A195)</f>
        <v>5180.0000000000036</v>
      </c>
      <c r="C195" s="39">
        <v>1000</v>
      </c>
      <c r="D195" s="39">
        <f>$A$6*MAX(1820-B195,0)</f>
        <v>0</v>
      </c>
      <c r="E195" s="39">
        <v>0</v>
      </c>
      <c r="F195" s="39">
        <f>$D$6*MAX(B195-2800,0)</f>
        <v>964.75000000000148</v>
      </c>
      <c r="G195" s="40">
        <f>SUM(C195:F195)</f>
        <v>1964.7500000000014</v>
      </c>
    </row>
    <row r="196" spans="1:15" x14ac:dyDescent="0.3">
      <c r="A196" s="38">
        <f>A195+0.01</f>
        <v>0.86000000000000132</v>
      </c>
      <c r="B196" s="39">
        <f>$B$4*(1+A196)</f>
        <v>5208.0000000000036</v>
      </c>
      <c r="C196" s="39">
        <v>1000</v>
      </c>
      <c r="D196" s="39">
        <f>$A$6*MAX(1820-B196,0)</f>
        <v>0</v>
      </c>
      <c r="E196" s="39">
        <v>0</v>
      </c>
      <c r="F196" s="39">
        <f>$D$6*MAX(B196-2800,0)</f>
        <v>976.1000000000015</v>
      </c>
      <c r="G196" s="40">
        <f>SUM(C196:F196)</f>
        <v>1976.1000000000015</v>
      </c>
    </row>
    <row r="197" spans="1:15" x14ac:dyDescent="0.3">
      <c r="A197" s="38">
        <f>A196+0.01</f>
        <v>0.87000000000000133</v>
      </c>
      <c r="B197" s="39">
        <f>$B$4*(1+A197)</f>
        <v>5236.0000000000036</v>
      </c>
      <c r="C197" s="39">
        <v>1000</v>
      </c>
      <c r="D197" s="39">
        <f>$A$6*MAX(1820-B197,0)</f>
        <v>0</v>
      </c>
      <c r="E197" s="39">
        <v>0</v>
      </c>
      <c r="F197" s="39">
        <f>$D$6*MAX(B197-2800,0)</f>
        <v>987.45000000000152</v>
      </c>
      <c r="G197" s="40">
        <f>SUM(C197:F197)</f>
        <v>1987.4500000000016</v>
      </c>
    </row>
    <row r="198" spans="1:15" x14ac:dyDescent="0.3">
      <c r="A198" s="38">
        <f>A197+0.01</f>
        <v>0.88000000000000134</v>
      </c>
      <c r="B198" s="39">
        <f>$B$4*(1+A198)</f>
        <v>5264.0000000000036</v>
      </c>
      <c r="C198" s="39">
        <v>1000</v>
      </c>
      <c r="D198" s="39">
        <f>$A$6*MAX(1820-B198,0)</f>
        <v>0</v>
      </c>
      <c r="E198" s="39">
        <v>0</v>
      </c>
      <c r="F198" s="39">
        <f>$D$6*MAX(B198-2800,0)</f>
        <v>998.80000000000143</v>
      </c>
      <c r="G198" s="40">
        <f>SUM(C198:F198)</f>
        <v>1998.8000000000015</v>
      </c>
    </row>
    <row r="199" spans="1:15" x14ac:dyDescent="0.3">
      <c r="A199" s="38">
        <f>A198+0.01</f>
        <v>0.89000000000000135</v>
      </c>
      <c r="B199" s="39">
        <f>$B$4*(1+A199)</f>
        <v>5292.0000000000036</v>
      </c>
      <c r="C199" s="39">
        <v>1000</v>
      </c>
      <c r="D199" s="39">
        <f>$A$6*MAX(1820-B199,0)</f>
        <v>0</v>
      </c>
      <c r="E199" s="39">
        <v>0</v>
      </c>
      <c r="F199" s="39">
        <f>$D$6*MAX(B199-2800,0)</f>
        <v>1010.1500000000015</v>
      </c>
      <c r="G199" s="40">
        <f>SUM(C199:F199)</f>
        <v>2010.1500000000015</v>
      </c>
    </row>
    <row r="200" spans="1:15" x14ac:dyDescent="0.3">
      <c r="A200" s="38">
        <f>A199+0.01</f>
        <v>0.90000000000000135</v>
      </c>
      <c r="B200" s="39">
        <f>$B$4*(1+A200)</f>
        <v>5320.0000000000036</v>
      </c>
      <c r="C200" s="39">
        <v>1000</v>
      </c>
      <c r="D200" s="39">
        <f>$A$6*MAX(1820-B200,0)</f>
        <v>0</v>
      </c>
      <c r="E200" s="39">
        <v>0</v>
      </c>
      <c r="F200" s="39">
        <f>$D$6*MAX(B200-2800,0)</f>
        <v>1021.5000000000015</v>
      </c>
      <c r="G200" s="40">
        <f>SUM(C200:F200)</f>
        <v>2021.5000000000014</v>
      </c>
    </row>
    <row r="201" spans="1:15" x14ac:dyDescent="0.3">
      <c r="A201" s="38">
        <f>A200+0.01</f>
        <v>0.91000000000000136</v>
      </c>
      <c r="B201" s="39">
        <f>$B$4*(1+A201)</f>
        <v>5348.0000000000045</v>
      </c>
      <c r="C201" s="39">
        <v>1000</v>
      </c>
      <c r="D201" s="39">
        <f>$A$6*MAX(1820-B201,0)</f>
        <v>0</v>
      </c>
      <c r="E201" s="39">
        <v>0</v>
      </c>
      <c r="F201" s="39">
        <f>$D$6*MAX(B201-2800,0)</f>
        <v>1032.850000000002</v>
      </c>
      <c r="G201" s="40">
        <f>SUM(C201:F201)</f>
        <v>2032.850000000002</v>
      </c>
    </row>
    <row r="202" spans="1:15" x14ac:dyDescent="0.3">
      <c r="A202" s="38">
        <f>A201+0.01</f>
        <v>0.92000000000000137</v>
      </c>
      <c r="B202" s="39">
        <f>$B$4*(1+A202)</f>
        <v>5376.0000000000036</v>
      </c>
      <c r="C202" s="39">
        <v>1000</v>
      </c>
      <c r="D202" s="39">
        <f>$A$6*MAX(1820-B202,0)</f>
        <v>0</v>
      </c>
      <c r="E202" s="39">
        <v>0</v>
      </c>
      <c r="F202" s="39">
        <f>$D$6*MAX(B202-2800,0)</f>
        <v>1044.2000000000014</v>
      </c>
      <c r="G202" s="40">
        <f>SUM(C202:F202)</f>
        <v>2044.2000000000014</v>
      </c>
    </row>
    <row r="203" spans="1:15" x14ac:dyDescent="0.3">
      <c r="A203" s="38">
        <f>A202+0.01</f>
        <v>0.93000000000000138</v>
      </c>
      <c r="B203" s="39">
        <f>$B$4*(1+A203)</f>
        <v>5404.0000000000045</v>
      </c>
      <c r="C203" s="39">
        <v>1000</v>
      </c>
      <c r="D203" s="39">
        <f>$A$6*MAX(1820-B203,0)</f>
        <v>0</v>
      </c>
      <c r="E203" s="39">
        <v>0</v>
      </c>
      <c r="F203" s="39">
        <f>$D$6*MAX(B203-2800,0)</f>
        <v>1055.5500000000018</v>
      </c>
      <c r="G203" s="40">
        <f>SUM(C203:F203)</f>
        <v>2055.550000000002</v>
      </c>
      <c r="O203" s="38"/>
    </row>
    <row r="204" spans="1:15" x14ac:dyDescent="0.3">
      <c r="A204" s="38">
        <f>A203+0.01</f>
        <v>0.94000000000000139</v>
      </c>
      <c r="B204" s="39">
        <f>$B$4*(1+A204)</f>
        <v>5432.0000000000036</v>
      </c>
      <c r="C204" s="39">
        <v>1000</v>
      </c>
      <c r="D204" s="39">
        <f>$A$6*MAX(1820-B204,0)</f>
        <v>0</v>
      </c>
      <c r="E204" s="39">
        <v>0</v>
      </c>
      <c r="F204" s="39">
        <f>$D$6*MAX(B204-2800,0)</f>
        <v>1066.9000000000015</v>
      </c>
      <c r="G204" s="40">
        <f>SUM(C204:F204)</f>
        <v>2066.9000000000015</v>
      </c>
      <c r="O204" s="38"/>
    </row>
    <row r="205" spans="1:15" x14ac:dyDescent="0.3">
      <c r="A205" s="38">
        <f>A204+0.01</f>
        <v>0.9500000000000014</v>
      </c>
      <c r="B205" s="39">
        <f>$B$4*(1+A205)</f>
        <v>5460.0000000000045</v>
      </c>
      <c r="C205" s="39">
        <v>1000</v>
      </c>
      <c r="D205" s="39">
        <f>$A$6*MAX(1820-B205,0)</f>
        <v>0</v>
      </c>
      <c r="E205" s="39">
        <v>0</v>
      </c>
      <c r="F205" s="39">
        <f>$D$6*MAX(B205-2800,0)</f>
        <v>1078.2500000000018</v>
      </c>
      <c r="G205" s="40">
        <f>SUM(C205:F205)</f>
        <v>2078.2500000000018</v>
      </c>
      <c r="O205" s="38"/>
    </row>
    <row r="206" spans="1:15" x14ac:dyDescent="0.3">
      <c r="A206" s="38">
        <f>A205+0.01</f>
        <v>0.96000000000000141</v>
      </c>
      <c r="B206" s="39">
        <f>$B$4*(1+A206)</f>
        <v>5488.0000000000036</v>
      </c>
      <c r="C206" s="39">
        <v>1000</v>
      </c>
      <c r="D206" s="39">
        <f>$A$6*MAX(1820-B206,0)</f>
        <v>0</v>
      </c>
      <c r="E206" s="39">
        <v>0</v>
      </c>
      <c r="F206" s="39">
        <f>$D$6*MAX(B206-2800,0)</f>
        <v>1089.6000000000015</v>
      </c>
      <c r="G206" s="40">
        <f>SUM(C206:F206)</f>
        <v>2089.6000000000013</v>
      </c>
    </row>
    <row r="207" spans="1:15" x14ac:dyDescent="0.3">
      <c r="A207" s="38">
        <f>A206+0.01</f>
        <v>0.97000000000000142</v>
      </c>
      <c r="B207" s="39">
        <f>$B$4*(1+A207)</f>
        <v>5516.0000000000045</v>
      </c>
      <c r="C207" s="39">
        <v>1000</v>
      </c>
      <c r="D207" s="39">
        <f>$A$6*MAX(1820-B207,0)</f>
        <v>0</v>
      </c>
      <c r="E207" s="39">
        <v>0</v>
      </c>
      <c r="F207" s="39">
        <f>$D$6*MAX(B207-2800,0)</f>
        <v>1100.9500000000019</v>
      </c>
      <c r="G207" s="40">
        <f>SUM(C207:F207)</f>
        <v>2100.9500000000016</v>
      </c>
    </row>
    <row r="208" spans="1:15" x14ac:dyDescent="0.3">
      <c r="A208" s="38">
        <f>A207+0.01</f>
        <v>0.98000000000000143</v>
      </c>
      <c r="B208" s="39">
        <f>$B$4*(1+A208)</f>
        <v>5544.0000000000036</v>
      </c>
      <c r="C208" s="39">
        <v>1000</v>
      </c>
      <c r="D208" s="39">
        <f>$A$6*MAX(1820-B208,0)</f>
        <v>0</v>
      </c>
      <c r="E208" s="39">
        <v>0</v>
      </c>
      <c r="F208" s="39">
        <f>$D$6*MAX(B208-2800,0)</f>
        <v>1112.3000000000015</v>
      </c>
      <c r="G208" s="40">
        <f>SUM(C208:F208)</f>
        <v>2112.3000000000015</v>
      </c>
    </row>
    <row r="209" spans="1:7" x14ac:dyDescent="0.3">
      <c r="A209" s="38">
        <f>A208+0.01</f>
        <v>0.99000000000000143</v>
      </c>
      <c r="B209" s="39">
        <f>$B$4*(1+A209)</f>
        <v>5572.0000000000045</v>
      </c>
      <c r="C209" s="39">
        <v>1000</v>
      </c>
      <c r="D209" s="39">
        <f>$A$6*MAX(1820-B209,0)</f>
        <v>0</v>
      </c>
      <c r="E209" s="39">
        <v>0</v>
      </c>
      <c r="F209" s="39">
        <f>$D$6*MAX(B209-2800,0)</f>
        <v>1123.6500000000019</v>
      </c>
      <c r="G209" s="40">
        <f>SUM(C209:F209)</f>
        <v>2123.6500000000019</v>
      </c>
    </row>
    <row r="210" spans="1:7" x14ac:dyDescent="0.3">
      <c r="A210" s="38">
        <f>A209+0.01</f>
        <v>1.0000000000000013</v>
      </c>
      <c r="B210" s="39">
        <f>$B$4*(1+A210)</f>
        <v>5600.0000000000036</v>
      </c>
      <c r="C210" s="39">
        <v>1000</v>
      </c>
      <c r="D210" s="39">
        <f>$A$6*MAX(1820-B210,0)</f>
        <v>0</v>
      </c>
      <c r="E210" s="39">
        <v>0</v>
      </c>
      <c r="F210" s="39">
        <f>$D$6*MAX(B210-2800,0)</f>
        <v>1135.0000000000016</v>
      </c>
      <c r="G210" s="40">
        <f>SUM(C210:F210)</f>
        <v>2135.0000000000018</v>
      </c>
    </row>
    <row r="211" spans="1:7" x14ac:dyDescent="0.3">
      <c r="A211" s="38"/>
    </row>
    <row r="212" spans="1:7" x14ac:dyDescent="0.3">
      <c r="A212" s="38"/>
    </row>
    <row r="213" spans="1:7" x14ac:dyDescent="0.3">
      <c r="A213" s="38"/>
    </row>
    <row r="214" spans="1:7" x14ac:dyDescent="0.3">
      <c r="A214" s="38"/>
    </row>
  </sheetData>
  <mergeCells count="1">
    <mergeCell ref="A8:G8"/>
  </mergeCells>
  <phoneticPr fontId="1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8"/>
  <sheetViews>
    <sheetView topLeftCell="A43" workbookViewId="0">
      <selection activeCell="K19" sqref="K19"/>
    </sheetView>
  </sheetViews>
  <sheetFormatPr defaultColWidth="8.88671875" defaultRowHeight="13.2" x14ac:dyDescent="0.25"/>
  <cols>
    <col min="1" max="2" width="8.88671875" style="6"/>
    <col min="3" max="3" width="11.109375" style="6" customWidth="1"/>
    <col min="4" max="16384" width="8.88671875" style="6"/>
  </cols>
  <sheetData>
    <row r="1" spans="1:52" x14ac:dyDescent="0.25">
      <c r="A1" s="8" t="s">
        <v>17</v>
      </c>
      <c r="B1" s="8">
        <v>0</v>
      </c>
      <c r="C1" s="8">
        <f>B1+1</f>
        <v>1</v>
      </c>
      <c r="D1" s="8">
        <f>C1+1</f>
        <v>2</v>
      </c>
      <c r="E1" s="8">
        <f>D1+1</f>
        <v>3</v>
      </c>
      <c r="F1" s="8">
        <f t="shared" ref="F1" si="0">E1+1</f>
        <v>4</v>
      </c>
      <c r="G1" s="8">
        <f t="shared" ref="G1" si="1">F1+1</f>
        <v>5</v>
      </c>
      <c r="H1" s="8">
        <f t="shared" ref="H1" si="2">G1+1</f>
        <v>6</v>
      </c>
      <c r="I1" s="8">
        <f t="shared" ref="I1" si="3">H1+1</f>
        <v>7</v>
      </c>
      <c r="J1" s="8">
        <f t="shared" ref="J1" si="4">I1+1</f>
        <v>8</v>
      </c>
      <c r="K1" s="8">
        <f t="shared" ref="K1" si="5">J1+1</f>
        <v>9</v>
      </c>
      <c r="L1" s="8">
        <f t="shared" ref="L1" si="6">K1+1</f>
        <v>10</v>
      </c>
      <c r="M1" s="8">
        <f t="shared" ref="M1" si="7">L1+1</f>
        <v>11</v>
      </c>
      <c r="N1" s="8">
        <f t="shared" ref="N1" si="8">M1+1</f>
        <v>12</v>
      </c>
      <c r="O1" s="8">
        <f t="shared" ref="O1" si="9">N1+1</f>
        <v>13</v>
      </c>
      <c r="P1" s="8">
        <f t="shared" ref="P1" si="10">O1+1</f>
        <v>14</v>
      </c>
      <c r="Q1" s="8">
        <f t="shared" ref="Q1" si="11">P1+1</f>
        <v>15</v>
      </c>
      <c r="R1" s="8">
        <f t="shared" ref="R1" si="12">Q1+1</f>
        <v>16</v>
      </c>
      <c r="S1" s="8">
        <f t="shared" ref="S1" si="13">R1+1</f>
        <v>17</v>
      </c>
      <c r="T1" s="8">
        <f t="shared" ref="T1" si="14">S1+1</f>
        <v>18</v>
      </c>
      <c r="U1" s="8">
        <f t="shared" ref="U1" si="15">T1+1</f>
        <v>19</v>
      </c>
      <c r="V1" s="8">
        <f t="shared" ref="V1" si="16">U1+1</f>
        <v>20</v>
      </c>
      <c r="W1" s="8">
        <f t="shared" ref="W1" si="17">V1+1</f>
        <v>21</v>
      </c>
      <c r="X1" s="8">
        <f t="shared" ref="X1" si="18">W1+1</f>
        <v>22</v>
      </c>
      <c r="Y1" s="8">
        <f t="shared" ref="Y1" si="19">X1+1</f>
        <v>23</v>
      </c>
      <c r="Z1" s="8">
        <f t="shared" ref="Z1" si="20">Y1+1</f>
        <v>24</v>
      </c>
      <c r="AA1" s="8">
        <f t="shared" ref="AA1" si="21">Z1+1</f>
        <v>25</v>
      </c>
      <c r="AB1" s="8">
        <f t="shared" ref="AB1" si="22">AA1+1</f>
        <v>26</v>
      </c>
      <c r="AC1" s="8">
        <f t="shared" ref="AC1" si="23">AB1+1</f>
        <v>27</v>
      </c>
      <c r="AD1" s="8">
        <f t="shared" ref="AD1" si="24">AC1+1</f>
        <v>28</v>
      </c>
      <c r="AE1" s="8">
        <f t="shared" ref="AE1" si="25">AD1+1</f>
        <v>29</v>
      </c>
      <c r="AF1" s="8">
        <f t="shared" ref="AF1" si="26">AE1+1</f>
        <v>30</v>
      </c>
      <c r="AG1" s="8">
        <f t="shared" ref="AG1" si="27">AF1+1</f>
        <v>31</v>
      </c>
      <c r="AH1" s="8">
        <f t="shared" ref="AH1" si="28">AG1+1</f>
        <v>32</v>
      </c>
      <c r="AI1" s="8">
        <f t="shared" ref="AI1" si="29">AH1+1</f>
        <v>33</v>
      </c>
      <c r="AJ1" s="8">
        <f t="shared" ref="AJ1" si="30">AI1+1</f>
        <v>34</v>
      </c>
      <c r="AK1" s="8">
        <f t="shared" ref="AK1" si="31">AJ1+1</f>
        <v>35</v>
      </c>
      <c r="AL1" s="8">
        <f t="shared" ref="AL1" si="32">AK1+1</f>
        <v>36</v>
      </c>
      <c r="AM1" s="8">
        <f t="shared" ref="AM1" si="33">AL1+1</f>
        <v>37</v>
      </c>
      <c r="AN1" s="8">
        <f t="shared" ref="AN1" si="34">AM1+1</f>
        <v>38</v>
      </c>
      <c r="AO1" s="8">
        <f t="shared" ref="AO1" si="35">AN1+1</f>
        <v>39</v>
      </c>
      <c r="AP1" s="8">
        <f t="shared" ref="AP1" si="36">AO1+1</f>
        <v>40</v>
      </c>
      <c r="AQ1" s="8">
        <f t="shared" ref="AQ1" si="37">AP1+1</f>
        <v>41</v>
      </c>
      <c r="AR1" s="8">
        <f t="shared" ref="AR1" si="38">AQ1+1</f>
        <v>42</v>
      </c>
      <c r="AS1" s="8">
        <f t="shared" ref="AS1" si="39">AR1+1</f>
        <v>43</v>
      </c>
      <c r="AT1" s="8">
        <f t="shared" ref="AT1" si="40">AS1+1</f>
        <v>44</v>
      </c>
      <c r="AU1" s="8">
        <f t="shared" ref="AU1" si="41">AT1+1</f>
        <v>45</v>
      </c>
      <c r="AV1" s="8">
        <f t="shared" ref="AV1" si="42">AU1+1</f>
        <v>46</v>
      </c>
      <c r="AW1" s="8">
        <f t="shared" ref="AW1" si="43">AV1+1</f>
        <v>47</v>
      </c>
      <c r="AX1" s="8">
        <f t="shared" ref="AX1" si="44">AW1+1</f>
        <v>48</v>
      </c>
      <c r="AY1" s="8">
        <f t="shared" ref="AY1" si="45">AX1+1</f>
        <v>49</v>
      </c>
      <c r="AZ1" s="8">
        <f t="shared" ref="AZ1" si="46">AY1+1</f>
        <v>50</v>
      </c>
    </row>
    <row r="2" spans="1:52" x14ac:dyDescent="0.25">
      <c r="A2" s="9" t="s">
        <v>18</v>
      </c>
    </row>
    <row r="3" spans="1:52" x14ac:dyDescent="0.25">
      <c r="A3" s="8">
        <f t="shared" ref="A3:A51" si="47">A4+1</f>
        <v>50</v>
      </c>
      <c r="C3" s="12" t="s">
        <v>16</v>
      </c>
      <c r="AZ3" s="6">
        <f t="shared" ref="AZ3:AZ10" si="48">AY4*u</f>
        <v>701.88704170839333</v>
      </c>
    </row>
    <row r="4" spans="1:52" x14ac:dyDescent="0.25">
      <c r="A4" s="8">
        <f t="shared" si="47"/>
        <v>49</v>
      </c>
      <c r="C4" s="2" t="s">
        <v>2</v>
      </c>
      <c r="D4" s="2">
        <v>102.8</v>
      </c>
      <c r="AY4" s="6">
        <f t="shared" ref="AX4:AY19" si="49">AX5*u</f>
        <v>675.18308440513431</v>
      </c>
      <c r="AZ4" s="6">
        <f t="shared" si="48"/>
        <v>650.20031911809917</v>
      </c>
    </row>
    <row r="5" spans="1:52" x14ac:dyDescent="0.25">
      <c r="A5" s="8">
        <f t="shared" si="47"/>
        <v>48</v>
      </c>
      <c r="C5" s="2" t="s">
        <v>3</v>
      </c>
      <c r="D5" s="2">
        <v>90.46</v>
      </c>
      <c r="AX5" s="6">
        <f t="shared" si="49"/>
        <v>649.49510445047906</v>
      </c>
      <c r="AY5" s="6">
        <f t="shared" si="49"/>
        <v>625.46283213154106</v>
      </c>
      <c r="AZ5" s="6">
        <f t="shared" si="48"/>
        <v>602.31978916761057</v>
      </c>
    </row>
    <row r="6" spans="1:52" x14ac:dyDescent="0.25">
      <c r="A6" s="8">
        <f t="shared" si="47"/>
        <v>47</v>
      </c>
      <c r="C6" s="2" t="s">
        <v>4</v>
      </c>
      <c r="D6" s="4">
        <v>0.27044000000000001</v>
      </c>
      <c r="E6" s="6" t="s">
        <v>8</v>
      </c>
      <c r="AW6" s="6">
        <f>AV7*u</f>
        <v>624.78444802390391</v>
      </c>
      <c r="AX6" s="6">
        <f t="shared" si="49"/>
        <v>601.66650626781995</v>
      </c>
      <c r="AY6" s="6">
        <f t="shared" si="49"/>
        <v>579.40396229368707</v>
      </c>
      <c r="AZ6" s="6">
        <f t="shared" si="48"/>
        <v>557.96516512785661</v>
      </c>
    </row>
    <row r="7" spans="1:52" x14ac:dyDescent="0.25">
      <c r="A7" s="8">
        <f t="shared" si="47"/>
        <v>46</v>
      </c>
      <c r="C7" s="2" t="s">
        <v>7</v>
      </c>
      <c r="D7" s="4">
        <v>2.7130000000000001E-2</v>
      </c>
      <c r="E7" s="6" t="s">
        <v>8</v>
      </c>
      <c r="AV7" s="6">
        <f>AU8*u</f>
        <v>601.01393192609817</v>
      </c>
      <c r="AW7" s="6">
        <f>AV8*u</f>
        <v>578.77553416058447</v>
      </c>
      <c r="AX7" s="6">
        <f t="shared" si="49"/>
        <v>557.35998975820621</v>
      </c>
      <c r="AY7" s="6">
        <f t="shared" si="49"/>
        <v>536.73685193658605</v>
      </c>
      <c r="AZ7" s="6">
        <f t="shared" si="48"/>
        <v>516.87680048898778</v>
      </c>
    </row>
    <row r="8" spans="1:52" x14ac:dyDescent="0.25">
      <c r="A8" s="8">
        <f t="shared" si="47"/>
        <v>45</v>
      </c>
      <c r="C8" s="2" t="s">
        <v>10</v>
      </c>
      <c r="D8" s="15">
        <f>0.25*1.84%</f>
        <v>4.5999999999999999E-3</v>
      </c>
      <c r="E8" s="6" t="s">
        <v>9</v>
      </c>
      <c r="AU8" s="6">
        <f t="shared" ref="AU8:AU28" si="50">AT9*u</f>
        <v>578.14778762778769</v>
      </c>
      <c r="AV8" s="6">
        <f>AU9*u</f>
        <v>556.75547076865143</v>
      </c>
      <c r="AW8" s="6">
        <f>AV9*u</f>
        <v>536.15470103707378</v>
      </c>
      <c r="AX8" s="6">
        <f t="shared" si="49"/>
        <v>516.31619002735101</v>
      </c>
      <c r="AY8" s="6">
        <f t="shared" si="49"/>
        <v>497.21173304778324</v>
      </c>
      <c r="AZ8" s="6">
        <f t="shared" si="48"/>
        <v>478.81416902166933</v>
      </c>
    </row>
    <row r="9" spans="1:52" x14ac:dyDescent="0.25">
      <c r="A9" s="8">
        <f t="shared" si="47"/>
        <v>44</v>
      </c>
      <c r="C9" s="2" t="s">
        <v>5</v>
      </c>
      <c r="D9" s="2">
        <v>1</v>
      </c>
      <c r="AT9" s="6">
        <f>AS10*u</f>
        <v>556.15160744727325</v>
      </c>
      <c r="AU9" s="6">
        <f t="shared" si="50"/>
        <v>535.57318154505458</v>
      </c>
      <c r="AV9" s="6">
        <f>AU10*u</f>
        <v>515.75618761020246</v>
      </c>
      <c r="AW9" s="6">
        <f>AV10*u</f>
        <v>496.67245154214902</v>
      </c>
      <c r="AX9" s="6">
        <f t="shared" si="49"/>
        <v>478.29484172340443</v>
      </c>
      <c r="AY9" s="6">
        <f t="shared" si="49"/>
        <v>460.59723044615663</v>
      </c>
      <c r="AZ9" s="6">
        <f t="shared" si="48"/>
        <v>443.55445676613579</v>
      </c>
    </row>
    <row r="10" spans="1:52" x14ac:dyDescent="0.25">
      <c r="A10" s="8">
        <f t="shared" si="47"/>
        <v>43</v>
      </c>
      <c r="C10" s="2" t="s">
        <v>6</v>
      </c>
      <c r="D10" s="2">
        <v>50</v>
      </c>
      <c r="AS10" s="6">
        <f t="shared" ref="AS10:AS26" si="51">AR11*u</f>
        <v>534.99229277569532</v>
      </c>
      <c r="AT10" s="6">
        <f>AS11*u</f>
        <v>515.19679257805092</v>
      </c>
      <c r="AU10" s="6">
        <f t="shared" si="50"/>
        <v>496.13375494737448</v>
      </c>
      <c r="AV10" s="6">
        <f>AU11*u</f>
        <v>477.77607769343956</v>
      </c>
      <c r="AW10" s="6">
        <f>AV11*u</f>
        <v>460.09766144684187</v>
      </c>
      <c r="AX10" s="6">
        <f t="shared" si="49"/>
        <v>443.0733725531602</v>
      </c>
      <c r="AY10" s="6">
        <f t="shared" si="49"/>
        <v>426.67900734008106</v>
      </c>
      <c r="AZ10" s="6">
        <f t="shared" si="48"/>
        <v>410.89125770669966</v>
      </c>
    </row>
    <row r="11" spans="1:52" ht="17.399999999999999" x14ac:dyDescent="0.4">
      <c r="A11" s="8">
        <f t="shared" si="47"/>
        <v>42</v>
      </c>
      <c r="C11" s="1" t="s">
        <v>15</v>
      </c>
      <c r="D11" s="2">
        <f>T/N</f>
        <v>0.02</v>
      </c>
      <c r="AR11" s="13">
        <f t="shared" ref="AR11:AR52" si="52">AQ12*u*(1-div)</f>
        <v>514.63800427211834</v>
      </c>
      <c r="AS11" s="6">
        <f t="shared" si="51"/>
        <v>495.5956426290594</v>
      </c>
      <c r="AT11" s="6">
        <f t="shared" ref="AT11:AZ14" si="53">AS12*u</f>
        <v>477.25787632084672</v>
      </c>
      <c r="AU11" s="6">
        <f t="shared" si="50"/>
        <v>459.59863428575113</v>
      </c>
      <c r="AV11" s="6">
        <f>AU12*u</f>
        <v>442.59281012959769</v>
      </c>
      <c r="AW11" s="6">
        <f t="shared" si="53"/>
        <v>426.21622643165335</v>
      </c>
      <c r="AX11" s="6">
        <f t="shared" si="49"/>
        <v>410.44560037124256</v>
      </c>
      <c r="AY11" s="6">
        <f t="shared" si="53"/>
        <v>395.2585106262361</v>
      </c>
      <c r="AZ11" s="6">
        <f t="shared" si="53"/>
        <v>380.63336549633613</v>
      </c>
    </row>
    <row r="12" spans="1:52" ht="17.399999999999999" x14ac:dyDescent="0.4">
      <c r="A12" s="8">
        <f t="shared" si="47"/>
        <v>41</v>
      </c>
      <c r="C12" s="2" t="s">
        <v>0</v>
      </c>
      <c r="D12" s="2">
        <f>EXP(rate*Dt+sigma*SQRT(Dt))</f>
        <v>1.0395506906497611</v>
      </c>
      <c r="AQ12" s="6">
        <f>AP13*u</f>
        <v>497.34590511702805</v>
      </c>
      <c r="AR12" s="13">
        <f t="shared" si="52"/>
        <v>476.74023699536201</v>
      </c>
      <c r="AS12" s="6">
        <f t="shared" si="51"/>
        <v>459.10014837519975</v>
      </c>
      <c r="AT12" s="6">
        <f t="shared" si="53"/>
        <v>442.11276892951071</v>
      </c>
      <c r="AU12" s="6">
        <f t="shared" si="50"/>
        <v>425.75394746066621</v>
      </c>
      <c r="AV12" s="6">
        <f t="shared" si="53"/>
        <v>410.00042640080494</v>
      </c>
      <c r="AW12" s="6">
        <f t="shared" si="53"/>
        <v>394.8298087462166</v>
      </c>
      <c r="AX12" s="6">
        <f t="shared" si="49"/>
        <v>380.22052621520896</v>
      </c>
      <c r="AY12" s="6">
        <f t="shared" si="53"/>
        <v>366.15180858417295</v>
      </c>
      <c r="AZ12" s="6">
        <f t="shared" si="53"/>
        <v>352.60365415826487</v>
      </c>
    </row>
    <row r="13" spans="1:52" ht="17.399999999999999" x14ac:dyDescent="0.4">
      <c r="A13" s="8">
        <f t="shared" si="47"/>
        <v>40</v>
      </c>
      <c r="C13" s="2" t="s">
        <v>1</v>
      </c>
      <c r="D13" s="2">
        <f>EXP(rate*Dt-sigma*SQRT(Dt))</f>
        <v>0.96299853200699426</v>
      </c>
      <c r="AP13" s="6">
        <f>AO14*u</f>
        <v>478.42390908919197</v>
      </c>
      <c r="AQ13" s="6">
        <f>AP14*u</f>
        <v>460.72152212993967</v>
      </c>
      <c r="AR13" s="13">
        <f t="shared" si="52"/>
        <v>441.6332483875737</v>
      </c>
      <c r="AS13" s="6">
        <f t="shared" si="51"/>
        <v>425.29216988271384</v>
      </c>
      <c r="AT13" s="6">
        <f t="shared" si="53"/>
        <v>409.55573527112256</v>
      </c>
      <c r="AU13" s="6">
        <f t="shared" si="50"/>
        <v>394.40157184113662</v>
      </c>
      <c r="AV13" s="6">
        <f t="shared" si="53"/>
        <v>379.8081347042654</v>
      </c>
      <c r="AW13" s="6">
        <f t="shared" si="53"/>
        <v>365.75467616452238</v>
      </c>
      <c r="AX13" s="6">
        <f t="shared" si="49"/>
        <v>352.22121622112849</v>
      </c>
      <c r="AY13" s="6">
        <f t="shared" si="53"/>
        <v>339.18851416266517</v>
      </c>
      <c r="AZ13" s="6">
        <f t="shared" si="53"/>
        <v>326.63804121227986</v>
      </c>
    </row>
    <row r="14" spans="1:52" ht="17.399999999999999" x14ac:dyDescent="0.4">
      <c r="A14" s="8">
        <f t="shared" si="47"/>
        <v>39</v>
      </c>
      <c r="C14" s="1" t="s">
        <v>24</v>
      </c>
      <c r="D14" s="2">
        <f>(EXP(rate*Dt)-d)/(u-d)</f>
        <v>0.49043966744576761</v>
      </c>
      <c r="AO14" s="6">
        <f>AN15*u</f>
        <v>460.22181832245019</v>
      </c>
      <c r="AP14" s="6">
        <f>AO15*u</f>
        <v>443.19293544210927</v>
      </c>
      <c r="AQ14" s="6">
        <f>AP15*u</f>
        <v>426.79414622662148</v>
      </c>
      <c r="AR14" s="13">
        <f t="shared" si="52"/>
        <v>409.11152645850206</v>
      </c>
      <c r="AS14" s="6">
        <f t="shared" si="51"/>
        <v>393.97379940667798</v>
      </c>
      <c r="AT14" s="6">
        <f t="shared" si="53"/>
        <v>379.39619047784936</v>
      </c>
      <c r="AU14" s="6">
        <f t="shared" si="50"/>
        <v>365.35797447921465</v>
      </c>
      <c r="AV14" s="6">
        <f t="shared" si="53"/>
        <v>351.83919308053265</v>
      </c>
      <c r="AW14" s="6">
        <f t="shared" si="53"/>
        <v>338.82062643907824</v>
      </c>
      <c r="AX14" s="6">
        <f t="shared" si="49"/>
        <v>326.28376587452283</v>
      </c>
      <c r="AY14" s="6">
        <f t="shared" si="53"/>
        <v>314.210787554879</v>
      </c>
      <c r="AZ14" s="6">
        <f t="shared" si="53"/>
        <v>302.58452715611003</v>
      </c>
    </row>
    <row r="15" spans="1:52" ht="17.399999999999999" x14ac:dyDescent="0.4">
      <c r="A15" s="8">
        <f t="shared" si="47"/>
        <v>38</v>
      </c>
      <c r="C15" s="1" t="s">
        <v>25</v>
      </c>
      <c r="D15" s="2">
        <f>(u-EXP(rate*Dt))/(u-d)</f>
        <v>0.50956033255423239</v>
      </c>
      <c r="AN15" s="6">
        <f t="shared" ref="AN15:AN25" si="54">AM16*u</f>
        <v>442.71224333927671</v>
      </c>
      <c r="AO15" s="6">
        <f>AN16*u</f>
        <v>426.33124043724678</v>
      </c>
      <c r="AP15" s="6">
        <f>AO16*u</f>
        <v>410.55635868978925</v>
      </c>
      <c r="AQ15" s="6">
        <f>AP16*u</f>
        <v>395.36517072440404</v>
      </c>
      <c r="AR15" s="13">
        <f t="shared" si="52"/>
        <v>378.98469305082995</v>
      </c>
      <c r="AS15" s="6">
        <f t="shared" si="51"/>
        <v>364.96170306107098</v>
      </c>
      <c r="AT15" s="6">
        <f t="shared" ref="AO15:AZ30" si="55">AS16*u</f>
        <v>351.45758428658365</v>
      </c>
      <c r="AU15" s="6">
        <f t="shared" si="50"/>
        <v>338.45313773070455</v>
      </c>
      <c r="AV15" s="6">
        <f t="shared" si="55"/>
        <v>325.92987478782942</v>
      </c>
      <c r="AW15" s="6">
        <f t="shared" si="55"/>
        <v>313.86999095790344</v>
      </c>
      <c r="AX15" s="6">
        <f t="shared" si="49"/>
        <v>302.25634053350933</v>
      </c>
      <c r="AY15" s="6">
        <f t="shared" si="55"/>
        <v>291.07241222357561</v>
      </c>
      <c r="AZ15" s="6">
        <f t="shared" si="55"/>
        <v>280.30230567903794</v>
      </c>
    </row>
    <row r="16" spans="1:52" ht="17.399999999999999" x14ac:dyDescent="0.4">
      <c r="A16" s="8">
        <f t="shared" si="47"/>
        <v>37</v>
      </c>
      <c r="AM16" s="6">
        <f t="shared" ref="AM16:AM25" si="56">AL17*u</f>
        <v>425.86883672076027</v>
      </c>
      <c r="AN16" s="6">
        <f t="shared" si="54"/>
        <v>410.11106458961859</v>
      </c>
      <c r="AO16" s="6">
        <f t="shared" si="55"/>
        <v>394.93635315962797</v>
      </c>
      <c r="AP16" s="6">
        <f t="shared" si="55"/>
        <v>380.32312832891762</v>
      </c>
      <c r="AQ16" s="6">
        <f t="shared" si="55"/>
        <v>366.25061426905535</v>
      </c>
      <c r="AR16" s="13">
        <f t="shared" si="52"/>
        <v>351.07638938987685</v>
      </c>
      <c r="AS16" s="6">
        <f t="shared" si="51"/>
        <v>338.08604760476709</v>
      </c>
      <c r="AT16" s="6">
        <f t="shared" si="55"/>
        <v>325.57636753543756</v>
      </c>
      <c r="AU16" s="6">
        <f t="shared" si="50"/>
        <v>313.52956399279589</v>
      </c>
      <c r="AV16" s="6">
        <f t="shared" si="55"/>
        <v>301.92850986585563</v>
      </c>
      <c r="AW16" s="6">
        <f t="shared" si="55"/>
        <v>290.75671177187803</v>
      </c>
      <c r="AX16" s="6">
        <f t="shared" si="49"/>
        <v>279.99828660749927</v>
      </c>
      <c r="AY16" s="6">
        <f t="shared" si="55"/>
        <v>269.63793896749536</v>
      </c>
      <c r="AZ16" s="6">
        <f t="shared" si="55"/>
        <v>259.66093939908967</v>
      </c>
    </row>
    <row r="17" spans="1:52" ht="17.399999999999999" x14ac:dyDescent="0.4">
      <c r="A17" s="8">
        <f t="shared" si="47"/>
        <v>36</v>
      </c>
      <c r="C17" s="19" t="s">
        <v>28</v>
      </c>
      <c r="D17" s="5">
        <v>1</v>
      </c>
      <c r="E17" s="5">
        <f>(T/12) *D17</f>
        <v>8.3333333333333329E-2</v>
      </c>
      <c r="F17" s="14"/>
      <c r="AL17" s="6">
        <f t="shared" ref="AK17:AL32" si="57">AK18*u</f>
        <v>409.6662534604975</v>
      </c>
      <c r="AM17" s="6">
        <f t="shared" si="56"/>
        <v>394.50800069526446</v>
      </c>
      <c r="AN17" s="6">
        <f t="shared" si="54"/>
        <v>379.91062553455362</v>
      </c>
      <c r="AO17" s="6">
        <f t="shared" si="55"/>
        <v>365.85337468363406</v>
      </c>
      <c r="AP17" s="6">
        <f t="shared" si="55"/>
        <v>352.3162627501444</v>
      </c>
      <c r="AQ17" s="6">
        <f t="shared" si="55"/>
        <v>339.28004383057987</v>
      </c>
      <c r="AR17" s="13">
        <f t="shared" si="52"/>
        <v>325.22324370103553</v>
      </c>
      <c r="AS17" s="6">
        <f t="shared" si="51"/>
        <v>313.18950625865023</v>
      </c>
      <c r="AT17" s="6">
        <f t="shared" si="55"/>
        <v>301.60103476707542</v>
      </c>
      <c r="AU17" s="6">
        <f t="shared" si="50"/>
        <v>290.44135373248429</v>
      </c>
      <c r="AV17" s="6">
        <f t="shared" si="55"/>
        <v>279.69459727850631</v>
      </c>
      <c r="AW17" s="6">
        <f t="shared" si="55"/>
        <v>269.34548658948898</v>
      </c>
      <c r="AX17" s="6">
        <f t="shared" si="49"/>
        <v>259.37930818838737</v>
      </c>
      <c r="AY17" s="6">
        <f t="shared" si="55"/>
        <v>249.78189301840695</v>
      </c>
      <c r="AZ17" s="6">
        <f t="shared" si="55"/>
        <v>240.53959629865395</v>
      </c>
    </row>
    <row r="18" spans="1:52" ht="17.399999999999999" x14ac:dyDescent="0.4">
      <c r="A18" s="8">
        <f t="shared" si="47"/>
        <v>35</v>
      </c>
      <c r="C18" s="19"/>
      <c r="D18" s="5">
        <v>4</v>
      </c>
      <c r="E18" s="5">
        <f>(T/12) *D18</f>
        <v>0.33333333333333331</v>
      </c>
      <c r="F18" s="14"/>
      <c r="AK18" s="6">
        <f t="shared" si="57"/>
        <v>394.08011282685942</v>
      </c>
      <c r="AL18" s="6">
        <f t="shared" si="57"/>
        <v>379.49857014541641</v>
      </c>
      <c r="AM18" s="6">
        <f t="shared" si="56"/>
        <v>365.45656594878903</v>
      </c>
      <c r="AN18" s="6">
        <f t="shared" si="54"/>
        <v>351.93413652100116</v>
      </c>
      <c r="AO18" s="6">
        <f t="shared" si="55"/>
        <v>338.91205683287319</v>
      </c>
      <c r="AP18" s="6">
        <f t="shared" si="55"/>
        <v>326.37181320952817</v>
      </c>
      <c r="AQ18" s="6">
        <f t="shared" si="55"/>
        <v>314.29557700923641</v>
      </c>
      <c r="AR18" s="13">
        <f t="shared" si="52"/>
        <v>301.27391485151549</v>
      </c>
      <c r="AS18" s="6">
        <f t="shared" si="51"/>
        <v>290.1263377340095</v>
      </c>
      <c r="AT18" s="6">
        <f t="shared" si="55"/>
        <v>279.39123733441676</v>
      </c>
      <c r="AU18" s="6">
        <f t="shared" si="50"/>
        <v>269.05335140866089</v>
      </c>
      <c r="AV18" s="6">
        <f t="shared" si="55"/>
        <v>259.09798243810235</v>
      </c>
      <c r="AW18" s="6">
        <f t="shared" si="55"/>
        <v>249.51097673386647</v>
      </c>
      <c r="AX18" s="6">
        <f t="shared" si="49"/>
        <v>240.27870431434488</v>
      </c>
      <c r="AY18" s="6">
        <f t="shared" si="55"/>
        <v>231.38803952725672</v>
      </c>
      <c r="AZ18" s="6">
        <f t="shared" si="55"/>
        <v>222.82634238872456</v>
      </c>
    </row>
    <row r="19" spans="1:52" ht="17.399999999999999" x14ac:dyDescent="0.4">
      <c r="A19" s="8">
        <f t="shared" si="47"/>
        <v>34</v>
      </c>
      <c r="C19" s="19"/>
      <c r="D19" s="5">
        <v>7</v>
      </c>
      <c r="E19" s="5">
        <f>(T/12) *D19</f>
        <v>0.58333333333333326</v>
      </c>
      <c r="F19" s="14"/>
      <c r="AJ19" s="6">
        <f t="shared" ref="AJ19:AJ25" si="58">AI20*u</f>
        <v>379.08696167624441</v>
      </c>
      <c r="AK19" s="6">
        <f t="shared" si="57"/>
        <v>365.06018759721519</v>
      </c>
      <c r="AL19" s="6">
        <f t="shared" si="57"/>
        <v>351.55242475031588</v>
      </c>
      <c r="AM19" s="6">
        <f t="shared" si="56"/>
        <v>338.54446895805353</v>
      </c>
      <c r="AN19" s="6">
        <f t="shared" si="54"/>
        <v>326.01782662569298</v>
      </c>
      <c r="AO19" s="6">
        <f t="shared" si="55"/>
        <v>313.95468844865337</v>
      </c>
      <c r="AP19" s="6">
        <f t="shared" si="55"/>
        <v>302.33790409276628</v>
      </c>
      <c r="AQ19" s="6">
        <f t="shared" si="55"/>
        <v>291.15095781140542</v>
      </c>
      <c r="AR19" s="13">
        <f t="shared" si="52"/>
        <v>279.08820641797547</v>
      </c>
      <c r="AS19" s="6">
        <f t="shared" si="51"/>
        <v>268.76153308097554</v>
      </c>
      <c r="AT19" s="6">
        <f t="shared" si="55"/>
        <v>258.81696181692848</v>
      </c>
      <c r="AU19" s="6">
        <f t="shared" si="50"/>
        <v>249.24035428821242</v>
      </c>
      <c r="AV19" s="6">
        <f t="shared" si="55"/>
        <v>240.01809529645163</v>
      </c>
      <c r="AW19" s="6">
        <f t="shared" si="55"/>
        <v>231.13707342559792</v>
      </c>
      <c r="AX19" s="6">
        <f t="shared" si="49"/>
        <v>222.58466240124361</v>
      </c>
      <c r="AY19" s="6">
        <f t="shared" si="55"/>
        <v>214.34870313966999</v>
      </c>
      <c r="AZ19" s="6">
        <f t="shared" si="55"/>
        <v>206.4174864611052</v>
      </c>
    </row>
    <row r="20" spans="1:52" ht="17.399999999999999" x14ac:dyDescent="0.4">
      <c r="A20" s="8">
        <f t="shared" si="47"/>
        <v>33</v>
      </c>
      <c r="C20" s="19"/>
      <c r="D20" s="5">
        <v>10</v>
      </c>
      <c r="E20" s="5">
        <f>(T/12) *D20</f>
        <v>0.83333333333333326</v>
      </c>
      <c r="F20" s="14"/>
      <c r="AI20" s="6">
        <f t="shared" ref="AI20:AI27" si="59">AH21*u</f>
        <v>364.66423916211318</v>
      </c>
      <c r="AJ20" s="6">
        <f t="shared" si="58"/>
        <v>351.17112698856255</v>
      </c>
      <c r="AK20" s="6">
        <f t="shared" si="57"/>
        <v>338.17727977322727</v>
      </c>
      <c r="AL20" s="6">
        <f t="shared" si="57"/>
        <v>325.66422397973645</v>
      </c>
      <c r="AM20" s="6">
        <f t="shared" si="56"/>
        <v>313.6141696196832</v>
      </c>
      <c r="AN20" s="6">
        <f t="shared" si="54"/>
        <v>302.00998496034765</v>
      </c>
      <c r="AO20" s="6">
        <f t="shared" si="55"/>
        <v>290.83517216826903</v>
      </c>
      <c r="AP20" s="6">
        <f t="shared" si="55"/>
        <v>280.07384385404458</v>
      </c>
      <c r="AQ20" s="6">
        <f t="shared" si="55"/>
        <v>269.71070048500098</v>
      </c>
      <c r="AR20" s="13">
        <f t="shared" si="52"/>
        <v>258.53624599391947</v>
      </c>
      <c r="AS20" s="6">
        <f t="shared" si="51"/>
        <v>248.97002536274343</v>
      </c>
      <c r="AT20" s="6">
        <f t="shared" si="55"/>
        <v>239.75776893806605</v>
      </c>
      <c r="AU20" s="6">
        <f t="shared" si="50"/>
        <v>230.88637952462966</v>
      </c>
      <c r="AV20" s="6">
        <f t="shared" si="55"/>
        <v>222.34324454262824</v>
      </c>
      <c r="AW20" s="6">
        <f t="shared" si="55"/>
        <v>214.11621809622309</v>
      </c>
      <c r="AX20" s="6">
        <f t="shared" si="55"/>
        <v>206.19360370555225</v>
      </c>
      <c r="AY20" s="6">
        <f t="shared" si="55"/>
        <v>198.56413767767876</v>
      </c>
      <c r="AZ20" s="6">
        <f t="shared" si="55"/>
        <v>191.21697309283928</v>
      </c>
    </row>
    <row r="21" spans="1:52" ht="17.399999999999999" x14ac:dyDescent="0.4">
      <c r="A21" s="8">
        <f t="shared" si="47"/>
        <v>32</v>
      </c>
      <c r="AH21" s="6">
        <f t="shared" ref="AH21:AH25" si="60">AG22*u</f>
        <v>350.79024278670175</v>
      </c>
      <c r="AI21" s="6">
        <f t="shared" si="59"/>
        <v>337.81048884597095</v>
      </c>
      <c r="AJ21" s="6">
        <f t="shared" si="58"/>
        <v>325.31100485523496</v>
      </c>
      <c r="AK21" s="6">
        <f t="shared" si="57"/>
        <v>313.27402012131142</v>
      </c>
      <c r="AL21" s="6">
        <f t="shared" si="57"/>
        <v>301.6824214927525</v>
      </c>
      <c r="AM21" s="6">
        <f t="shared" si="56"/>
        <v>290.51972902983618</v>
      </c>
      <c r="AN21" s="6">
        <f t="shared" si="54"/>
        <v>279.77007257480182</v>
      </c>
      <c r="AO21" s="6">
        <f t="shared" si="55"/>
        <v>269.41816918902447</v>
      </c>
      <c r="AP21" s="6">
        <f t="shared" si="55"/>
        <v>259.44930142504251</v>
      </c>
      <c r="AQ21" s="6">
        <f t="shared" si="55"/>
        <v>249.84929640255621</v>
      </c>
      <c r="AR21" s="13">
        <f t="shared" si="52"/>
        <v>239.4977249326121</v>
      </c>
      <c r="AS21" s="6">
        <f t="shared" si="51"/>
        <v>230.63595752912036</v>
      </c>
      <c r="AT21" s="6">
        <f t="shared" si="55"/>
        <v>222.10208852857031</v>
      </c>
      <c r="AU21" s="6">
        <f t="shared" si="50"/>
        <v>213.88398520870084</v>
      </c>
      <c r="AV21" s="6">
        <f t="shared" si="55"/>
        <v>205.96996377578452</v>
      </c>
      <c r="AW21" s="6">
        <f t="shared" si="55"/>
        <v>198.34877275361427</v>
      </c>
      <c r="AX21" s="6">
        <f t="shared" si="55"/>
        <v>191.00957698711946</v>
      </c>
      <c r="AY21" s="6">
        <f t="shared" si="55"/>
        <v>183.94194223787295</v>
      </c>
      <c r="AZ21" s="6">
        <f t="shared" si="55"/>
        <v>177.13582034958702</v>
      </c>
    </row>
    <row r="22" spans="1:52" ht="17.399999999999999" x14ac:dyDescent="0.4">
      <c r="A22" s="8">
        <f t="shared" si="47"/>
        <v>31</v>
      </c>
      <c r="AG22" s="6">
        <f>AF23*u</f>
        <v>337.44409574432939</v>
      </c>
      <c r="AH22" s="6">
        <f t="shared" si="60"/>
        <v>324.95816883621688</v>
      </c>
      <c r="AI22" s="6">
        <f t="shared" si="59"/>
        <v>312.93423955295771</v>
      </c>
      <c r="AJ22" s="6">
        <f t="shared" si="58"/>
        <v>301.3552133042233</v>
      </c>
      <c r="AK22" s="6">
        <f t="shared" si="57"/>
        <v>290.20462802462168</v>
      </c>
      <c r="AL22" s="6">
        <f t="shared" si="57"/>
        <v>279.46663076934675</v>
      </c>
      <c r="AM22" s="6">
        <f t="shared" si="56"/>
        <v>269.12595517582145</v>
      </c>
      <c r="AN22" s="6">
        <f t="shared" si="54"/>
        <v>259.16789975929623</v>
      </c>
      <c r="AO22" s="6">
        <f t="shared" si="55"/>
        <v>249.57830701153807</v>
      </c>
      <c r="AP22" s="6">
        <f t="shared" si="55"/>
        <v>240.34354327290217</v>
      </c>
      <c r="AQ22" s="6">
        <f t="shared" si="55"/>
        <v>231.45047934916414</v>
      </c>
      <c r="AR22" s="13">
        <f t="shared" si="52"/>
        <v>221.86119407507061</v>
      </c>
      <c r="AS22" s="6">
        <f t="shared" si="51"/>
        <v>213.6520042036118</v>
      </c>
      <c r="AT22" s="6">
        <f t="shared" si="55"/>
        <v>205.74656640843045</v>
      </c>
      <c r="AU22" s="6">
        <f t="shared" si="50"/>
        <v>198.13364141679804</v>
      </c>
      <c r="AV22" s="6">
        <f t="shared" si="55"/>
        <v>190.8024058255767</v>
      </c>
      <c r="AW22" s="6">
        <f t="shared" si="55"/>
        <v>183.74243671343316</v>
      </c>
      <c r="AX22" s="6">
        <f t="shared" si="55"/>
        <v>176.94369682242413</v>
      </c>
      <c r="AY22" s="6">
        <f t="shared" si="55"/>
        <v>170.39652028788512</v>
      </c>
      <c r="AZ22" s="6">
        <f t="shared" si="55"/>
        <v>164.09159889633341</v>
      </c>
    </row>
    <row r="23" spans="1:52" ht="17.399999999999999" x14ac:dyDescent="0.4">
      <c r="A23" s="8">
        <f t="shared" si="47"/>
        <v>30</v>
      </c>
      <c r="AF23" s="13">
        <f t="shared" ref="AF23:AF52" si="61">AE24*u*(1-div)</f>
        <v>324.60571550716128</v>
      </c>
      <c r="AG23" s="6">
        <f>AF24*u</f>
        <v>312.59482751447638</v>
      </c>
      <c r="AH23" s="6">
        <f t="shared" si="60"/>
        <v>301.02836000942023</v>
      </c>
      <c r="AI23" s="6">
        <f t="shared" si="59"/>
        <v>289.88986878154458</v>
      </c>
      <c r="AJ23" s="6">
        <f t="shared" si="58"/>
        <v>279.16351808032766</v>
      </c>
      <c r="AK23" s="6">
        <f t="shared" si="57"/>
        <v>268.83405810126374</v>
      </c>
      <c r="AL23" s="6">
        <f t="shared" si="57"/>
        <v>258.88680330499983</v>
      </c>
      <c r="AM23" s="6">
        <f t="shared" si="56"/>
        <v>249.30761153869838</v>
      </c>
      <c r="AN23" s="6">
        <f t="shared" si="54"/>
        <v>240.08286392993645</v>
      </c>
      <c r="AO23" s="6">
        <f t="shared" si="55"/>
        <v>231.19944552456383</v>
      </c>
      <c r="AP23" s="6">
        <f t="shared" si="55"/>
        <v>222.64472664098588</v>
      </c>
      <c r="AQ23" s="6">
        <f t="shared" si="55"/>
        <v>214.40654491436791</v>
      </c>
      <c r="AR23" s="13">
        <f t="shared" si="52"/>
        <v>205.52341134040387</v>
      </c>
      <c r="AS23" s="6">
        <f t="shared" si="51"/>
        <v>197.9187434138787</v>
      </c>
      <c r="AT23" s="6">
        <f t="shared" si="55"/>
        <v>190.5954593642341</v>
      </c>
      <c r="AU23" s="6">
        <f t="shared" si="50"/>
        <v>183.54314757495615</v>
      </c>
      <c r="AV23" s="6">
        <f t="shared" si="55"/>
        <v>176.7517816746259</v>
      </c>
      <c r="AW23" s="6">
        <f t="shared" si="55"/>
        <v>170.21170628228546</v>
      </c>
      <c r="AX23" s="6">
        <f t="shared" si="55"/>
        <v>163.91362328024661</v>
      </c>
      <c r="AY23" s="6">
        <f t="shared" si="55"/>
        <v>157.84857859482497</v>
      </c>
      <c r="AZ23" s="6">
        <f t="shared" si="55"/>
        <v>152.00794946620718</v>
      </c>
    </row>
    <row r="24" spans="1:52" ht="17.399999999999999" x14ac:dyDescent="0.4">
      <c r="A24" s="8">
        <f t="shared" si="47"/>
        <v>29</v>
      </c>
      <c r="AE24" s="6">
        <f>AD25*u</f>
        <v>313.69879807731115</v>
      </c>
      <c r="AF24" s="13">
        <f t="shared" si="61"/>
        <v>300.70186122342142</v>
      </c>
      <c r="AG24" s="6">
        <f>AF25*u</f>
        <v>289.57545092992564</v>
      </c>
      <c r="AH24" s="6">
        <f t="shared" si="60"/>
        <v>278.86073415078175</v>
      </c>
      <c r="AI24" s="6">
        <f t="shared" si="59"/>
        <v>268.54247762159554</v>
      </c>
      <c r="AJ24" s="6">
        <f t="shared" si="58"/>
        <v>258.6060117311178</v>
      </c>
      <c r="AK24" s="6">
        <f t="shared" si="57"/>
        <v>249.03720966524983</v>
      </c>
      <c r="AL24" s="6">
        <f t="shared" si="57"/>
        <v>239.82246732275371</v>
      </c>
      <c r="AM24" s="6">
        <f t="shared" si="56"/>
        <v>230.9486839741071</v>
      </c>
      <c r="AN24" s="6">
        <f t="shared" si="54"/>
        <v>222.40324363601243</v>
      </c>
      <c r="AO24" s="6">
        <f t="shared" si="55"/>
        <v>214.17399713507376</v>
      </c>
      <c r="AP24" s="6">
        <f t="shared" si="55"/>
        <v>206.24924483514621</v>
      </c>
      <c r="AQ24" s="6">
        <f t="shared" si="55"/>
        <v>198.6177200037969</v>
      </c>
      <c r="AR24" s="13">
        <f t="shared" si="52"/>
        <v>190.38873735937926</v>
      </c>
      <c r="AS24" s="6">
        <f t="shared" si="51"/>
        <v>183.34407458774737</v>
      </c>
      <c r="AT24" s="6">
        <f t="shared" si="55"/>
        <v>176.56007468018157</v>
      </c>
      <c r="AU24" s="6">
        <f t="shared" si="50"/>
        <v>170.02709272806015</v>
      </c>
      <c r="AV24" s="6">
        <f t="shared" si="55"/>
        <v>163.73584069853896</v>
      </c>
      <c r="AW24" s="6">
        <f t="shared" si="55"/>
        <v>157.67737422962412</v>
      </c>
      <c r="AX24" s="6">
        <f t="shared" si="55"/>
        <v>151.84307991384551</v>
      </c>
      <c r="AY24" s="6">
        <f t="shared" si="55"/>
        <v>146.22466305245402</v>
      </c>
      <c r="AZ24" s="6">
        <f t="shared" si="55"/>
        <v>140.81413586273058</v>
      </c>
    </row>
    <row r="25" spans="1:52" ht="17.399999999999999" x14ac:dyDescent="0.4">
      <c r="A25" s="8">
        <f t="shared" si="47"/>
        <v>28</v>
      </c>
      <c r="AD25" s="6">
        <f>AC26*u</f>
        <v>301.76383018055304</v>
      </c>
      <c r="AE25" s="6">
        <f>AD26*u</f>
        <v>290.59812547668048</v>
      </c>
      <c r="AF25" s="13">
        <f t="shared" si="61"/>
        <v>278.55827862413258</v>
      </c>
      <c r="AG25" s="6">
        <f>AF26*u</f>
        <v>268.25121339343497</v>
      </c>
      <c r="AH25" s="6">
        <f t="shared" si="60"/>
        <v>258.32552470697283</v>
      </c>
      <c r="AI25" s="6">
        <f t="shared" si="59"/>
        <v>248.76710107275153</v>
      </c>
      <c r="AJ25" s="6">
        <f t="shared" si="58"/>
        <v>239.56235314469515</v>
      </c>
      <c r="AK25" s="6">
        <f t="shared" si="57"/>
        <v>230.69819440248267</v>
      </c>
      <c r="AL25" s="6">
        <f t="shared" si="57"/>
        <v>222.16202254625492</v>
      </c>
      <c r="AM25" s="6">
        <f t="shared" si="56"/>
        <v>213.9417015797483</v>
      </c>
      <c r="AN25" s="6">
        <f t="shared" si="54"/>
        <v>206.02554455637596</v>
      </c>
      <c r="AO25" s="6">
        <f t="shared" si="55"/>
        <v>198.40229696373163</v>
      </c>
      <c r="AP25" s="6">
        <f t="shared" si="55"/>
        <v>191.06112072288926</v>
      </c>
      <c r="AQ25" s="6">
        <f t="shared" si="55"/>
        <v>183.99157877975355</v>
      </c>
      <c r="AR25" s="13">
        <f t="shared" si="52"/>
        <v>176.36857561332573</v>
      </c>
      <c r="AS25" s="6">
        <f t="shared" si="51"/>
        <v>169.84267940779722</v>
      </c>
      <c r="AT25" s="6">
        <f t="shared" si="55"/>
        <v>163.55825094184331</v>
      </c>
      <c r="AU25" s="6">
        <f t="shared" si="50"/>
        <v>157.50635555462665</v>
      </c>
      <c r="AV25" s="6">
        <f t="shared" si="55"/>
        <v>151.67838918087716</v>
      </c>
      <c r="AW25" s="6">
        <f t="shared" si="55"/>
        <v>146.06606611837029</v>
      </c>
      <c r="AX25" s="6">
        <f t="shared" si="55"/>
        <v>140.66140724802722</v>
      </c>
      <c r="AY25" s="6">
        <f t="shared" si="55"/>
        <v>135.45672868988819</v>
      </c>
      <c r="AZ25" s="6">
        <f t="shared" si="55"/>
        <v>130.44463087883204</v>
      </c>
    </row>
    <row r="26" spans="1:52" ht="17.399999999999999" x14ac:dyDescent="0.4">
      <c r="A26" s="8">
        <f t="shared" si="47"/>
        <v>27</v>
      </c>
      <c r="AC26" s="6">
        <f>AB27*u</f>
        <v>290.28293944178756</v>
      </c>
      <c r="AD26" s="6">
        <f>AC27*u</f>
        <v>279.54204454911661</v>
      </c>
      <c r="AE26" s="6">
        <f t="shared" ref="AE26:AZ26" si="62">AD27*u</f>
        <v>269.19857853503299</v>
      </c>
      <c r="AF26" s="13">
        <f t="shared" si="61"/>
        <v>258.04534190224734</v>
      </c>
      <c r="AG26" s="6">
        <f t="shared" si="62"/>
        <v>248.4972854431071</v>
      </c>
      <c r="AH26" s="6">
        <f t="shared" si="62"/>
        <v>239.30252108943534</v>
      </c>
      <c r="AI26" s="6">
        <f t="shared" si="59"/>
        <v>230.44797651469887</v>
      </c>
      <c r="AJ26" s="6">
        <f t="shared" si="62"/>
        <v>221.92106308763741</v>
      </c>
      <c r="AK26" s="6">
        <f t="shared" si="57"/>
        <v>213.70965797482631</v>
      </c>
      <c r="AL26" s="6">
        <f t="shared" si="62"/>
        <v>205.80208690547462</v>
      </c>
      <c r="AM26" s="6">
        <f t="shared" si="62"/>
        <v>198.18710757394783</v>
      </c>
      <c r="AN26" s="6">
        <f t="shared" si="62"/>
        <v>190.85389365642399</v>
      </c>
      <c r="AO26" s="6">
        <f t="shared" si="62"/>
        <v>183.79201941895528</v>
      </c>
      <c r="AP26" s="6">
        <f t="shared" si="62"/>
        <v>176.991444895055</v>
      </c>
      <c r="AQ26" s="6">
        <f t="shared" si="62"/>
        <v>170.44250161173474</v>
      </c>
      <c r="AR26" s="13">
        <f t="shared" si="52"/>
        <v>163.38085380101927</v>
      </c>
      <c r="AS26" s="6">
        <f t="shared" si="51"/>
        <v>157.33552236843093</v>
      </c>
      <c r="AT26" s="6">
        <f t="shared" si="62"/>
        <v>151.51387707335255</v>
      </c>
      <c r="AU26" s="6">
        <f t="shared" si="50"/>
        <v>145.90764120032671</v>
      </c>
      <c r="AV26" s="6">
        <f t="shared" si="62"/>
        <v>140.50884428451786</v>
      </c>
      <c r="AW26" s="6">
        <f t="shared" si="62"/>
        <v>135.3098107799901</v>
      </c>
      <c r="AX26" s="6">
        <f t="shared" si="55"/>
        <v>130.30314914727464</v>
      </c>
      <c r="AY26" s="6">
        <f t="shared" si="62"/>
        <v>125.48174134471392</v>
      </c>
      <c r="AZ26" s="6">
        <f t="shared" si="62"/>
        <v>120.83873270864082</v>
      </c>
    </row>
    <row r="27" spans="1:52" ht="17.399999999999999" x14ac:dyDescent="0.4">
      <c r="A27" s="8">
        <f t="shared" si="47"/>
        <v>26</v>
      </c>
      <c r="AB27" s="6">
        <f>AA28*u</f>
        <v>279.23885006545379</v>
      </c>
      <c r="AC27" s="6">
        <f t="shared" ref="AC27:AZ42" si="63">AB28*u</f>
        <v>268.90660269235315</v>
      </c>
      <c r="AD27" s="6">
        <f t="shared" si="63"/>
        <v>258.95666363972401</v>
      </c>
      <c r="AE27" s="6">
        <f t="shared" si="63"/>
        <v>249.37488693848323</v>
      </c>
      <c r="AF27" s="13">
        <f t="shared" si="61"/>
        <v>239.04297085098011</v>
      </c>
      <c r="AG27" s="6">
        <f t="shared" si="63"/>
        <v>230.19803001608474</v>
      </c>
      <c r="AH27" s="6">
        <f t="shared" si="63"/>
        <v>221.68036497639147</v>
      </c>
      <c r="AI27" s="6">
        <f t="shared" si="59"/>
        <v>213.47786604703978</v>
      </c>
      <c r="AJ27" s="6">
        <f t="shared" si="63"/>
        <v>205.57887161928502</v>
      </c>
      <c r="AK27" s="6">
        <f t="shared" si="57"/>
        <v>197.97215158102586</v>
      </c>
      <c r="AL27" s="6">
        <f t="shared" si="63"/>
        <v>190.64689135079396</v>
      </c>
      <c r="AM27" s="6">
        <f t="shared" si="63"/>
        <v>183.59267650251149</v>
      </c>
      <c r="AN27" s="6">
        <f t="shared" si="63"/>
        <v>176.79947795915353</v>
      </c>
      <c r="AO27" s="6">
        <f t="shared" si="63"/>
        <v>170.25763773426786</v>
      </c>
      <c r="AP27" s="6">
        <f t="shared" si="63"/>
        <v>163.95785520107856</v>
      </c>
      <c r="AQ27" s="6">
        <f t="shared" si="63"/>
        <v>157.89117386965398</v>
      </c>
      <c r="AR27" s="13">
        <f t="shared" si="52"/>
        <v>151.34954339753253</v>
      </c>
      <c r="AS27" s="6">
        <f t="shared" si="63"/>
        <v>145.74938811175264</v>
      </c>
      <c r="AT27" s="6">
        <f t="shared" si="63"/>
        <v>140.35644679253548</v>
      </c>
      <c r="AU27" s="6">
        <f t="shared" si="50"/>
        <v>135.16305221892947</v>
      </c>
      <c r="AV27" s="6">
        <f t="shared" si="63"/>
        <v>130.16182086841386</v>
      </c>
      <c r="AW27" s="6">
        <f t="shared" si="63"/>
        <v>125.34564241963987</v>
      </c>
      <c r="AX27" s="6">
        <f t="shared" si="55"/>
        <v>120.70766964358685</v>
      </c>
      <c r="AY27" s="6">
        <f t="shared" si="63"/>
        <v>116.24130866875932</v>
      </c>
      <c r="AZ27" s="6">
        <f t="shared" si="63"/>
        <v>111.94020960658715</v>
      </c>
    </row>
    <row r="28" spans="1:52" ht="17.399999999999999" x14ac:dyDescent="0.4">
      <c r="A28" s="8">
        <f t="shared" si="47"/>
        <v>25</v>
      </c>
      <c r="AA28" s="6">
        <f>Z29*u</f>
        <v>268.61494352999586</v>
      </c>
      <c r="AB28" s="6">
        <f t="shared" ref="AB28:AZ43" si="64">AA29*u</f>
        <v>258.67579629452763</v>
      </c>
      <c r="AC28" s="6">
        <f t="shared" si="64"/>
        <v>249.1044120973703</v>
      </c>
      <c r="AD28" s="6">
        <f t="shared" si="64"/>
        <v>239.88718316623297</v>
      </c>
      <c r="AE28" s="6">
        <f t="shared" si="64"/>
        <v>231.01100523637527</v>
      </c>
      <c r="AF28" s="13">
        <f t="shared" si="61"/>
        <v>221.43992792905721</v>
      </c>
      <c r="AG28" s="6">
        <f t="shared" si="64"/>
        <v>213.24632552341657</v>
      </c>
      <c r="AH28" s="6">
        <f t="shared" si="64"/>
        <v>205.35589843493588</v>
      </c>
      <c r="AI28" s="6">
        <f t="shared" si="64"/>
        <v>197.7574287318206</v>
      </c>
      <c r="AJ28" s="6">
        <f t="shared" si="64"/>
        <v>190.44011356222106</v>
      </c>
      <c r="AK28" s="6">
        <f t="shared" si="57"/>
        <v>183.39354979566409</v>
      </c>
      <c r="AL28" s="6">
        <f t="shared" si="64"/>
        <v>176.60771923277611</v>
      </c>
      <c r="AM28" s="6">
        <f t="shared" si="64"/>
        <v>170.07297436226676</v>
      </c>
      <c r="AN28" s="6">
        <f t="shared" si="64"/>
        <v>163.78002464492613</v>
      </c>
      <c r="AO28" s="6">
        <f t="shared" si="64"/>
        <v>157.71992330513319</v>
      </c>
      <c r="AP28" s="6">
        <f t="shared" si="64"/>
        <v>151.88405461109897</v>
      </c>
      <c r="AQ28" s="6">
        <f t="shared" si="64"/>
        <v>146.26412162575846</v>
      </c>
      <c r="AR28" s="13">
        <f t="shared" si="52"/>
        <v>140.20421459260768</v>
      </c>
      <c r="AS28" s="6">
        <f t="shared" si="63"/>
        <v>135.01645283387484</v>
      </c>
      <c r="AT28" s="6">
        <f t="shared" si="64"/>
        <v>130.02064587581305</v>
      </c>
      <c r="AU28" s="6">
        <f t="shared" si="50"/>
        <v>125.20969110900927</v>
      </c>
      <c r="AV28" s="6">
        <f t="shared" si="64"/>
        <v>120.57674873102512</v>
      </c>
      <c r="AW28" s="6">
        <f t="shared" si="64"/>
        <v>116.11523202215342</v>
      </c>
      <c r="AX28" s="6">
        <f t="shared" si="55"/>
        <v>111.81879798098524</v>
      </c>
      <c r="AY28" s="6">
        <f t="shared" si="64"/>
        <v>107.68133830647547</v>
      </c>
      <c r="AZ28" s="6">
        <f t="shared" si="64"/>
        <v>103.69697071368437</v>
      </c>
    </row>
    <row r="29" spans="1:52" ht="17.399999999999999" x14ac:dyDescent="0.4">
      <c r="A29" s="8">
        <f t="shared" si="47"/>
        <v>24</v>
      </c>
      <c r="Z29" s="6">
        <f>Y30*u</f>
        <v>258.39523358125103</v>
      </c>
      <c r="AA29" s="6">
        <f t="shared" ref="AA29:AZ44" si="65">Z30*u</f>
        <v>248.83423061634906</v>
      </c>
      <c r="AB29" s="6">
        <f t="shared" si="65"/>
        <v>239.62699879663396</v>
      </c>
      <c r="AC29" s="6">
        <f t="shared" si="65"/>
        <v>230.76044807040032</v>
      </c>
      <c r="AD29" s="6">
        <f t="shared" si="65"/>
        <v>222.2219727370717</v>
      </c>
      <c r="AE29" s="6">
        <f t="shared" si="65"/>
        <v>213.99943352549852</v>
      </c>
      <c r="AF29" s="13">
        <f t="shared" si="61"/>
        <v>205.13316708984053</v>
      </c>
      <c r="AG29" s="6">
        <f t="shared" si="65"/>
        <v>197.54293877346197</v>
      </c>
      <c r="AH29" s="6">
        <f t="shared" si="65"/>
        <v>190.23356004719136</v>
      </c>
      <c r="AI29" s="6">
        <f t="shared" si="64"/>
        <v>183.1946390639097</v>
      </c>
      <c r="AJ29" s="6">
        <f t="shared" si="65"/>
        <v>176.41616849009617</v>
      </c>
      <c r="AK29" s="6">
        <f t="shared" si="57"/>
        <v>169.88851127826115</v>
      </c>
      <c r="AL29" s="6">
        <f t="shared" si="65"/>
        <v>163.60238696581914</v>
      </c>
      <c r="AM29" s="6">
        <f t="shared" si="65"/>
        <v>157.54885848092411</v>
      </c>
      <c r="AN29" s="6">
        <f t="shared" si="65"/>
        <v>151.71931943650759</v>
      </c>
      <c r="AO29" s="6">
        <f t="shared" si="65"/>
        <v>146.10548189445703</v>
      </c>
      <c r="AP29" s="6">
        <f t="shared" si="65"/>
        <v>140.69936458253659</v>
      </c>
      <c r="AQ29" s="6">
        <f t="shared" si="65"/>
        <v>135.4932815472996</v>
      </c>
      <c r="AR29" s="13">
        <f t="shared" si="52"/>
        <v>129.87962400321635</v>
      </c>
      <c r="AS29" s="6">
        <f t="shared" si="63"/>
        <v>125.07388725271771</v>
      </c>
      <c r="AT29" s="6">
        <f t="shared" si="65"/>
        <v>120.44596981677552</v>
      </c>
      <c r="AU29" s="6">
        <f t="shared" si="65"/>
        <v>115.98929211971355</v>
      </c>
      <c r="AV29" s="6">
        <f t="shared" si="65"/>
        <v>111.6975180398146</v>
      </c>
      <c r="AW29" s="6">
        <f t="shared" si="65"/>
        <v>107.56454590116618</v>
      </c>
      <c r="AX29" s="6">
        <f t="shared" si="55"/>
        <v>103.58449979882201</v>
      </c>
      <c r="AY29" s="6">
        <f t="shared" si="65"/>
        <v>99.751721244944363</v>
      </c>
      <c r="AZ29" s="6">
        <f t="shared" si="65"/>
        <v>96.060761124052334</v>
      </c>
    </row>
    <row r="30" spans="1:52" ht="17.399999999999999" x14ac:dyDescent="0.4">
      <c r="A30" s="8">
        <f t="shared" si="47"/>
        <v>23</v>
      </c>
      <c r="Y30" s="6">
        <f t="shared" ref="Y30:Y52" si="66">X31*u</f>
        <v>248.56434217723771</v>
      </c>
      <c r="Z30" s="6">
        <f t="shared" ref="Z30:AZ30" si="67">Y31*u</f>
        <v>239.36709662596408</v>
      </c>
      <c r="AA30" s="6">
        <f t="shared" si="67"/>
        <v>230.5101626615797</v>
      </c>
      <c r="AB30" s="6">
        <f t="shared" si="67"/>
        <v>221.98094825579474</v>
      </c>
      <c r="AC30" s="6">
        <f t="shared" si="67"/>
        <v>213.76732730385086</v>
      </c>
      <c r="AD30" s="6">
        <f t="shared" si="67"/>
        <v>205.8576223846672</v>
      </c>
      <c r="AE30" s="6">
        <f t="shared" si="67"/>
        <v>198.24058815888458</v>
      </c>
      <c r="AF30" s="13">
        <f t="shared" si="61"/>
        <v>190.02723056245546</v>
      </c>
      <c r="AG30" s="6">
        <f t="shared" si="67"/>
        <v>182.99594407299918</v>
      </c>
      <c r="AH30" s="6">
        <f t="shared" si="67"/>
        <v>176.22482550553227</v>
      </c>
      <c r="AI30" s="6">
        <f t="shared" si="64"/>
        <v>169.70424826501625</v>
      </c>
      <c r="AJ30" s="6">
        <f t="shared" si="67"/>
        <v>163.42494195456112</v>
      </c>
      <c r="AK30" s="6">
        <f t="shared" si="57"/>
        <v>157.37797919557059</v>
      </c>
      <c r="AL30" s="6">
        <f t="shared" si="67"/>
        <v>151.55476293556183</v>
      </c>
      <c r="AM30" s="6">
        <f t="shared" si="67"/>
        <v>145.94701422561405</v>
      </c>
      <c r="AN30" s="6">
        <f t="shared" si="67"/>
        <v>140.54676045007022</v>
      </c>
      <c r="AO30" s="6">
        <f t="shared" si="67"/>
        <v>135.34632399175629</v>
      </c>
      <c r="AP30" s="6">
        <f t="shared" si="67"/>
        <v>130.33831131660432</v>
      </c>
      <c r="AQ30" s="6">
        <f t="shared" si="67"/>
        <v>125.5156024621606</v>
      </c>
      <c r="AR30" s="13">
        <f t="shared" si="52"/>
        <v>120.31533274682496</v>
      </c>
      <c r="AS30" s="6">
        <f t="shared" si="63"/>
        <v>115.86348881312553</v>
      </c>
      <c r="AT30" s="6">
        <f t="shared" si="67"/>
        <v>111.57636964024867</v>
      </c>
      <c r="AU30" s="6">
        <f t="shared" si="65"/>
        <v>107.44788017022925</v>
      </c>
      <c r="AV30" s="6">
        <f t="shared" si="67"/>
        <v>103.47215087119417</v>
      </c>
      <c r="AW30" s="6">
        <f t="shared" si="67"/>
        <v>99.643529392566236</v>
      </c>
      <c r="AX30" s="6">
        <f t="shared" si="55"/>
        <v>95.956572529037047</v>
      </c>
      <c r="AY30" s="6">
        <f t="shared" si="67"/>
        <v>92.406038481885361</v>
      </c>
      <c r="AZ30" s="6">
        <f t="shared" si="67"/>
        <v>88.986879406637399</v>
      </c>
    </row>
    <row r="31" spans="1:52" ht="17.399999999999999" x14ac:dyDescent="0.4">
      <c r="A31" s="8">
        <f t="shared" si="47"/>
        <v>22</v>
      </c>
      <c r="X31" s="6">
        <f>W32*u</f>
        <v>239.10747634814706</v>
      </c>
      <c r="Y31" s="6">
        <f t="shared" si="66"/>
        <v>230.2601487151627</v>
      </c>
      <c r="Z31" s="6">
        <f t="shared" ref="Z31:AG31" si="68">Y32*u</f>
        <v>221.7401851924138</v>
      </c>
      <c r="AA31" s="6">
        <f t="shared" si="68"/>
        <v>213.53547282725356</v>
      </c>
      <c r="AB31" s="6">
        <f t="shared" si="68"/>
        <v>205.63434686406455</v>
      </c>
      <c r="AC31" s="6">
        <f t="shared" si="68"/>
        <v>198.02557416031138</v>
      </c>
      <c r="AD31" s="6">
        <f t="shared" si="68"/>
        <v>190.69833721622194</v>
      </c>
      <c r="AE31" s="6">
        <f t="shared" si="68"/>
        <v>183.64221879539653</v>
      </c>
      <c r="AF31" s="13">
        <f t="shared" si="61"/>
        <v>176.03369005374748</v>
      </c>
      <c r="AG31" s="6">
        <f t="shared" si="68"/>
        <v>169.52018510553307</v>
      </c>
      <c r="AH31" s="6">
        <f t="shared" ref="AH31:AQ31" si="69">AG32*u</f>
        <v>163.24768940218226</v>
      </c>
      <c r="AI31" s="6">
        <f t="shared" si="64"/>
        <v>157.20728524783524</v>
      </c>
      <c r="AJ31" s="6">
        <f t="shared" si="69"/>
        <v>151.3903849144701</v>
      </c>
      <c r="AK31" s="6">
        <f t="shared" si="57"/>
        <v>145.78871843260859</v>
      </c>
      <c r="AL31" s="6">
        <f t="shared" si="69"/>
        <v>140.3943218337831</v>
      </c>
      <c r="AM31" s="6">
        <f t="shared" si="69"/>
        <v>135.19952582805061</v>
      </c>
      <c r="AN31" s="6">
        <f t="shared" si="69"/>
        <v>130.19694490045441</v>
      </c>
      <c r="AO31" s="6">
        <f t="shared" si="69"/>
        <v>125.37946681093311</v>
      </c>
      <c r="AP31" s="6">
        <f t="shared" si="69"/>
        <v>120.74024248274827</v>
      </c>
      <c r="AQ31" s="6">
        <f t="shared" si="69"/>
        <v>116.27267626505511</v>
      </c>
      <c r="AR31" s="13">
        <f t="shared" si="52"/>
        <v>111.45535263961604</v>
      </c>
      <c r="AS31" s="6">
        <f t="shared" si="63"/>
        <v>107.3313409762721</v>
      </c>
      <c r="AT31" s="6">
        <f t="shared" ref="AT31:AZ46" si="70">AS32*u</f>
        <v>103.3599237984922</v>
      </c>
      <c r="AU31" s="6">
        <f t="shared" si="65"/>
        <v>99.535454886302759</v>
      </c>
      <c r="AV31" s="6">
        <f t="shared" si="70"/>
        <v>95.852496938157969</v>
      </c>
      <c r="AW31" s="6">
        <f t="shared" si="70"/>
        <v>92.305813840651012</v>
      </c>
      <c r="AX31" s="6">
        <f t="shared" si="70"/>
        <v>88.89036322425784</v>
      </c>
      <c r="AY31" s="6">
        <f t="shared" si="70"/>
        <v>85.601289294528783</v>
      </c>
      <c r="AZ31" s="6">
        <f t="shared" si="70"/>
        <v>82.43391592853726</v>
      </c>
    </row>
    <row r="32" spans="1:52" ht="17.399999999999999" x14ac:dyDescent="0.4">
      <c r="A32" s="8">
        <f t="shared" si="47"/>
        <v>21</v>
      </c>
      <c r="W32" s="6">
        <f>V33*u</f>
        <v>230.01040593671794</v>
      </c>
      <c r="X32" s="6">
        <f t="shared" ref="X32:AO47" si="71">W33*u</f>
        <v>221.4996832633922</v>
      </c>
      <c r="Y32" s="6">
        <f t="shared" si="66"/>
        <v>213.30386982266083</v>
      </c>
      <c r="Z32" s="6">
        <f t="shared" si="71"/>
        <v>205.41131351063339</v>
      </c>
      <c r="AA32" s="6">
        <f t="shared" si="71"/>
        <v>197.81079336836839</v>
      </c>
      <c r="AB32" s="6">
        <f t="shared" si="71"/>
        <v>190.49150362887778</v>
      </c>
      <c r="AC32" s="6">
        <f t="shared" si="71"/>
        <v>183.44303835441423</v>
      </c>
      <c r="AD32" s="6">
        <f t="shared" si="71"/>
        <v>176.65537664220369</v>
      </c>
      <c r="AE32" s="6">
        <f t="shared" si="71"/>
        <v>170.11886837758476</v>
      </c>
      <c r="AF32" s="13">
        <f t="shared" si="61"/>
        <v>163.07062909993942</v>
      </c>
      <c r="AG32" s="6">
        <f t="shared" si="71"/>
        <v>157.03677643669869</v>
      </c>
      <c r="AH32" s="6">
        <f t="shared" si="71"/>
        <v>151.22618517965137</v>
      </c>
      <c r="AI32" s="6">
        <f t="shared" si="64"/>
        <v>145.6305943290221</v>
      </c>
      <c r="AJ32" s="6">
        <f t="shared" si="71"/>
        <v>140.24204855415445</v>
      </c>
      <c r="AK32" s="6">
        <f t="shared" si="57"/>
        <v>135.05288688330435</v>
      </c>
      <c r="AL32" s="6">
        <f t="shared" si="71"/>
        <v>130.05573181192872</v>
      </c>
      <c r="AM32" s="6">
        <f t="shared" si="71"/>
        <v>125.24347881398268</v>
      </c>
      <c r="AN32" s="6">
        <f t="shared" si="71"/>
        <v>120.60928624131439</v>
      </c>
      <c r="AO32" s="6">
        <f t="shared" si="71"/>
        <v>116.14656559679716</v>
      </c>
      <c r="AP32" s="6">
        <f t="shared" ref="AP32:AQ46" si="72">AO33*u</f>
        <v>111.84897216736972</v>
      </c>
      <c r="AQ32" s="6">
        <f t="shared" si="72"/>
        <v>107.71039600366825</v>
      </c>
      <c r="AR32" s="13">
        <f t="shared" si="52"/>
        <v>103.24781844855077</v>
      </c>
      <c r="AS32" s="6">
        <f t="shared" si="63"/>
        <v>99.427497598879071</v>
      </c>
      <c r="AT32" s="6">
        <f t="shared" si="70"/>
        <v>95.748534228849465</v>
      </c>
      <c r="AU32" s="6">
        <f t="shared" si="65"/>
        <v>92.20569790420349</v>
      </c>
      <c r="AV32" s="6">
        <f t="shared" si="70"/>
        <v>88.793951724428325</v>
      </c>
      <c r="AW32" s="6">
        <f t="shared" si="70"/>
        <v>85.50844516172441</v>
      </c>
      <c r="AX32" s="6">
        <f t="shared" si="70"/>
        <v>82.344507164941163</v>
      </c>
      <c r="AY32" s="6">
        <f t="shared" si="70"/>
        <v>79.297639518677769</v>
      </c>
      <c r="AZ32" s="6">
        <f t="shared" si="70"/>
        <v>76.363510448106524</v>
      </c>
    </row>
    <row r="33" spans="1:52" ht="17.399999999999999" x14ac:dyDescent="0.4">
      <c r="A33" s="8">
        <f t="shared" si="47"/>
        <v>20</v>
      </c>
      <c r="V33" s="6">
        <f t="shared" ref="V33:V52" si="73">U34*u</f>
        <v>221.25944218550052</v>
      </c>
      <c r="W33" s="6">
        <f>V34*u</f>
        <v>213.07251801732338</v>
      </c>
      <c r="X33" s="6">
        <f t="shared" ref="W33:AL48" si="74">W34*u</f>
        <v>205.18852206171621</v>
      </c>
      <c r="Y33" s="6">
        <f t="shared" si="66"/>
        <v>197.59624553011747</v>
      </c>
      <c r="Z33" s="6">
        <f t="shared" si="74"/>
        <v>190.28489437559671</v>
      </c>
      <c r="AA33" s="6">
        <f t="shared" si="74"/>
        <v>183.24407394680571</v>
      </c>
      <c r="AB33" s="6">
        <f t="shared" si="74"/>
        <v>176.46377420975492</v>
      </c>
      <c r="AC33" s="6">
        <f>AB34*u</f>
        <v>169.93435551640772</v>
      </c>
      <c r="AD33" s="6">
        <f t="shared" si="74"/>
        <v>163.64653489985525</v>
      </c>
      <c r="AE33" s="6">
        <f t="shared" si="74"/>
        <v>157.591372876592</v>
      </c>
      <c r="AF33" s="13">
        <f t="shared" si="61"/>
        <v>151.06216353773414</v>
      </c>
      <c r="AG33" s="6">
        <f t="shared" si="74"/>
        <v>145.47264172863845</v>
      </c>
      <c r="AH33" s="6">
        <f t="shared" si="74"/>
        <v>140.08994043185822</v>
      </c>
      <c r="AI33" s="6">
        <f t="shared" si="64"/>
        <v>134.90640698482679</v>
      </c>
      <c r="AJ33" s="6">
        <f t="shared" si="74"/>
        <v>129.91467188472632</v>
      </c>
      <c r="AK33" s="6">
        <f t="shared" si="74"/>
        <v>125.10763831116176</v>
      </c>
      <c r="AL33" s="6">
        <f t="shared" si="74"/>
        <v>120.47847203651074</v>
      </c>
      <c r="AM33" s="6">
        <f t="shared" si="71"/>
        <v>116.02059170960554</v>
      </c>
      <c r="AN33" s="6">
        <f t="shared" si="71"/>
        <v>111.72765949893301</v>
      </c>
      <c r="AO33" s="6">
        <f t="shared" ref="AO33:AO46" si="75">AN34*u</f>
        <v>107.59357208204979</v>
      </c>
      <c r="AP33" s="6">
        <f t="shared" si="72"/>
        <v>103.61245196840272</v>
      </c>
      <c r="AQ33" s="6">
        <f t="shared" si="72"/>
        <v>99.778639143217006</v>
      </c>
      <c r="AR33" s="13">
        <f t="shared" si="52"/>
        <v>95.644684278678966</v>
      </c>
      <c r="AS33" s="6">
        <f t="shared" si="63"/>
        <v>92.105690554640262</v>
      </c>
      <c r="AT33" s="6">
        <f t="shared" si="70"/>
        <v>88.697644793609058</v>
      </c>
      <c r="AU33" s="6">
        <f t="shared" si="65"/>
        <v>85.41570172872332</v>
      </c>
      <c r="AV33" s="6">
        <f t="shared" si="70"/>
        <v>82.25519537510786</v>
      </c>
      <c r="AW33" s="6">
        <f t="shared" si="70"/>
        <v>79.21163239617735</v>
      </c>
      <c r="AX33" s="6">
        <f t="shared" si="70"/>
        <v>76.280685715396473</v>
      </c>
      <c r="AY33" s="6">
        <f t="shared" si="70"/>
        <v>73.458188364413715</v>
      </c>
      <c r="AZ33" s="6">
        <f t="shared" si="70"/>
        <v>70.740127558823644</v>
      </c>
    </row>
    <row r="34" spans="1:52" ht="17.399999999999999" x14ac:dyDescent="0.4">
      <c r="A34" s="8">
        <f t="shared" si="47"/>
        <v>19</v>
      </c>
      <c r="U34" s="6">
        <f t="shared" ref="U34:U38" si="76">T35*u</f>
        <v>212.84141713878756</v>
      </c>
      <c r="V34" s="6">
        <f t="shared" si="73"/>
        <v>204.96597225494068</v>
      </c>
      <c r="W34" s="6">
        <f t="shared" si="74"/>
        <v>197.38193039289416</v>
      </c>
      <c r="X34" s="6">
        <f t="shared" si="74"/>
        <v>190.07850921306382</v>
      </c>
      <c r="Y34" s="6">
        <f t="shared" si="66"/>
        <v>183.04532533825838</v>
      </c>
      <c r="Z34" s="6">
        <f t="shared" si="74"/>
        <v>176.27237959148559</v>
      </c>
      <c r="AA34" s="6">
        <f t="shared" si="74"/>
        <v>169.75004277998019</v>
      </c>
      <c r="AB34" s="6">
        <f t="shared" si="74"/>
        <v>163.46904200524546</v>
      </c>
      <c r="AC34" s="6">
        <f t="shared" si="74"/>
        <v>157.42044747964101</v>
      </c>
      <c r="AD34" s="6">
        <f t="shared" si="71"/>
        <v>151.59565983077846</v>
      </c>
      <c r="AE34" s="6">
        <f t="shared" si="71"/>
        <v>145.98639787567132</v>
      </c>
      <c r="AF34" s="13">
        <f t="shared" si="61"/>
        <v>139.93799728776301</v>
      </c>
      <c r="AG34" s="6">
        <f t="shared" si="71"/>
        <v>134.76008596011451</v>
      </c>
      <c r="AH34" s="6">
        <f t="shared" si="71"/>
        <v>129.77376495272668</v>
      </c>
      <c r="AI34" s="6">
        <f t="shared" si="64"/>
        <v>124.97194514249651</v>
      </c>
      <c r="AJ34" s="6">
        <f t="shared" si="71"/>
        <v>120.34779971428276</v>
      </c>
      <c r="AK34" s="6">
        <f t="shared" si="74"/>
        <v>115.89475445512602</v>
      </c>
      <c r="AL34" s="6">
        <f t="shared" si="71"/>
        <v>111.60647840759741</v>
      </c>
      <c r="AM34" s="6">
        <f t="shared" si="71"/>
        <v>107.47687486898663</v>
      </c>
      <c r="AN34" s="6">
        <f t="shared" si="71"/>
        <v>103.50007272353353</v>
      </c>
      <c r="AO34" s="6">
        <f t="shared" si="75"/>
        <v>99.670418095380001</v>
      </c>
      <c r="AP34" s="6">
        <f t="shared" si="72"/>
        <v>95.982466310374278</v>
      </c>
      <c r="AQ34" s="6">
        <f t="shared" si="72"/>
        <v>92.430974155301215</v>
      </c>
      <c r="AR34" s="13">
        <f t="shared" si="52"/>
        <v>88.601442318383235</v>
      </c>
      <c r="AS34" s="6">
        <f t="shared" si="63"/>
        <v>85.323058886305432</v>
      </c>
      <c r="AT34" s="6">
        <f t="shared" si="70"/>
        <v>82.165980453858438</v>
      </c>
      <c r="AU34" s="6">
        <f t="shared" si="65"/>
        <v>79.125718557981088</v>
      </c>
      <c r="AV34" s="6">
        <f t="shared" si="70"/>
        <v>76.197950815334352</v>
      </c>
      <c r="AW34" s="6">
        <f t="shared" si="70"/>
        <v>73.378514777108137</v>
      </c>
      <c r="AX34" s="6">
        <f t="shared" si="70"/>
        <v>70.663402011208689</v>
      </c>
      <c r="AY34" s="6">
        <f t="shared" si="70"/>
        <v>68.048752403414028</v>
      </c>
      <c r="AZ34" s="6">
        <f t="shared" si="70"/>
        <v>65.530848669395127</v>
      </c>
    </row>
    <row r="35" spans="1:52" ht="17.399999999999999" x14ac:dyDescent="0.4">
      <c r="A35" s="8">
        <f t="shared" si="47"/>
        <v>18</v>
      </c>
      <c r="T35" s="6">
        <f t="shared" ref="T35:T52" si="77">S36*u</f>
        <v>204.74366382821898</v>
      </c>
      <c r="U35" s="6">
        <f t="shared" si="76"/>
        <v>197.16784770430837</v>
      </c>
      <c r="V35" s="6">
        <f t="shared" si="73"/>
        <v>189.87234789822753</v>
      </c>
      <c r="W35" s="6">
        <f t="shared" si="74"/>
        <v>182.84679229471445</v>
      </c>
      <c r="X35" s="6">
        <f t="shared" si="74"/>
        <v>176.0811925619978</v>
      </c>
      <c r="Y35" s="6">
        <f t="shared" si="66"/>
        <v>169.56592995124484</v>
      </c>
      <c r="Z35" s="6">
        <f t="shared" si="74"/>
        <v>163.29174162144952</v>
      </c>
      <c r="AA35" s="6">
        <f t="shared" si="74"/>
        <v>157.24970747032134</v>
      </c>
      <c r="AB35" s="6">
        <f t="shared" si="74"/>
        <v>151.4312374524487</v>
      </c>
      <c r="AC35" s="6">
        <f t="shared" si="74"/>
        <v>145.82805936671068</v>
      </c>
      <c r="AD35" s="6">
        <f t="shared" si="71"/>
        <v>140.43220709557119</v>
      </c>
      <c r="AE35" s="6">
        <f t="shared" si="71"/>
        <v>135.23600927953723</v>
      </c>
      <c r="AF35" s="13">
        <f t="shared" si="61"/>
        <v>129.63301084998946</v>
      </c>
      <c r="AG35" s="6">
        <f t="shared" si="71"/>
        <v>124.83639914818666</v>
      </c>
      <c r="AH35" s="6">
        <f t="shared" si="71"/>
        <v>120.21726912074293</v>
      </c>
      <c r="AI35" s="6">
        <f t="shared" si="64"/>
        <v>115.7690536851652</v>
      </c>
      <c r="AJ35" s="6">
        <f t="shared" si="71"/>
        <v>111.48542875065296</v>
      </c>
      <c r="AK35" s="6">
        <f t="shared" si="74"/>
        <v>107.36030422704914</v>
      </c>
      <c r="AL35" s="6">
        <f t="shared" si="71"/>
        <v>103.38781536647265</v>
      </c>
      <c r="AM35" s="6">
        <f t="shared" si="71"/>
        <v>99.562314425323322</v>
      </c>
      <c r="AN35" s="6">
        <f t="shared" si="71"/>
        <v>95.8783626348052</v>
      </c>
      <c r="AO35" s="6">
        <f t="shared" si="75"/>
        <v>92.330722468551642</v>
      </c>
      <c r="AP35" s="6">
        <f t="shared" si="72"/>
        <v>88.914350196360431</v>
      </c>
      <c r="AQ35" s="6">
        <f t="shared" si="72"/>
        <v>85.624388713450898</v>
      </c>
      <c r="AR35" s="13">
        <f t="shared" si="52"/>
        <v>82.076862296128226</v>
      </c>
      <c r="AS35" s="6">
        <f t="shared" si="63"/>
        <v>79.039897902911676</v>
      </c>
      <c r="AT35" s="6">
        <f t="shared" si="70"/>
        <v>76.115305650486675</v>
      </c>
      <c r="AU35" s="6">
        <f t="shared" si="65"/>
        <v>73.298927604682319</v>
      </c>
      <c r="AV35" s="6">
        <f t="shared" si="70"/>
        <v>70.586759680996025</v>
      </c>
      <c r="AW35" s="6">
        <f t="shared" si="70"/>
        <v>67.974945951929683</v>
      </c>
      <c r="AX35" s="6">
        <f t="shared" si="70"/>
        <v>65.459773164963039</v>
      </c>
      <c r="AY35" s="6">
        <f t="shared" si="70"/>
        <v>63.037665463370246</v>
      </c>
      <c r="AZ35" s="6">
        <f t="shared" si="70"/>
        <v>60.705179302373566</v>
      </c>
    </row>
    <row r="36" spans="1:52" ht="17.399999999999999" x14ac:dyDescent="0.4">
      <c r="A36" s="8">
        <f t="shared" si="47"/>
        <v>17</v>
      </c>
      <c r="S36" s="13">
        <f t="shared" ref="S36:S52" si="78">R37*u*(1-div)</f>
        <v>196.95399721224362</v>
      </c>
      <c r="T36" s="6">
        <f t="shared" si="77"/>
        <v>189.6664101883002</v>
      </c>
      <c r="U36" s="6">
        <f t="shared" si="76"/>
        <v>182.64847458236949</v>
      </c>
      <c r="V36" s="6">
        <f t="shared" si="73"/>
        <v>175.89021289613865</v>
      </c>
      <c r="W36" s="6">
        <f t="shared" si="74"/>
        <v>169.38201681337921</v>
      </c>
      <c r="X36" s="6">
        <f t="shared" si="74"/>
        <v>163.11463353966826</v>
      </c>
      <c r="Y36" s="6">
        <f t="shared" si="66"/>
        <v>157.07915264755928</v>
      </c>
      <c r="Z36" s="6">
        <f t="shared" si="74"/>
        <v>151.2669934085022</v>
      </c>
      <c r="AA36" s="6">
        <f t="shared" si="74"/>
        <v>145.66989259349927</v>
      </c>
      <c r="AB36" s="6">
        <f t="shared" si="74"/>
        <v>140.27989272515634</v>
      </c>
      <c r="AC36" s="6">
        <f t="shared" si="74"/>
        <v>135.08933076442418</v>
      </c>
      <c r="AD36" s="6">
        <f t="shared" si="71"/>
        <v>130.09082721594774</v>
      </c>
      <c r="AE36" s="6">
        <f t="shared" si="71"/>
        <v>125.2772756365332</v>
      </c>
      <c r="AF36" s="13">
        <f t="shared" si="61"/>
        <v>120.08688010217075</v>
      </c>
      <c r="AG36" s="6">
        <f t="shared" si="71"/>
        <v>115.64348925169034</v>
      </c>
      <c r="AH36" s="6">
        <f t="shared" si="71"/>
        <v>111.36451038554442</v>
      </c>
      <c r="AI36" s="6">
        <f t="shared" si="64"/>
        <v>107.24386001895691</v>
      </c>
      <c r="AJ36" s="6">
        <f t="shared" si="71"/>
        <v>103.27567976501908</v>
      </c>
      <c r="AK36" s="6">
        <f t="shared" si="74"/>
        <v>99.454328005737835</v>
      </c>
      <c r="AL36" s="6">
        <f t="shared" si="71"/>
        <v>95.774371871267633</v>
      </c>
      <c r="AM36" s="6">
        <f t="shared" si="71"/>
        <v>92.230579515922742</v>
      </c>
      <c r="AN36" s="6">
        <f t="shared" si="71"/>
        <v>88.817912679987941</v>
      </c>
      <c r="AO36" s="6">
        <f t="shared" si="75"/>
        <v>85.531519526753783</v>
      </c>
      <c r="AP36" s="6">
        <f t="shared" si="72"/>
        <v>82.366727744591458</v>
      </c>
      <c r="AQ36" s="6">
        <f t="shared" si="72"/>
        <v>79.319037904261336</v>
      </c>
      <c r="AR36" s="13">
        <f t="shared" si="52"/>
        <v>76.032750123525531</v>
      </c>
      <c r="AS36" s="6">
        <f t="shared" si="63"/>
        <v>73.219426753409721</v>
      </c>
      <c r="AT36" s="6">
        <f t="shared" si="70"/>
        <v>70.510200477927185</v>
      </c>
      <c r="AU36" s="6">
        <f t="shared" si="65"/>
        <v>67.90121955176275</v>
      </c>
      <c r="AV36" s="6">
        <f t="shared" si="70"/>
        <v>65.388774749832166</v>
      </c>
      <c r="AW36" s="6">
        <f t="shared" si="70"/>
        <v>62.969294093824359</v>
      </c>
      <c r="AX36" s="6">
        <f t="shared" si="70"/>
        <v>60.639337773869556</v>
      </c>
      <c r="AY36" s="6">
        <f t="shared" si="70"/>
        <v>58.395593258112676</v>
      </c>
      <c r="AZ36" s="6">
        <f t="shared" si="70"/>
        <v>56.234870583240024</v>
      </c>
    </row>
    <row r="37" spans="1:52" ht="17.399999999999999" x14ac:dyDescent="0.4">
      <c r="A37" s="8">
        <f t="shared" si="47"/>
        <v>16</v>
      </c>
      <c r="R37" s="6">
        <f>Q38*u</f>
        <v>190.33624255651733</v>
      </c>
      <c r="S37" s="13">
        <f t="shared" si="78"/>
        <v>182.45037196767294</v>
      </c>
      <c r="T37" s="6">
        <f t="shared" si="77"/>
        <v>175.69944036899906</v>
      </c>
      <c r="U37" s="6">
        <f t="shared" si="76"/>
        <v>169.19830314979654</v>
      </c>
      <c r="V37" s="6">
        <f t="shared" si="73"/>
        <v>162.93771755132846</v>
      </c>
      <c r="W37" s="6">
        <f t="shared" si="74"/>
        <v>156.90878281049964</v>
      </c>
      <c r="X37" s="6">
        <f t="shared" si="74"/>
        <v>151.10292750551537</v>
      </c>
      <c r="Y37" s="6">
        <f t="shared" si="66"/>
        <v>145.51189736977062</v>
      </c>
      <c r="Z37" s="6">
        <f t="shared" si="74"/>
        <v>140.12774355664149</v>
      </c>
      <c r="AA37" s="6">
        <f t="shared" si="74"/>
        <v>134.94281133849833</v>
      </c>
      <c r="AB37" s="6">
        <f t="shared" si="74"/>
        <v>129.94972922387063</v>
      </c>
      <c r="AC37" s="6">
        <f t="shared" si="74"/>
        <v>125.14139847729381</v>
      </c>
      <c r="AD37" s="6">
        <f t="shared" si="71"/>
        <v>120.51098302693623</v>
      </c>
      <c r="AE37" s="6">
        <f t="shared" si="71"/>
        <v>116.05189974565944</v>
      </c>
      <c r="AF37" s="13">
        <f t="shared" si="61"/>
        <v>111.2437231698711</v>
      </c>
      <c r="AG37" s="6">
        <f t="shared" si="71"/>
        <v>107.12754210757834</v>
      </c>
      <c r="AH37" s="6">
        <f t="shared" si="71"/>
        <v>103.16366578711536</v>
      </c>
      <c r="AI37" s="6">
        <f t="shared" si="64"/>
        <v>99.346458709452264</v>
      </c>
      <c r="AJ37" s="6">
        <f t="shared" si="71"/>
        <v>95.670493897296026</v>
      </c>
      <c r="AK37" s="6">
        <f t="shared" si="74"/>
        <v>92.130545179480166</v>
      </c>
      <c r="AL37" s="6">
        <f t="shared" si="71"/>
        <v>88.721579760843511</v>
      </c>
      <c r="AM37" s="6">
        <f t="shared" si="71"/>
        <v>85.438751067033735</v>
      </c>
      <c r="AN37" s="6">
        <f t="shared" si="71"/>
        <v>82.277391854064504</v>
      </c>
      <c r="AO37" s="6">
        <f t="shared" si="75"/>
        <v>79.233007572828342</v>
      </c>
      <c r="AP37" s="6">
        <f t="shared" si="72"/>
        <v>76.301269979132755</v>
      </c>
      <c r="AQ37" s="6">
        <f t="shared" si="72"/>
        <v>73.478010980174162</v>
      </c>
      <c r="AR37" s="13">
        <f t="shared" si="52"/>
        <v>70.433724311841516</v>
      </c>
      <c r="AS37" s="6">
        <f t="shared" si="63"/>
        <v>67.827573116088701</v>
      </c>
      <c r="AT37" s="6">
        <f t="shared" si="70"/>
        <v>65.317853340390499</v>
      </c>
      <c r="AU37" s="6">
        <f t="shared" si="65"/>
        <v>62.900996880644215</v>
      </c>
      <c r="AV37" s="6">
        <f t="shared" si="70"/>
        <v>60.573567657836875</v>
      </c>
      <c r="AW37" s="6">
        <f t="shared" si="70"/>
        <v>58.332256732923263</v>
      </c>
      <c r="AX37" s="6">
        <f t="shared" si="70"/>
        <v>56.173877602460223</v>
      </c>
      <c r="AY37" s="6">
        <f t="shared" si="70"/>
        <v>54.095361668309756</v>
      </c>
      <c r="AZ37" s="6">
        <f t="shared" si="70"/>
        <v>52.093753874969728</v>
      </c>
    </row>
    <row r="38" spans="1:52" ht="17.399999999999999" x14ac:dyDescent="0.4">
      <c r="A38" s="8">
        <f t="shared" si="47"/>
        <v>15</v>
      </c>
      <c r="Q38" s="6">
        <f>P39*u</f>
        <v>183.09471992900077</v>
      </c>
      <c r="R38" s="6">
        <f>Q39*u</f>
        <v>176.31994650985948</v>
      </c>
      <c r="S38" s="13">
        <f t="shared" si="78"/>
        <v>169.01478874414468</v>
      </c>
      <c r="T38" s="6">
        <f t="shared" si="77"/>
        <v>162.76099344808358</v>
      </c>
      <c r="U38" s="6">
        <f t="shared" si="76"/>
        <v>156.73859775850451</v>
      </c>
      <c r="V38" s="6">
        <f t="shared" si="73"/>
        <v>150.93903955027466</v>
      </c>
      <c r="W38" s="6">
        <f t="shared" si="74"/>
        <v>145.35407350946008</v>
      </c>
      <c r="X38" s="6">
        <f t="shared" si="74"/>
        <v>139.97575941084682</v>
      </c>
      <c r="Y38" s="6">
        <f t="shared" si="66"/>
        <v>134.79645082920968</v>
      </c>
      <c r="Z38" s="6">
        <f t="shared" si="74"/>
        <v>129.80878426828193</v>
      </c>
      <c r="AA38" s="6">
        <f t="shared" si="74"/>
        <v>125.00566869196807</v>
      </c>
      <c r="AB38" s="6">
        <f t="shared" si="74"/>
        <v>120.38027544291792</v>
      </c>
      <c r="AC38" s="6">
        <f t="shared" si="74"/>
        <v>115.92602853412757</v>
      </c>
      <c r="AD38" s="6">
        <f t="shared" si="71"/>
        <v>111.63659529976583</v>
      </c>
      <c r="AE38" s="6">
        <f t="shared" si="71"/>
        <v>107.50587739193338</v>
      </c>
      <c r="AF38" s="13">
        <f t="shared" si="61"/>
        <v>103.05177330084722</v>
      </c>
      <c r="AG38" s="6">
        <f t="shared" si="71"/>
        <v>99.238706409433391</v>
      </c>
      <c r="AH38" s="6">
        <f t="shared" si="71"/>
        <v>95.566728590557446</v>
      </c>
      <c r="AI38" s="6">
        <f t="shared" si="64"/>
        <v>92.03061934141769</v>
      </c>
      <c r="AJ38" s="6">
        <f t="shared" si="71"/>
        <v>88.625351325479713</v>
      </c>
      <c r="AK38" s="6">
        <f t="shared" si="74"/>
        <v>85.346083225041141</v>
      </c>
      <c r="AL38" s="6">
        <f t="shared" si="71"/>
        <v>82.188152858261361</v>
      </c>
      <c r="AM38" s="6">
        <f t="shared" si="71"/>
        <v>79.147070550872144</v>
      </c>
      <c r="AN38" s="6">
        <f t="shared" si="71"/>
        <v>76.21851275314387</v>
      </c>
      <c r="AO38" s="6">
        <f t="shared" si="75"/>
        <v>73.398315893033924</v>
      </c>
      <c r="AP38" s="6">
        <f t="shared" si="72"/>
        <v>70.682470456777281</v>
      </c>
      <c r="AQ38" s="6">
        <f t="shared" si="72"/>
        <v>68.067115288504283</v>
      </c>
      <c r="AR38" s="13">
        <f t="shared" si="52"/>
        <v>65.247008853116853</v>
      </c>
      <c r="AS38" s="6">
        <f t="shared" si="63"/>
        <v>62.832773743398896</v>
      </c>
      <c r="AT38" s="6">
        <f t="shared" si="70"/>
        <v>60.507868876820766</v>
      </c>
      <c r="AU38" s="6">
        <f t="shared" si="65"/>
        <v>58.268988903250069</v>
      </c>
      <c r="AV38" s="6">
        <f t="shared" si="70"/>
        <v>56.112950775361661</v>
      </c>
      <c r="AW38" s="6">
        <f t="shared" si="70"/>
        <v>54.036689223254022</v>
      </c>
      <c r="AX38" s="6">
        <f t="shared" si="70"/>
        <v>52.037252396511775</v>
      </c>
      <c r="AY38" s="6">
        <f t="shared" si="70"/>
        <v>50.111797667518289</v>
      </c>
      <c r="AZ38" s="6">
        <f t="shared" si="70"/>
        <v>48.257587590051621</v>
      </c>
    </row>
    <row r="39" spans="1:52" ht="17.399999999999999" x14ac:dyDescent="0.4">
      <c r="A39" s="8">
        <f t="shared" si="47"/>
        <v>14</v>
      </c>
      <c r="P39" s="6">
        <f>O40*u</f>
        <v>176.12870788875065</v>
      </c>
      <c r="Q39" s="6">
        <f>P40*u</f>
        <v>169.61168714115556</v>
      </c>
      <c r="R39" s="6">
        <f>Q40*u</f>
        <v>163.33580572816237</v>
      </c>
      <c r="S39" s="13">
        <f t="shared" si="78"/>
        <v>156.56859729115411</v>
      </c>
      <c r="T39" s="6">
        <f t="shared" si="77"/>
        <v>150.77532934977569</v>
      </c>
      <c r="U39" s="6">
        <f t="shared" ref="Q39:AE40" si="79">T40*u</f>
        <v>145.19642082670512</v>
      </c>
      <c r="V39" s="6">
        <f t="shared" si="73"/>
        <v>139.82394010878673</v>
      </c>
      <c r="W39" s="6">
        <f t="shared" si="79"/>
        <v>134.65024906419552</v>
      </c>
      <c r="X39" s="6">
        <f t="shared" si="79"/>
        <v>129.66799218319642</v>
      </c>
      <c r="Y39" s="6">
        <f t="shared" si="66"/>
        <v>124.87008612071259</v>
      </c>
      <c r="Z39" s="6">
        <f t="shared" si="79"/>
        <v>120.24970962583313</v>
      </c>
      <c r="AA39" s="6">
        <f t="shared" si="79"/>
        <v>115.80029384394463</v>
      </c>
      <c r="AB39" s="6">
        <f t="shared" si="79"/>
        <v>111.51551297769724</v>
      </c>
      <c r="AC39" s="6">
        <f t="shared" si="79"/>
        <v>107.38927529352941</v>
      </c>
      <c r="AD39" s="6">
        <f t="shared" si="79"/>
        <v>103.41571446096377</v>
      </c>
      <c r="AE39" s="6">
        <f t="shared" si="79"/>
        <v>99.589181212362618</v>
      </c>
      <c r="AF39" s="13">
        <f t="shared" si="61"/>
        <v>95.463075828851785</v>
      </c>
      <c r="AG39" s="6">
        <f t="shared" si="71"/>
        <v>91.930801884056649</v>
      </c>
      <c r="AH39" s="6">
        <f t="shared" si="71"/>
        <v>88.529227260572398</v>
      </c>
      <c r="AI39" s="6">
        <f t="shared" si="64"/>
        <v>85.253515891644781</v>
      </c>
      <c r="AJ39" s="6">
        <f t="shared" si="71"/>
        <v>82.099010652088921</v>
      </c>
      <c r="AK39" s="6">
        <f t="shared" si="74"/>
        <v>79.061226737188207</v>
      </c>
      <c r="AL39" s="6">
        <f t="shared" si="71"/>
        <v>76.13584528658437</v>
      </c>
      <c r="AM39" s="6">
        <f t="shared" si="71"/>
        <v>73.318707244092366</v>
      </c>
      <c r="AN39" s="6">
        <f t="shared" si="71"/>
        <v>70.60580744471153</v>
      </c>
      <c r="AO39" s="6">
        <f t="shared" si="75"/>
        <v>67.993288920425698</v>
      </c>
      <c r="AP39" s="6">
        <f t="shared" si="72"/>
        <v>65.477437416697384</v>
      </c>
      <c r="AQ39" s="6">
        <f t="shared" si="72"/>
        <v>63.054676111859408</v>
      </c>
      <c r="AR39" s="13">
        <f t="shared" si="52"/>
        <v>60.442241353450378</v>
      </c>
      <c r="AS39" s="6">
        <f t="shared" si="63"/>
        <v>58.205789694585171</v>
      </c>
      <c r="AT39" s="6">
        <f t="shared" si="70"/>
        <v>56.052090030193334</v>
      </c>
      <c r="AU39" s="6">
        <f t="shared" si="65"/>
        <v>53.978080415000065</v>
      </c>
      <c r="AV39" s="6">
        <f t="shared" si="70"/>
        <v>51.98081220020056</v>
      </c>
      <c r="AW39" s="6">
        <f t="shared" si="70"/>
        <v>50.05744584132438</v>
      </c>
      <c r="AX39" s="6">
        <f t="shared" si="70"/>
        <v>48.205246861215002</v>
      </c>
      <c r="AY39" s="6">
        <f t="shared" si="70"/>
        <v>46.421581962384806</v>
      </c>
      <c r="AZ39" s="6">
        <f t="shared" si="70"/>
        <v>44.70391528321894</v>
      </c>
    </row>
    <row r="40" spans="1:52" ht="17.399999999999999" x14ac:dyDescent="0.4">
      <c r="A40" s="8">
        <f t="shared" si="47"/>
        <v>13</v>
      </c>
      <c r="O40" s="6">
        <f>N41*u</f>
        <v>169.42772437452098</v>
      </c>
      <c r="P40" s="6">
        <f>O41*u</f>
        <v>163.1586498539493</v>
      </c>
      <c r="Q40" s="6">
        <f t="shared" si="79"/>
        <v>157.12154029359635</v>
      </c>
      <c r="R40" s="6">
        <f t="shared" si="79"/>
        <v>151.30781264941109</v>
      </c>
      <c r="S40" s="13">
        <f t="shared" si="78"/>
        <v>145.03893913584437</v>
      </c>
      <c r="T40" s="6">
        <f t="shared" si="77"/>
        <v>139.67228547166997</v>
      </c>
      <c r="U40" s="6">
        <f t="shared" si="79"/>
        <v>134.50420587127996</v>
      </c>
      <c r="V40" s="6">
        <f t="shared" si="73"/>
        <v>129.52735280280913</v>
      </c>
      <c r="W40" s="6">
        <f t="shared" si="79"/>
        <v>124.73465060385723</v>
      </c>
      <c r="X40" s="6">
        <f t="shared" si="79"/>
        <v>120.11928542191987</v>
      </c>
      <c r="Y40" s="6">
        <f t="shared" si="66"/>
        <v>115.67469552703795</v>
      </c>
      <c r="Z40" s="6">
        <f t="shared" si="79"/>
        <v>111.39456198289356</v>
      </c>
      <c r="AA40" s="6">
        <f t="shared" si="79"/>
        <v>107.27279966308862</v>
      </c>
      <c r="AB40" s="6">
        <f t="shared" si="79"/>
        <v>103.30354859983478</v>
      </c>
      <c r="AC40" s="6">
        <f t="shared" si="79"/>
        <v>99.481165652754058</v>
      </c>
      <c r="AD40" s="6">
        <f t="shared" si="71"/>
        <v>95.800216485946791</v>
      </c>
      <c r="AE40" s="6">
        <f t="shared" si="71"/>
        <v>92.255467841918971</v>
      </c>
      <c r="AF40" s="13">
        <f t="shared" si="61"/>
        <v>88.433207452920058</v>
      </c>
      <c r="AG40" s="6">
        <f t="shared" si="71"/>
        <v>85.161048957832023</v>
      </c>
      <c r="AH40" s="6">
        <f t="shared" si="71"/>
        <v>82.009965130567991</v>
      </c>
      <c r="AI40" s="6">
        <f t="shared" si="64"/>
        <v>78.975476030681804</v>
      </c>
      <c r="AJ40" s="6">
        <f t="shared" si="71"/>
        <v>76.053267482100125</v>
      </c>
      <c r="AK40" s="6">
        <f t="shared" si="74"/>
        <v>73.239184939597692</v>
      </c>
      <c r="AL40" s="6">
        <f t="shared" si="71"/>
        <v>70.529227582221324</v>
      </c>
      <c r="AM40" s="6">
        <f t="shared" si="71"/>
        <v>67.919542625266359</v>
      </c>
      <c r="AN40" s="6">
        <f t="shared" si="71"/>
        <v>65.406419842717966</v>
      </c>
      <c r="AO40" s="6">
        <f t="shared" si="75"/>
        <v>62.986286292370544</v>
      </c>
      <c r="AP40" s="6">
        <f t="shared" si="72"/>
        <v>60.65570123612509</v>
      </c>
      <c r="AQ40" s="6">
        <f t="shared" si="72"/>
        <v>58.411351248243292</v>
      </c>
      <c r="AR40" s="13">
        <f t="shared" si="52"/>
        <v>55.991295295282043</v>
      </c>
      <c r="AS40" s="6">
        <f t="shared" si="63"/>
        <v>53.919535174526715</v>
      </c>
      <c r="AT40" s="6">
        <f t="shared" si="70"/>
        <v>51.924433219568719</v>
      </c>
      <c r="AU40" s="6">
        <f t="shared" si="65"/>
        <v>50.003152965739893</v>
      </c>
      <c r="AV40" s="6">
        <f t="shared" si="70"/>
        <v>48.152962901728685</v>
      </c>
      <c r="AW40" s="6">
        <f t="shared" si="70"/>
        <v>46.371232586151983</v>
      </c>
      <c r="AX40" s="6">
        <f t="shared" si="70"/>
        <v>44.65542890781925</v>
      </c>
      <c r="AY40" s="6">
        <f t="shared" si="70"/>
        <v>43.003112484372636</v>
      </c>
      <c r="AZ40" s="6">
        <f t="shared" si="70"/>
        <v>41.4119341941825</v>
      </c>
    </row>
    <row r="41" spans="1:52" ht="17.399999999999999" x14ac:dyDescent="0.4">
      <c r="A41" s="8">
        <f t="shared" si="47"/>
        <v>12</v>
      </c>
      <c r="N41" s="6">
        <f t="shared" ref="N41:N52" si="80">M42*u</f>
        <v>162.98168612501408</v>
      </c>
      <c r="O41" s="6">
        <f>N42*u</f>
        <v>156.95112448241323</v>
      </c>
      <c r="P41" s="6">
        <f>O42*u</f>
        <v>151.14370247341094</v>
      </c>
      <c r="Q41" s="6">
        <f>P42*u</f>
        <v>145.55116360399666</v>
      </c>
      <c r="R41" s="6">
        <f>Q42*u</f>
        <v>140.16555688255866</v>
      </c>
      <c r="S41" s="13">
        <f t="shared" si="78"/>
        <v>134.35832107847395</v>
      </c>
      <c r="T41" s="6">
        <f t="shared" si="77"/>
        <v>129.38686596149478</v>
      </c>
      <c r="U41" s="6">
        <f t="shared" ref="O41:AD52" si="81">T42*u</f>
        <v>124.5993619819052</v>
      </c>
      <c r="V41" s="6">
        <f t="shared" si="73"/>
        <v>119.98900267758279</v>
      </c>
      <c r="W41" s="6">
        <f t="shared" si="81"/>
        <v>115.54923343549555</v>
      </c>
      <c r="X41" s="6">
        <f t="shared" si="81"/>
        <v>111.27374217291569</v>
      </c>
      <c r="Y41" s="6">
        <f t="shared" si="66"/>
        <v>107.15645036344256</v>
      </c>
      <c r="Z41" s="6">
        <f t="shared" si="81"/>
        <v>103.19150439507553</v>
      </c>
      <c r="AA41" s="6">
        <f t="shared" si="81"/>
        <v>99.373267248051079</v>
      </c>
      <c r="AB41" s="6">
        <f t="shared" si="81"/>
        <v>95.696310480611885</v>
      </c>
      <c r="AC41" s="6">
        <f t="shared" si="81"/>
        <v>92.155406511314794</v>
      </c>
      <c r="AD41" s="6">
        <f t="shared" si="81"/>
        <v>88.745521186903915</v>
      </c>
      <c r="AE41" s="6">
        <f t="shared" si="71"/>
        <v>85.461806625184082</v>
      </c>
      <c r="AF41" s="13">
        <f t="shared" si="61"/>
        <v>81.921016188833406</v>
      </c>
      <c r="AG41" s="6">
        <f t="shared" si="71"/>
        <v>78.88981833036776</v>
      </c>
      <c r="AH41" s="6">
        <f t="shared" si="71"/>
        <v>75.97077924244266</v>
      </c>
      <c r="AI41" s="6">
        <f t="shared" si="64"/>
        <v>73.159748885899702</v>
      </c>
      <c r="AJ41" s="6">
        <f t="shared" si="71"/>
        <v>70.452730779121737</v>
      </c>
      <c r="AK41" s="6">
        <f t="shared" si="74"/>
        <v>67.845876316178206</v>
      </c>
      <c r="AL41" s="6">
        <f t="shared" si="71"/>
        <v>65.335479295207719</v>
      </c>
      <c r="AM41" s="6">
        <f t="shared" si="71"/>
        <v>62.917970649258393</v>
      </c>
      <c r="AN41" s="6">
        <f t="shared" si="71"/>
        <v>60.589913372094991</v>
      </c>
      <c r="AO41" s="6">
        <f t="shared" si="75"/>
        <v>58.347997631758417</v>
      </c>
      <c r="AP41" s="6">
        <f t="shared" si="72"/>
        <v>56.189036064930939</v>
      </c>
      <c r="AQ41" s="6">
        <f t="shared" si="72"/>
        <v>54.109959245416569</v>
      </c>
      <c r="AR41" s="13">
        <f t="shared" si="52"/>
        <v>51.868115388221071</v>
      </c>
      <c r="AS41" s="6">
        <f t="shared" si="63"/>
        <v>49.948918976826278</v>
      </c>
      <c r="AT41" s="6">
        <f t="shared" ref="AT41:AZ46" si="82">AS42*u</f>
        <v>48.100735650020013</v>
      </c>
      <c r="AU41" s="6">
        <f t="shared" si="65"/>
        <v>46.320937819425758</v>
      </c>
      <c r="AV41" s="6">
        <f t="shared" si="82"/>
        <v>44.606995121294268</v>
      </c>
      <c r="AW41" s="6">
        <f t="shared" si="82"/>
        <v>42.956470819049528</v>
      </c>
      <c r="AX41" s="6">
        <f t="shared" si="70"/>
        <v>41.367018338945989</v>
      </c>
      <c r="AY41" s="6">
        <f t="shared" si="82"/>
        <v>39.8363779339114</v>
      </c>
      <c r="AZ41" s="6">
        <f t="shared" si="82"/>
        <v>38.362373470832495</v>
      </c>
    </row>
    <row r="42" spans="1:52" ht="17.399999999999999" x14ac:dyDescent="0.4">
      <c r="A42" s="8">
        <f t="shared" si="47"/>
        <v>11</v>
      </c>
      <c r="M42" s="6">
        <f t="shared" ref="L42:M52" si="83">L43*u</f>
        <v>156.78089350615883</v>
      </c>
      <c r="N42" s="6">
        <f t="shared" si="80"/>
        <v>150.97977029317585</v>
      </c>
      <c r="O42" s="6">
        <f t="shared" si="81"/>
        <v>145.39329715508151</v>
      </c>
      <c r="P42" s="6">
        <f t="shared" si="81"/>
        <v>140.01353172400022</v>
      </c>
      <c r="Q42" s="6">
        <f t="shared" si="81"/>
        <v>134.83282551132694</v>
      </c>
      <c r="R42" s="6">
        <f t="shared" si="81"/>
        <v>129.84381303376307</v>
      </c>
      <c r="S42" s="13">
        <f t="shared" si="78"/>
        <v>124.46422009553258</v>
      </c>
      <c r="T42" s="6">
        <f t="shared" si="77"/>
        <v>119.85886123939332</v>
      </c>
      <c r="U42" s="6">
        <f t="shared" si="81"/>
        <v>115.42390742156577</v>
      </c>
      <c r="V42" s="6">
        <f t="shared" si="73"/>
        <v>111.15305340547907</v>
      </c>
      <c r="W42" s="6">
        <f t="shared" si="81"/>
        <v>107.04022725757136</v>
      </c>
      <c r="X42" s="6">
        <f t="shared" si="81"/>
        <v>103.07958171473625</v>
      </c>
      <c r="Y42" s="6">
        <f t="shared" si="66"/>
        <v>99.265485871186016</v>
      </c>
      <c r="Z42" s="6">
        <f t="shared" si="81"/>
        <v>95.592517172913205</v>
      </c>
      <c r="AA42" s="6">
        <f t="shared" si="81"/>
        <v>92.055453708368788</v>
      </c>
      <c r="AB42" s="6">
        <f t="shared" si="81"/>
        <v>88.649266784396971</v>
      </c>
      <c r="AC42" s="6">
        <f t="shared" si="81"/>
        <v>85.369113776870648</v>
      </c>
      <c r="AD42" s="6">
        <f t="shared" si="71"/>
        <v>82.210331245864509</v>
      </c>
      <c r="AE42" s="6">
        <f t="shared" si="71"/>
        <v>79.168428305576271</v>
      </c>
      <c r="AF42" s="13">
        <f t="shared" si="61"/>
        <v>75.888380470468874</v>
      </c>
      <c r="AG42" s="6">
        <f t="shared" si="71"/>
        <v>73.080398989449819</v>
      </c>
      <c r="AH42" s="6">
        <f t="shared" si="71"/>
        <v>70.376316945325584</v>
      </c>
      <c r="AI42" s="6">
        <f t="shared" si="64"/>
        <v>67.77228990640748</v>
      </c>
      <c r="AJ42" s="6">
        <f t="shared" si="71"/>
        <v>65.264615690622833</v>
      </c>
      <c r="AK42" s="6">
        <f t="shared" si="74"/>
        <v>62.849729102070441</v>
      </c>
      <c r="AL42" s="6">
        <f t="shared" si="71"/>
        <v>60.524196862331095</v>
      </c>
      <c r="AM42" s="6">
        <f t="shared" si="71"/>
        <v>58.284712729327175</v>
      </c>
      <c r="AN42" s="6">
        <f t="shared" si="71"/>
        <v>56.128092796791435</v>
      </c>
      <c r="AO42" s="6">
        <f t="shared" si="75"/>
        <v>54.051270967662504</v>
      </c>
      <c r="AP42" s="6">
        <f t="shared" si="72"/>
        <v>52.051294594971274</v>
      </c>
      <c r="AQ42" s="6">
        <f t="shared" si="72"/>
        <v>50.125320284020923</v>
      </c>
      <c r="AR42" s="13">
        <f t="shared" si="52"/>
        <v>48.04856504458305</v>
      </c>
      <c r="AS42" s="6">
        <f t="shared" si="63"/>
        <v>46.270697602976064</v>
      </c>
      <c r="AT42" s="6">
        <f t="shared" si="82"/>
        <v>44.558613866605491</v>
      </c>
      <c r="AU42" s="6">
        <f t="shared" si="65"/>
        <v>42.909879741807586</v>
      </c>
      <c r="AV42" s="6">
        <f t="shared" si="82"/>
        <v>41.322151199957361</v>
      </c>
      <c r="AW42" s="6">
        <f t="shared" si="82"/>
        <v>39.793170944929997</v>
      </c>
      <c r="AX42" s="6">
        <f t="shared" si="70"/>
        <v>38.32076520387097</v>
      </c>
      <c r="AY42" s="6">
        <f t="shared" si="82"/>
        <v>36.902840636712448</v>
      </c>
      <c r="AZ42" s="6">
        <f t="shared" si="82"/>
        <v>35.537381360042147</v>
      </c>
    </row>
    <row r="43" spans="1:52" ht="17.399999999999999" x14ac:dyDescent="0.4">
      <c r="A43" s="8">
        <f t="shared" si="47"/>
        <v>10</v>
      </c>
      <c r="L43" s="6">
        <f t="shared" si="83"/>
        <v>150.81601591564953</v>
      </c>
      <c r="M43" s="6">
        <f t="shared" si="83"/>
        <v>145.23560192991397</v>
      </c>
      <c r="N43" s="6">
        <f t="shared" si="80"/>
        <v>139.86167145365931</v>
      </c>
      <c r="O43" s="6">
        <f t="shared" si="81"/>
        <v>134.68658429391846</v>
      </c>
      <c r="P43" s="6">
        <f t="shared" si="81"/>
        <v>129.70298295607978</v>
      </c>
      <c r="Q43" s="6">
        <f t="shared" si="81"/>
        <v>124.90378218363306</v>
      </c>
      <c r="R43" s="6">
        <f t="shared" si="81"/>
        <v>120.28215888495997</v>
      </c>
      <c r="S43" s="13">
        <f t="shared" si="78"/>
        <v>115.29871733765738</v>
      </c>
      <c r="T43" s="6">
        <f t="shared" si="77"/>
        <v>111.03249553845342</v>
      </c>
      <c r="U43" s="6">
        <f t="shared" si="81"/>
        <v>106.9241302086038</v>
      </c>
      <c r="V43" s="6">
        <f t="shared" si="73"/>
        <v>102.96778042701015</v>
      </c>
      <c r="W43" s="6">
        <f t="shared" si="81"/>
        <v>99.157821395229277</v>
      </c>
      <c r="X43" s="6">
        <f t="shared" si="81"/>
        <v>95.488836440617519</v>
      </c>
      <c r="Y43" s="6">
        <f t="shared" si="66"/>
        <v>91.95560931537068</v>
      </c>
      <c r="Z43" s="6">
        <f t="shared" si="81"/>
        <v>88.553116780510635</v>
      </c>
      <c r="AA43" s="6">
        <f t="shared" si="81"/>
        <v>85.276521464275689</v>
      </c>
      <c r="AB43" s="6">
        <f t="shared" si="81"/>
        <v>82.121164984760398</v>
      </c>
      <c r="AC43" s="6">
        <f t="shared" si="81"/>
        <v>79.082561327028444</v>
      </c>
      <c r="AD43" s="6">
        <f t="shared" si="71"/>
        <v>76.156390465281504</v>
      </c>
      <c r="AE43" s="6">
        <f t="shared" si="71"/>
        <v>73.338492221017532</v>
      </c>
      <c r="AF43" s="13">
        <f t="shared" si="61"/>
        <v>70.299985990843425</v>
      </c>
      <c r="AG43" s="6">
        <f t="shared" si="71"/>
        <v>67.69878330929447</v>
      </c>
      <c r="AH43" s="6">
        <f t="shared" si="71"/>
        <v>65.193828945510162</v>
      </c>
      <c r="AI43" s="6">
        <f t="shared" si="64"/>
        <v>62.781561570441376</v>
      </c>
      <c r="AJ43" s="6">
        <f t="shared" si="71"/>
        <v>60.458551629441779</v>
      </c>
      <c r="AK43" s="6">
        <f t="shared" si="74"/>
        <v>58.221496466421499</v>
      </c>
      <c r="AL43" s="6">
        <f t="shared" si="71"/>
        <v>56.06721562841431</v>
      </c>
      <c r="AM43" s="6">
        <f t="shared" si="71"/>
        <v>53.992646343882576</v>
      </c>
      <c r="AN43" s="6">
        <f t="shared" si="71"/>
        <v>51.99483916833173</v>
      </c>
      <c r="AO43" s="6">
        <f t="shared" si="75"/>
        <v>50.070953791043237</v>
      </c>
      <c r="AP43" s="6">
        <f t="shared" si="72"/>
        <v>48.218254996964674</v>
      </c>
      <c r="AQ43" s="6">
        <f t="shared" si="72"/>
        <v>46.434108778015897</v>
      </c>
      <c r="AR43" s="13">
        <f t="shared" si="52"/>
        <v>44.5102850867763</v>
      </c>
      <c r="AS43" s="6">
        <f t="shared" ref="AS43:AS52" si="84">AR44*u</f>
        <v>42.86333919777838</v>
      </c>
      <c r="AT43" s="6">
        <f t="shared" si="82"/>
        <v>41.277332724378432</v>
      </c>
      <c r="AU43" s="6">
        <f t="shared" si="65"/>
        <v>39.750010818740691</v>
      </c>
      <c r="AV43" s="6">
        <f t="shared" si="82"/>
        <v>38.279202065709427</v>
      </c>
      <c r="AW43" s="6">
        <f t="shared" si="82"/>
        <v>36.862815395677288</v>
      </c>
      <c r="AX43" s="6">
        <f t="shared" si="70"/>
        <v>35.49883711168205</v>
      </c>
      <c r="AY43" s="6">
        <f t="shared" si="82"/>
        <v>34.185328026505232</v>
      </c>
      <c r="AZ43" s="6">
        <f t="shared" si="82"/>
        <v>32.920420705702092</v>
      </c>
    </row>
    <row r="44" spans="1:52" ht="17.399999999999999" x14ac:dyDescent="0.4">
      <c r="A44" s="8">
        <f t="shared" si="47"/>
        <v>9</v>
      </c>
      <c r="K44" s="6">
        <f t="shared" ref="K44:K52" si="85">J45*u</f>
        <v>145.07807774278274</v>
      </c>
      <c r="L44" s="6">
        <f t="shared" si="83"/>
        <v>139.70997589269635</v>
      </c>
      <c r="M44" s="6">
        <f t="shared" si="83"/>
        <v>134.54050169139913</v>
      </c>
      <c r="N44" s="6">
        <f t="shared" si="80"/>
        <v>129.5623056243019</v>
      </c>
      <c r="O44" s="6">
        <f t="shared" si="81"/>
        <v>124.76831011964427</v>
      </c>
      <c r="P44" s="6">
        <f t="shared" si="81"/>
        <v>120.15169948621086</v>
      </c>
      <c r="Q44" s="6">
        <f t="shared" si="81"/>
        <v>115.70591022336656</v>
      </c>
      <c r="R44" s="6">
        <f t="shared" si="81"/>
        <v>111.42462168963507</v>
      </c>
      <c r="S44" s="13">
        <f t="shared" si="78"/>
        <v>106.8081590798171</v>
      </c>
      <c r="T44" s="6">
        <f t="shared" si="77"/>
        <v>102.8561004002334</v>
      </c>
      <c r="U44" s="6">
        <f t="shared" si="81"/>
        <v>99.05027369338876</v>
      </c>
      <c r="V44" s="6">
        <f t="shared" si="73"/>
        <v>95.385268161624367</v>
      </c>
      <c r="W44" s="6">
        <f t="shared" si="81"/>
        <v>91.855873214737741</v>
      </c>
      <c r="X44" s="6">
        <f t="shared" si="81"/>
        <v>88.457071062013057</v>
      </c>
      <c r="Y44" s="6">
        <f t="shared" si="66"/>
        <v>85.184029578356942</v>
      </c>
      <c r="Z44" s="6">
        <f t="shared" si="81"/>
        <v>82.03209543439813</v>
      </c>
      <c r="AA44" s="6">
        <f t="shared" si="81"/>
        <v>78.996787480783027</v>
      </c>
      <c r="AB44" s="6">
        <f t="shared" si="81"/>
        <v>76.073790377262554</v>
      </c>
      <c r="AC44" s="6">
        <f t="shared" si="81"/>
        <v>73.258948457511664</v>
      </c>
      <c r="AD44" s="6">
        <f t="shared" si="71"/>
        <v>70.548259820959785</v>
      </c>
      <c r="AE44" s="6">
        <f t="shared" si="71"/>
        <v>67.937870643232301</v>
      </c>
      <c r="AF44" s="13">
        <f t="shared" si="61"/>
        <v>65.123118976507044</v>
      </c>
      <c r="AG44" s="6">
        <f t="shared" si="71"/>
        <v>62.713467974093099</v>
      </c>
      <c r="AH44" s="6">
        <f t="shared" si="71"/>
        <v>60.392977596119309</v>
      </c>
      <c r="AI44" s="6">
        <f t="shared" ref="AI44:AI52" si="86">AH45*u</f>
        <v>58.158348768594195</v>
      </c>
      <c r="AJ44" s="6">
        <f t="shared" si="71"/>
        <v>56.006404488106988</v>
      </c>
      <c r="AK44" s="6">
        <f t="shared" si="74"/>
        <v>53.934085305036966</v>
      </c>
      <c r="AL44" s="6">
        <f t="shared" si="71"/>
        <v>51.93844497389059</v>
      </c>
      <c r="AM44" s="6">
        <f t="shared" si="71"/>
        <v>50.01664626458269</v>
      </c>
      <c r="AN44" s="6">
        <f t="shared" si="71"/>
        <v>48.165956928706258</v>
      </c>
      <c r="AO44" s="6">
        <f t="shared" si="75"/>
        <v>46.38374581505623</v>
      </c>
      <c r="AP44" s="6">
        <f t="shared" si="72"/>
        <v>44.667479128884715</v>
      </c>
      <c r="AQ44" s="6">
        <f t="shared" si="72"/>
        <v>43.014716829569046</v>
      </c>
      <c r="AR44" s="13">
        <f t="shared" si="52"/>
        <v>41.232562859428299</v>
      </c>
      <c r="AS44" s="6">
        <f t="shared" si="84"/>
        <v>39.706897504515567</v>
      </c>
      <c r="AT44" s="6">
        <f t="shared" si="82"/>
        <v>38.237684007400667</v>
      </c>
      <c r="AU44" s="6">
        <f t="shared" si="65"/>
        <v>36.822833566474166</v>
      </c>
      <c r="AV44" s="6">
        <f t="shared" si="82"/>
        <v>35.460334668852504</v>
      </c>
      <c r="AW44" s="6">
        <f t="shared" si="82"/>
        <v>34.148250230581681</v>
      </c>
      <c r="AX44" s="6">
        <f t="shared" si="70"/>
        <v>32.884714842657672</v>
      </c>
      <c r="AY44" s="6">
        <f t="shared" si="82"/>
        <v>31.667932118947945</v>
      </c>
      <c r="AZ44" s="6">
        <f t="shared" si="82"/>
        <v>30.49617214224401</v>
      </c>
    </row>
    <row r="45" spans="1:52" ht="17.399999999999999" x14ac:dyDescent="0.4">
      <c r="A45" s="8">
        <f t="shared" si="47"/>
        <v>8</v>
      </c>
      <c r="J45" s="6">
        <f t="shared" ref="J45:J52" si="87">I46*u</f>
        <v>139.55844486246562</v>
      </c>
      <c r="K45" s="6">
        <f t="shared" si="85"/>
        <v>134.39457753173343</v>
      </c>
      <c r="L45" s="6">
        <f t="shared" si="83"/>
        <v>129.42178087275946</v>
      </c>
      <c r="M45" s="6">
        <f t="shared" si="83"/>
        <v>124.63298499019825</v>
      </c>
      <c r="N45" s="6">
        <f t="shared" si="80"/>
        <v>120.02138158521066</v>
      </c>
      <c r="O45" s="6">
        <f t="shared" si="81"/>
        <v>115.58041427600918</v>
      </c>
      <c r="P45" s="6">
        <f t="shared" si="81"/>
        <v>111.30376927655706</v>
      </c>
      <c r="Q45" s="6">
        <f t="shared" si="81"/>
        <v>107.18536642016964</v>
      </c>
      <c r="R45" s="6">
        <f t="shared" si="81"/>
        <v>103.21935051525514</v>
      </c>
      <c r="S45" s="13">
        <f t="shared" si="78"/>
        <v>98.942842639009925</v>
      </c>
      <c r="T45" s="6">
        <f t="shared" si="77"/>
        <v>95.28181221396558</v>
      </c>
      <c r="U45" s="6">
        <f t="shared" si="81"/>
        <v>91.756245289014942</v>
      </c>
      <c r="V45" s="6">
        <f t="shared" si="73"/>
        <v>88.361129515795056</v>
      </c>
      <c r="W45" s="6">
        <f t="shared" si="81"/>
        <v>85.09163801019055</v>
      </c>
      <c r="X45" s="6">
        <f t="shared" si="81"/>
        <v>81.943122489884047</v>
      </c>
      <c r="Y45" s="6">
        <f t="shared" si="66"/>
        <v>78.911106665827674</v>
      </c>
      <c r="Z45" s="6">
        <f t="shared" si="81"/>
        <v>75.991279878239368</v>
      </c>
      <c r="AA45" s="6">
        <f t="shared" si="81"/>
        <v>73.179490968077147</v>
      </c>
      <c r="AB45" s="6">
        <f t="shared" si="81"/>
        <v>70.471742375277401</v>
      </c>
      <c r="AC45" s="6">
        <f t="shared" si="81"/>
        <v>67.864184455367223</v>
      </c>
      <c r="AD45" s="6">
        <f t="shared" si="71"/>
        <v>65.353110006370528</v>
      </c>
      <c r="AE45" s="6">
        <f t="shared" si="71"/>
        <v>62.934948998226425</v>
      </c>
      <c r="AF45" s="13">
        <f t="shared" si="61"/>
        <v>60.32747468513984</v>
      </c>
      <c r="AG45" s="6">
        <f t="shared" si="71"/>
        <v>58.09526956147878</v>
      </c>
      <c r="AH45" s="6">
        <f t="shared" si="71"/>
        <v>55.94565930425469</v>
      </c>
      <c r="AI45" s="6">
        <f t="shared" si="86"/>
        <v>53.8755877821607</v>
      </c>
      <c r="AJ45" s="6">
        <f t="shared" si="71"/>
        <v>51.882111945234712</v>
      </c>
      <c r="AK45" s="6">
        <f t="shared" si="74"/>
        <v>49.962397640683562</v>
      </c>
      <c r="AL45" s="6">
        <f t="shared" si="71"/>
        <v>48.113715583527984</v>
      </c>
      <c r="AM45" s="6">
        <f t="shared" si="71"/>
        <v>46.333437476339505</v>
      </c>
      <c r="AN45" s="6">
        <f t="shared" si="71"/>
        <v>44.619032272552786</v>
      </c>
      <c r="AO45" s="6">
        <f t="shared" si="75"/>
        <v>42.968062578041035</v>
      </c>
      <c r="AP45" s="6">
        <f t="shared" si="72"/>
        <v>41.378181185838194</v>
      </c>
      <c r="AQ45" s="6">
        <f t="shared" si="72"/>
        <v>39.8471277390816</v>
      </c>
      <c r="AR45" s="13">
        <f t="shared" si="52"/>
        <v>38.19621098005058</v>
      </c>
      <c r="AS45" s="6">
        <f t="shared" si="84"/>
        <v>36.782895102018131</v>
      </c>
      <c r="AT45" s="6">
        <f t="shared" si="82"/>
        <v>35.421873986210727</v>
      </c>
      <c r="AU45" s="6">
        <f t="shared" ref="AU45:AU52" si="88">AT46*u</f>
        <v>34.111212649657674</v>
      </c>
      <c r="AV45" s="6">
        <f t="shared" si="82"/>
        <v>32.849047706598746</v>
      </c>
      <c r="AW45" s="6">
        <f t="shared" si="82"/>
        <v>31.633584719282325</v>
      </c>
      <c r="AX45" s="6">
        <f t="shared" si="70"/>
        <v>30.463095646787757</v>
      </c>
      <c r="AY45" s="6">
        <f t="shared" si="82"/>
        <v>29.335916388245263</v>
      </c>
      <c r="AZ45" s="6">
        <f t="shared" si="82"/>
        <v>28.250444416960118</v>
      </c>
    </row>
    <row r="46" spans="1:52" ht="17.399999999999999" x14ac:dyDescent="0.4">
      <c r="A46" s="8">
        <f t="shared" si="47"/>
        <v>7</v>
      </c>
      <c r="I46" s="6">
        <f t="shared" ref="I46:I52" si="89">H47*u</f>
        <v>134.2488116430724</v>
      </c>
      <c r="J46" s="6">
        <f t="shared" si="87"/>
        <v>129.28140853596221</v>
      </c>
      <c r="K46" s="6">
        <f t="shared" si="85"/>
        <v>124.49780663592809</v>
      </c>
      <c r="L46" s="6">
        <f t="shared" si="83"/>
        <v>119.89120502848938</v>
      </c>
      <c r="M46" s="6">
        <f t="shared" si="83"/>
        <v>115.45505444298485</v>
      </c>
      <c r="N46" s="6">
        <f t="shared" si="80"/>
        <v>111.18304794138201</v>
      </c>
      <c r="O46" s="6">
        <f t="shared" si="81"/>
        <v>107.06911195161413</v>
      </c>
      <c r="P46" s="6">
        <f t="shared" si="81"/>
        <v>103.10739763269693</v>
      </c>
      <c r="Q46" s="6">
        <f t="shared" si="81"/>
        <v>99.292272559348575</v>
      </c>
      <c r="R46" s="6">
        <f t="shared" si="81"/>
        <v>95.618312714291051</v>
      </c>
      <c r="S46" s="13">
        <f t="shared" si="78"/>
        <v>91.65672542087448</v>
      </c>
      <c r="T46" s="6">
        <f t="shared" si="77"/>
        <v>88.265292028870263</v>
      </c>
      <c r="U46" s="6">
        <f t="shared" si="81"/>
        <v>84.999346650970708</v>
      </c>
      <c r="V46" s="6">
        <f t="shared" si="73"/>
        <v>81.854246046438433</v>
      </c>
      <c r="W46" s="6">
        <f t="shared" si="81"/>
        <v>78.825518781259518</v>
      </c>
      <c r="X46" s="6">
        <f t="shared" si="81"/>
        <v>75.908858871042682</v>
      </c>
      <c r="Y46" s="6">
        <f t="shared" si="66"/>
        <v>73.100119659140191</v>
      </c>
      <c r="Z46" s="6">
        <f t="shared" si="81"/>
        <v>70.395307921287625</v>
      </c>
      <c r="AA46" s="6">
        <f t="shared" si="81"/>
        <v>67.790578188380323</v>
      </c>
      <c r="AB46" s="6">
        <f t="shared" si="81"/>
        <v>65.28222727931562</v>
      </c>
      <c r="AC46" s="6">
        <f t="shared" si="81"/>
        <v>62.866689036127909</v>
      </c>
      <c r="AD46" s="6">
        <f t="shared" si="71"/>
        <v>60.540529253931368</v>
      </c>
      <c r="AE46" s="6">
        <f t="shared" si="71"/>
        <v>58.30044079846239</v>
      </c>
      <c r="AF46" s="13">
        <f t="shared" si="61"/>
        <v>55.884980005320273</v>
      </c>
      <c r="AG46" s="6">
        <f t="shared" si="71"/>
        <v>53.817153706363655</v>
      </c>
      <c r="AH46" s="6">
        <f t="shared" si="71"/>
        <v>51.825840016022966</v>
      </c>
      <c r="AI46" s="6">
        <f t="shared" si="86"/>
        <v>49.908207855459459</v>
      </c>
      <c r="AJ46" s="6">
        <f t="shared" si="71"/>
        <v>48.061530899907389</v>
      </c>
      <c r="AK46" s="6">
        <f t="shared" si="74"/>
        <v>46.28318370261961</v>
      </c>
      <c r="AL46" s="6">
        <f t="shared" si="71"/>
        <v>44.570637962232738</v>
      </c>
      <c r="AM46" s="6">
        <f t="shared" si="71"/>
        <v>42.921458928245329</v>
      </c>
      <c r="AN46" s="6">
        <f t="shared" si="71"/>
        <v>41.333301939498746</v>
      </c>
      <c r="AO46" s="6">
        <f t="shared" si="75"/>
        <v>39.803909090739154</v>
      </c>
      <c r="AP46" s="6">
        <f t="shared" si="72"/>
        <v>38.331106022521652</v>
      </c>
      <c r="AQ46" s="6">
        <f t="shared" si="72"/>
        <v>36.912798829892807</v>
      </c>
      <c r="AR46" s="13">
        <f t="shared" si="52"/>
        <v>35.38345501846316</v>
      </c>
      <c r="AS46" s="6">
        <f t="shared" si="84"/>
        <v>34.074215240115542</v>
      </c>
      <c r="AT46" s="6">
        <f t="shared" si="82"/>
        <v>32.813419255521623</v>
      </c>
      <c r="AU46" s="6">
        <f t="shared" si="88"/>
        <v>31.599274573197356</v>
      </c>
      <c r="AV46" s="6">
        <f t="shared" si="82"/>
        <v>30.430055026475003</v>
      </c>
      <c r="AW46" s="6">
        <f t="shared" si="82"/>
        <v>29.304098319387478</v>
      </c>
      <c r="AX46" s="6">
        <f t="shared" si="70"/>
        <v>28.219803663358764</v>
      </c>
      <c r="AY46" s="6">
        <f t="shared" si="82"/>
        <v>27.175629501340094</v>
      </c>
      <c r="AZ46" s="6">
        <f t="shared" si="82"/>
        <v>26.170091316156473</v>
      </c>
    </row>
    <row r="47" spans="1:52" ht="17.399999999999999" x14ac:dyDescent="0.4">
      <c r="A47" s="8">
        <f t="shared" si="47"/>
        <v>6</v>
      </c>
      <c r="H47" s="6">
        <f t="shared" ref="H47:H52" si="90">G48*u</f>
        <v>129.14118844859934</v>
      </c>
      <c r="I47" s="6">
        <f t="shared" si="89"/>
        <v>124.3627748976398</v>
      </c>
      <c r="J47" s="6">
        <f t="shared" si="87"/>
        <v>119.76116966274337</v>
      </c>
      <c r="K47" s="6">
        <f t="shared" si="85"/>
        <v>115.32983057666245</v>
      </c>
      <c r="L47" s="6">
        <f t="shared" si="83"/>
        <v>111.0624575419413</v>
      </c>
      <c r="M47" s="6">
        <f t="shared" si="83"/>
        <v>106.9529835739786</v>
      </c>
      <c r="N47" s="6">
        <f t="shared" si="80"/>
        <v>102.99556617550955</v>
      </c>
      <c r="O47" s="6">
        <f t="shared" si="81"/>
        <v>99.184579030244933</v>
      </c>
      <c r="P47" s="6">
        <f t="shared" si="81"/>
        <v>95.514604003857571</v>
      </c>
      <c r="Q47" s="6">
        <f t="shared" si="81"/>
        <v>91.980423440944222</v>
      </c>
      <c r="R47" s="6">
        <f t="shared" si="81"/>
        <v>88.577012747010997</v>
      </c>
      <c r="S47" s="13">
        <f t="shared" si="78"/>
        <v>84.907155392009685</v>
      </c>
      <c r="T47" s="6">
        <f t="shared" si="77"/>
        <v>81.765465999395076</v>
      </c>
      <c r="U47" s="6">
        <f t="shared" si="81"/>
        <v>78.740023726285273</v>
      </c>
      <c r="V47" s="6">
        <f t="shared" si="73"/>
        <v>75.826527258608607</v>
      </c>
      <c r="W47" s="6">
        <f t="shared" si="81"/>
        <v>73.02083443722843</v>
      </c>
      <c r="X47" s="6">
        <f t="shared" si="81"/>
        <v>70.318956368976743</v>
      </c>
      <c r="Y47" s="6">
        <f t="shared" si="66"/>
        <v>67.717051755588486</v>
      </c>
      <c r="Z47" s="6">
        <f t="shared" si="81"/>
        <v>65.211421432473372</v>
      </c>
      <c r="AA47" s="6">
        <f t="shared" si="81"/>
        <v>62.798503109561295</v>
      </c>
      <c r="AB47" s="6">
        <f t="shared" si="81"/>
        <v>60.474866306744204</v>
      </c>
      <c r="AC47" s="6">
        <f t="shared" si="81"/>
        <v>58.237207476713898</v>
      </c>
      <c r="AD47" s="6">
        <f t="shared" si="71"/>
        <v>56.082345308262227</v>
      </c>
      <c r="AE47" s="6">
        <f t="shared" si="71"/>
        <v>54.007216203365871</v>
      </c>
      <c r="AF47" s="13">
        <f t="shared" si="61"/>
        <v>51.769629119986213</v>
      </c>
      <c r="AG47" s="6">
        <f t="shared" si="71"/>
        <v>49.85407684509326</v>
      </c>
      <c r="AH47" s="6">
        <f t="shared" si="71"/>
        <v>48.0094028163887</v>
      </c>
      <c r="AI47" s="6">
        <f t="shared" si="86"/>
        <v>46.232984434714766</v>
      </c>
      <c r="AJ47" s="6">
        <f t="shared" si="71"/>
        <v>44.522296140932532</v>
      </c>
      <c r="AK47" s="6">
        <f t="shared" si="74"/>
        <v>42.874905825298704</v>
      </c>
      <c r="AL47" s="6">
        <f t="shared" si="71"/>
        <v>41.288471369700773</v>
      </c>
      <c r="AM47" s="6">
        <f t="shared" si="71"/>
        <v>39.760737317834653</v>
      </c>
      <c r="AN47" s="6">
        <f t="shared" si="71"/>
        <v>38.289531668590499</v>
      </c>
      <c r="AO47" s="6">
        <f t="shared" ref="AO47:AZ52" si="91">AN48*u</f>
        <v>36.872762788087961</v>
      </c>
      <c r="AP47" s="6">
        <f t="shared" si="91"/>
        <v>35.50841643597083</v>
      </c>
      <c r="AQ47" s="6">
        <f t="shared" si="91"/>
        <v>34.194552901732933</v>
      </c>
      <c r="AR47" s="13">
        <f t="shared" si="52"/>
        <v>32.7778294474681</v>
      </c>
      <c r="AS47" s="6">
        <f t="shared" si="84"/>
        <v>31.565001640287413</v>
      </c>
      <c r="AT47" s="6">
        <f t="shared" si="91"/>
        <v>30.397050242395139</v>
      </c>
      <c r="AU47" s="6">
        <f t="shared" si="88"/>
        <v>29.272314760769376</v>
      </c>
      <c r="AV47" s="6">
        <f t="shared" si="91"/>
        <v>28.189196143067573</v>
      </c>
      <c r="AW47" s="6">
        <f t="shared" si="91"/>
        <v>27.146154504231294</v>
      </c>
      <c r="AX47" s="6">
        <f t="shared" si="91"/>
        <v>26.141706937209793</v>
      </c>
      <c r="AY47" s="6">
        <f t="shared" si="91"/>
        <v>25.174425404690087</v>
      </c>
      <c r="AZ47" s="6">
        <f t="shared" si="91"/>
        <v>24.242934708836135</v>
      </c>
    </row>
    <row r="48" spans="1:52" ht="17.399999999999999" x14ac:dyDescent="0.4">
      <c r="A48" s="8">
        <f t="shared" si="47"/>
        <v>5</v>
      </c>
      <c r="G48" s="13">
        <f>F49*u*(1-div)</f>
        <v>124.22788961631191</v>
      </c>
      <c r="H48" s="6">
        <f t="shared" si="90"/>
        <v>119.63127533483532</v>
      </c>
      <c r="I48" s="6">
        <f t="shared" si="89"/>
        <v>115.20474252957094</v>
      </c>
      <c r="J48" s="6">
        <f t="shared" si="87"/>
        <v>110.94199793622055</v>
      </c>
      <c r="K48" s="6">
        <f t="shared" si="85"/>
        <v>106.83698115050338</v>
      </c>
      <c r="L48" s="6">
        <f t="shared" si="83"/>
        <v>102.88385601199367</v>
      </c>
      <c r="M48" s="6">
        <f t="shared" si="83"/>
        <v>99.077002306768861</v>
      </c>
      <c r="N48" s="6">
        <f t="shared" si="80"/>
        <v>95.411007777072001</v>
      </c>
      <c r="O48" s="6">
        <f t="shared" si="81"/>
        <v>91.880660426628253</v>
      </c>
      <c r="P48" s="6">
        <f t="shared" si="81"/>
        <v>88.480941110676142</v>
      </c>
      <c r="Q48" s="6">
        <f t="shared" si="81"/>
        <v>85.207016400178418</v>
      </c>
      <c r="R48" s="6">
        <f t="shared" si="81"/>
        <v>82.054231710067697</v>
      </c>
      <c r="S48" s="13">
        <f t="shared" si="78"/>
        <v>78.654621400220861</v>
      </c>
      <c r="T48" s="6">
        <f t="shared" si="77"/>
        <v>75.744284943978613</v>
      </c>
      <c r="U48" s="6">
        <f t="shared" si="81"/>
        <v>72.941635208970879</v>
      </c>
      <c r="V48" s="6">
        <f t="shared" si="73"/>
        <v>70.242687628428641</v>
      </c>
      <c r="W48" s="6">
        <f t="shared" si="81"/>
        <v>67.643605070402629</v>
      </c>
      <c r="X48" s="6">
        <f t="shared" si="81"/>
        <v>65.14069238245861</v>
      </c>
      <c r="Y48" s="6">
        <f t="shared" si="66"/>
        <v>62.730391138226842</v>
      </c>
      <c r="Z48" s="6">
        <f t="shared" si="81"/>
        <v>60.409274578337012</v>
      </c>
      <c r="AA48" s="6">
        <f t="shared" si="81"/>
        <v>58.174042738545985</v>
      </c>
      <c r="AB48" s="6">
        <f t="shared" si="81"/>
        <v>56.021517758131921</v>
      </c>
      <c r="AC48" s="6">
        <f t="shared" si="81"/>
        <v>53.948639361884794</v>
      </c>
      <c r="AD48" s="6">
        <f t="shared" ref="AD48:AQ52" si="92">AC49*u</f>
        <v>51.952460509269812</v>
      </c>
      <c r="AE48" s="6">
        <f t="shared" si="92"/>
        <v>50.030143204578174</v>
      </c>
      <c r="AF48" s="13">
        <f t="shared" si="61"/>
        <v>47.957331271582774</v>
      </c>
      <c r="AG48" s="6">
        <f t="shared" si="92"/>
        <v>46.18283961350734</v>
      </c>
      <c r="AH48" s="6">
        <f t="shared" si="92"/>
        <v>44.474006751722023</v>
      </c>
      <c r="AI48" s="6">
        <f t="shared" si="86"/>
        <v>42.828403214377452</v>
      </c>
      <c r="AJ48" s="6">
        <f t="shared" si="92"/>
        <v>41.24368942364913</v>
      </c>
      <c r="AK48" s="6">
        <f t="shared" si="74"/>
        <v>39.717612369526506</v>
      </c>
      <c r="AL48" s="6">
        <f t="shared" si="92"/>
        <v>38.248002406676861</v>
      </c>
      <c r="AM48" s="6">
        <f t="shared" si="92"/>
        <v>36.832770169829807</v>
      </c>
      <c r="AN48" s="6">
        <f t="shared" si="92"/>
        <v>35.469903603297112</v>
      </c>
      <c r="AO48" s="6">
        <f t="shared" si="92"/>
        <v>34.157465100404714</v>
      </c>
      <c r="AP48" s="6">
        <f t="shared" si="92"/>
        <v>32.893588748769872</v>
      </c>
      <c r="AQ48" s="6">
        <f t="shared" si="92"/>
        <v>31.676477677507172</v>
      </c>
      <c r="AR48" s="13">
        <f t="shared" si="52"/>
        <v>30.36408125567981</v>
      </c>
      <c r="AS48" s="6">
        <f t="shared" si="84"/>
        <v>29.240565674960742</v>
      </c>
      <c r="AT48" s="6">
        <f t="shared" si="91"/>
        <v>28.158621820041308</v>
      </c>
      <c r="AU48" s="6">
        <f t="shared" si="88"/>
        <v>27.116711476039892</v>
      </c>
      <c r="AV48" s="6">
        <f t="shared" si="91"/>
        <v>26.113353344283627</v>
      </c>
      <c r="AW48" s="6">
        <f t="shared" si="91"/>
        <v>25.14712093632507</v>
      </c>
      <c r="AX48" s="6">
        <f t="shared" si="91"/>
        <v>24.21664054588339</v>
      </c>
      <c r="AY48" s="6">
        <f t="shared" si="91"/>
        <v>23.32058929582676</v>
      </c>
      <c r="AZ48" s="6">
        <f t="shared" si="91"/>
        <v>22.457693257419198</v>
      </c>
    </row>
    <row r="49" spans="1:52" ht="17.399999999999999" x14ac:dyDescent="0.4">
      <c r="A49" s="8">
        <f t="shared" si="47"/>
        <v>4</v>
      </c>
      <c r="F49" s="6">
        <f>E50*u</f>
        <v>120.05376923025308</v>
      </c>
      <c r="G49" s="13">
        <f>F50*u*(1-div)</f>
        <v>115.07979015439925</v>
      </c>
      <c r="H49" s="6">
        <f t="shared" si="90"/>
        <v>110.82166898235941</v>
      </c>
      <c r="I49" s="6">
        <f t="shared" si="89"/>
        <v>106.72110454457716</v>
      </c>
      <c r="J49" s="6">
        <f t="shared" si="87"/>
        <v>102.77226701059277</v>
      </c>
      <c r="K49" s="6">
        <f t="shared" si="85"/>
        <v>98.969542262231684</v>
      </c>
      <c r="L49" s="6">
        <f t="shared" si="83"/>
        <v>95.307523911933274</v>
      </c>
      <c r="M49" s="6">
        <f t="shared" si="83"/>
        <v>91.781005616413253</v>
      </c>
      <c r="N49" s="6">
        <f t="shared" si="80"/>
        <v>88.384973674731654</v>
      </c>
      <c r="O49" s="6">
        <f t="shared" si="81"/>
        <v>85.114599900243419</v>
      </c>
      <c r="P49" s="6">
        <f t="shared" si="81"/>
        <v>81.965234756297065</v>
      </c>
      <c r="Q49" s="6">
        <f t="shared" si="81"/>
        <v>78.932400745922735</v>
      </c>
      <c r="R49" s="6">
        <f t="shared" si="81"/>
        <v>76.011786046111368</v>
      </c>
      <c r="S49" s="13">
        <f t="shared" si="78"/>
        <v>72.862521881097862</v>
      </c>
      <c r="T49" s="6">
        <f t="shared" si="77"/>
        <v>70.166501609824735</v>
      </c>
      <c r="U49" s="6">
        <f t="shared" si="81"/>
        <v>67.570238046327617</v>
      </c>
      <c r="V49" s="6">
        <f t="shared" si="73"/>
        <v>65.07004004597664</v>
      </c>
      <c r="W49" s="6">
        <f t="shared" si="81"/>
        <v>62.662353041911842</v>
      </c>
      <c r="X49" s="6">
        <f t="shared" si="81"/>
        <v>60.343753991465114</v>
      </c>
      <c r="Y49" s="6">
        <f t="shared" si="66"/>
        <v>58.110946509572109</v>
      </c>
      <c r="Z49" s="6">
        <f t="shared" si="81"/>
        <v>55.960756182254912</v>
      </c>
      <c r="AA49" s="6">
        <f t="shared" si="81"/>
        <v>53.890126053512802</v>
      </c>
      <c r="AB49" s="6">
        <f t="shared" si="81"/>
        <v>51.896112279204701</v>
      </c>
      <c r="AC49" s="6">
        <f t="shared" si="81"/>
        <v>49.975879941744282</v>
      </c>
      <c r="AD49" s="6">
        <f t="shared" si="92"/>
        <v>48.126699019657536</v>
      </c>
      <c r="AE49" s="6">
        <f t="shared" si="92"/>
        <v>46.345940506272655</v>
      </c>
      <c r="AF49" s="13">
        <f t="shared" si="61"/>
        <v>44.42576973773275</v>
      </c>
      <c r="AG49" s="6">
        <f t="shared" si="92"/>
        <v>42.781951040717381</v>
      </c>
      <c r="AH49" s="6">
        <f t="shared" si="92"/>
        <v>41.198956048605936</v>
      </c>
      <c r="AI49" s="6">
        <f t="shared" si="86"/>
        <v>39.674534195028201</v>
      </c>
      <c r="AJ49" s="6">
        <f t="shared" si="92"/>
        <v>38.206518187873449</v>
      </c>
      <c r="AK49" s="6">
        <f t="shared" si="92"/>
        <v>36.79282092802066</v>
      </c>
      <c r="AL49" s="6">
        <f t="shared" si="92"/>
        <v>35.431432542080117</v>
      </c>
      <c r="AM49" s="6">
        <f t="shared" si="92"/>
        <v>34.120417524927994</v>
      </c>
      <c r="AN49" s="6">
        <f t="shared" si="92"/>
        <v>32.857911987971377</v>
      </c>
      <c r="AO49" s="6">
        <f t="shared" si="91"/>
        <v>31.642121009231452</v>
      </c>
      <c r="AP49" s="6">
        <f t="shared" si="91"/>
        <v>30.471316081477561</v>
      </c>
      <c r="AQ49" s="6">
        <f t="shared" si="91"/>
        <v>29.343832654784013</v>
      </c>
      <c r="AR49" s="13">
        <f t="shared" si="52"/>
        <v>28.128080658273824</v>
      </c>
      <c r="AS49" s="6">
        <f t="shared" si="84"/>
        <v>27.087300382092028</v>
      </c>
      <c r="AT49" s="6">
        <f t="shared" si="91"/>
        <v>26.085030503987117</v>
      </c>
      <c r="AU49" s="6">
        <f t="shared" si="88"/>
        <v>25.119846082697254</v>
      </c>
      <c r="AV49" s="6">
        <f t="shared" si="91"/>
        <v>24.190374901879103</v>
      </c>
      <c r="AW49" s="6">
        <f t="shared" si="91"/>
        <v>23.295295519208413</v>
      </c>
      <c r="AX49" s="6">
        <f t="shared" si="91"/>
        <v>22.433335387666812</v>
      </c>
      <c r="AY49" s="6">
        <f t="shared" si="91"/>
        <v>21.603269046343698</v>
      </c>
      <c r="AZ49" s="6">
        <f t="shared" si="91"/>
        <v>20.803916378181125</v>
      </c>
    </row>
    <row r="50" spans="1:52" ht="17.399999999999999" x14ac:dyDescent="0.4">
      <c r="A50" s="8">
        <f t="shared" si="47"/>
        <v>3</v>
      </c>
      <c r="E50" s="6">
        <f>D51*u</f>
        <v>115.48620986939524</v>
      </c>
      <c r="F50" s="6">
        <f>E51*u</f>
        <v>111.21305057127928</v>
      </c>
      <c r="G50" s="13">
        <f>F51*u*(1-div)</f>
        <v>106.6053536197368</v>
      </c>
      <c r="H50" s="6">
        <f t="shared" si="90"/>
        <v>102.66079903989305</v>
      </c>
      <c r="I50" s="6">
        <f t="shared" si="89"/>
        <v>98.86219877008206</v>
      </c>
      <c r="J50" s="6">
        <f t="shared" si="87"/>
        <v>95.204152286572693</v>
      </c>
      <c r="K50" s="6">
        <f t="shared" si="85"/>
        <v>91.681458892939816</v>
      </c>
      <c r="L50" s="6">
        <f t="shared" si="83"/>
        <v>88.289110326160639</v>
      </c>
      <c r="M50" s="6">
        <f t="shared" si="83"/>
        <v>85.022283636296251</v>
      </c>
      <c r="N50" s="6">
        <f t="shared" si="80"/>
        <v>81.876334329635583</v>
      </c>
      <c r="O50" s="6">
        <f t="shared" si="81"/>
        <v>78.846789765552927</v>
      </c>
      <c r="P50" s="6">
        <f t="shared" si="81"/>
        <v>75.929342797691561</v>
      </c>
      <c r="Q50" s="6">
        <f t="shared" si="81"/>
        <v>73.119845650432822</v>
      </c>
      <c r="R50" s="6">
        <f t="shared" si="81"/>
        <v>70.414304021944815</v>
      </c>
      <c r="S50" s="13">
        <f t="shared" si="78"/>
        <v>67.49695059696208</v>
      </c>
      <c r="T50" s="6">
        <f t="shared" si="77"/>
        <v>64.999464339823092</v>
      </c>
      <c r="U50" s="6">
        <f t="shared" si="81"/>
        <v>62.594388740490601</v>
      </c>
      <c r="V50" s="6">
        <f t="shared" si="73"/>
        <v>60.27830446896759</v>
      </c>
      <c r="W50" s="6">
        <f t="shared" si="81"/>
        <v>58.047918715486432</v>
      </c>
      <c r="X50" s="6">
        <f t="shared" si="81"/>
        <v>55.900060509074763</v>
      </c>
      <c r="Y50" s="6">
        <f t="shared" si="66"/>
        <v>53.831676209341154</v>
      </c>
      <c r="Z50" s="6">
        <f t="shared" si="81"/>
        <v>51.83982516507136</v>
      </c>
      <c r="AA50" s="6">
        <f t="shared" si="81"/>
        <v>49.92167553346296</v>
      </c>
      <c r="AB50" s="6">
        <f t="shared" si="81"/>
        <v>48.074500254054314</v>
      </c>
      <c r="AC50" s="6">
        <f t="shared" si="81"/>
        <v>46.29567317162418</v>
      </c>
      <c r="AD50" s="6">
        <f t="shared" si="92"/>
        <v>44.582665302549671</v>
      </c>
      <c r="AE50" s="6">
        <f t="shared" si="92"/>
        <v>42.933041239314498</v>
      </c>
      <c r="AF50" s="13">
        <f t="shared" si="61"/>
        <v>41.154271191890544</v>
      </c>
      <c r="AG50" s="6">
        <f t="shared" si="92"/>
        <v>39.631502743608323</v>
      </c>
      <c r="AH50" s="6">
        <f t="shared" si="92"/>
        <v>38.165078963325989</v>
      </c>
      <c r="AI50" s="6">
        <f t="shared" si="86"/>
        <v>36.752915015613944</v>
      </c>
      <c r="AJ50" s="6">
        <f t="shared" si="92"/>
        <v>35.393003207014047</v>
      </c>
      <c r="AK50" s="6">
        <f t="shared" si="92"/>
        <v>34.083410131673368</v>
      </c>
      <c r="AL50" s="6">
        <f t="shared" si="92"/>
        <v>32.822273922593766</v>
      </c>
      <c r="AM50" s="6">
        <f t="shared" si="92"/>
        <v>31.607801604589245</v>
      </c>
      <c r="AN50" s="6">
        <f t="shared" si="92"/>
        <v>30.438266545187759</v>
      </c>
      <c r="AO50" s="6">
        <f t="shared" si="91"/>
        <v>29.312005999853415</v>
      </c>
      <c r="AP50" s="6">
        <f t="shared" si="91"/>
        <v>28.227418748039053</v>
      </c>
      <c r="AQ50" s="6">
        <f t="shared" si="91"/>
        <v>27.182962816708308</v>
      </c>
      <c r="AR50" s="13">
        <f t="shared" si="52"/>
        <v>26.056738382965598</v>
      </c>
      <c r="AS50" s="6">
        <f t="shared" si="84"/>
        <v>25.092600811686172</v>
      </c>
      <c r="AT50" s="6">
        <f t="shared" si="91"/>
        <v>24.164137745891292</v>
      </c>
      <c r="AU50" s="6">
        <f t="shared" si="88"/>
        <v>23.270029176508114</v>
      </c>
      <c r="AV50" s="6">
        <f t="shared" si="91"/>
        <v>22.409003936737239</v>
      </c>
      <c r="AW50" s="6">
        <f t="shared" si="91"/>
        <v>21.579837894816915</v>
      </c>
      <c r="AX50" s="6">
        <f t="shared" si="91"/>
        <v>20.781352213657598</v>
      </c>
      <c r="AY50" s="6">
        <f t="shared" si="91"/>
        <v>20.01241167487257</v>
      </c>
      <c r="AZ50" s="6">
        <f t="shared" si="91"/>
        <v>19.27192306482192</v>
      </c>
    </row>
    <row r="51" spans="1:52" ht="17.399999999999999" x14ac:dyDescent="0.4">
      <c r="A51" s="8">
        <f t="shared" si="47"/>
        <v>2</v>
      </c>
      <c r="D51" s="6">
        <f>C52*u</f>
        <v>111.09242763064464</v>
      </c>
      <c r="E51" s="6">
        <f>D52*u</f>
        <v>106.98184472540404</v>
      </c>
      <c r="F51" s="6">
        <f>E52*u</f>
        <v>103.02335942196429</v>
      </c>
      <c r="G51" s="13">
        <f>F52*u*(1-div)</f>
        <v>98.754971703905952</v>
      </c>
      <c r="H51" s="6">
        <f t="shared" si="90"/>
        <v>95.100892779253698</v>
      </c>
      <c r="I51" s="6">
        <f t="shared" si="89"/>
        <v>91.582020138975864</v>
      </c>
      <c r="J51" s="6">
        <f t="shared" si="87"/>
        <v>88.193350952068727</v>
      </c>
      <c r="K51" s="6">
        <f t="shared" si="85"/>
        <v>84.930067499619838</v>
      </c>
      <c r="L51" s="6">
        <f t="shared" si="83"/>
        <v>81.787530325388843</v>
      </c>
      <c r="M51" s="6">
        <f t="shared" si="83"/>
        <v>78.761271639826987</v>
      </c>
      <c r="N51" s="6">
        <f t="shared" si="80"/>
        <v>75.84698896815749</v>
      </c>
      <c r="O51" s="6">
        <f t="shared" si="81"/>
        <v>73.04053903348634</v>
      </c>
      <c r="P51" s="6">
        <f t="shared" si="81"/>
        <v>70.337931866246919</v>
      </c>
      <c r="Q51" s="6">
        <f t="shared" si="81"/>
        <v>67.735325131603759</v>
      </c>
      <c r="R51" s="6">
        <f t="shared" si="81"/>
        <v>65.229018666750889</v>
      </c>
      <c r="S51" s="13">
        <f t="shared" si="78"/>
        <v>62.526498153924365</v>
      </c>
      <c r="T51" s="6">
        <f t="shared" si="77"/>
        <v>60.212925933767195</v>
      </c>
      <c r="U51" s="6">
        <f t="shared" si="81"/>
        <v>57.984959282063691</v>
      </c>
      <c r="V51" s="6">
        <f t="shared" si="73"/>
        <v>55.839430667112673</v>
      </c>
      <c r="W51" s="6">
        <f t="shared" si="81"/>
        <v>53.773289760535839</v>
      </c>
      <c r="X51" s="6">
        <f t="shared" si="81"/>
        <v>51.783599100582755</v>
      </c>
      <c r="Y51" s="6">
        <f t="shared" si="66"/>
        <v>49.867529915899894</v>
      </c>
      <c r="Z51" s="6">
        <f t="shared" si="81"/>
        <v>48.02235810382647</v>
      </c>
      <c r="AA51" s="6">
        <f t="shared" si="81"/>
        <v>46.245460357499077</v>
      </c>
      <c r="AB51" s="6">
        <f t="shared" si="81"/>
        <v>44.534310436259261</v>
      </c>
      <c r="AC51" s="6">
        <f t="shared" si="81"/>
        <v>42.886475574061429</v>
      </c>
      <c r="AD51" s="6">
        <f t="shared" si="92"/>
        <v>41.299613020774977</v>
      </c>
      <c r="AE51" s="6">
        <f t="shared" si="92"/>
        <v>39.771466711463248</v>
      </c>
      <c r="AF51" s="13">
        <f t="shared" si="61"/>
        <v>38.123684684233183</v>
      </c>
      <c r="AG51" s="6">
        <f t="shared" si="92"/>
        <v>36.713052385614091</v>
      </c>
      <c r="AH51" s="6">
        <f t="shared" si="92"/>
        <v>35.354615552842247</v>
      </c>
      <c r="AI51" s="6">
        <f t="shared" si="86"/>
        <v>34.04644287705873</v>
      </c>
      <c r="AJ51" s="6">
        <f t="shared" si="92"/>
        <v>32.786674510667545</v>
      </c>
      <c r="AK51" s="6">
        <f t="shared" si="92"/>
        <v>31.573519423163983</v>
      </c>
      <c r="AL51" s="6">
        <f t="shared" si="92"/>
        <v>30.405252854801233</v>
      </c>
      <c r="AM51" s="6">
        <f t="shared" si="92"/>
        <v>29.280213864475058</v>
      </c>
      <c r="AN51" s="6">
        <f t="shared" si="92"/>
        <v>28.196802968340322</v>
      </c>
      <c r="AO51" s="6">
        <f t="shared" si="91"/>
        <v>27.153479865802193</v>
      </c>
      <c r="AP51" s="6">
        <f t="shared" si="91"/>
        <v>26.148761249648981</v>
      </c>
      <c r="AQ51" s="6">
        <f t="shared" si="91"/>
        <v>25.18121869721335</v>
      </c>
      <c r="AR51" s="13">
        <f t="shared" si="52"/>
        <v>24.13792904702154</v>
      </c>
      <c r="AS51" s="6">
        <f t="shared" si="84"/>
        <v>23.244790237970726</v>
      </c>
      <c r="AT51" s="6">
        <f t="shared" si="91"/>
        <v>22.384698875976319</v>
      </c>
      <c r="AU51" s="6">
        <f t="shared" si="88"/>
        <v>21.55643215698381</v>
      </c>
      <c r="AV51" s="6">
        <f t="shared" si="91"/>
        <v>20.758812522483773</v>
      </c>
      <c r="AW51" s="6">
        <f t="shared" si="91"/>
        <v>19.990705985360286</v>
      </c>
      <c r="AX51" s="6">
        <f t="shared" si="91"/>
        <v>19.25102051768539</v>
      </c>
      <c r="AY51" s="6">
        <f t="shared" si="91"/>
        <v>18.538704498167558</v>
      </c>
      <c r="AZ51" s="6">
        <f t="shared" si="91"/>
        <v>17.852745217046817</v>
      </c>
    </row>
    <row r="52" spans="1:52" ht="17.399999999999999" x14ac:dyDescent="0.4">
      <c r="A52" s="8">
        <f>A53+1</f>
        <v>1</v>
      </c>
      <c r="C52" s="6">
        <f>B53*u</f>
        <v>106.86581099879544</v>
      </c>
      <c r="D52" s="6">
        <f>C53*u</f>
        <v>102.91161911357692</v>
      </c>
      <c r="E52" s="6">
        <f>D53*u</f>
        <v>99.103738132837492</v>
      </c>
      <c r="F52" s="6">
        <f>E53*u</f>
        <v>95.436754338328086</v>
      </c>
      <c r="G52" s="13">
        <f>F53*u*(1-div)</f>
        <v>91.482689237416409</v>
      </c>
      <c r="H52" s="6">
        <f t="shared" si="90"/>
        <v>88.097695439684045</v>
      </c>
      <c r="I52" s="6">
        <f t="shared" si="89"/>
        <v>84.837951381614999</v>
      </c>
      <c r="J52" s="6">
        <f t="shared" si="87"/>
        <v>81.698822638975997</v>
      </c>
      <c r="K52" s="6">
        <f t="shared" si="85"/>
        <v>78.675846268033681</v>
      </c>
      <c r="L52" s="6">
        <f t="shared" si="83"/>
        <v>75.764724460524391</v>
      </c>
      <c r="M52" s="6">
        <f t="shared" si="83"/>
        <v>72.961318433399398</v>
      </c>
      <c r="N52" s="6">
        <f t="shared" si="80"/>
        <v>70.261642544658457</v>
      </c>
      <c r="O52" s="6">
        <f t="shared" si="81"/>
        <v>67.66185862690628</v>
      </c>
      <c r="P52" s="6">
        <f t="shared" si="81"/>
        <v>65.158270530575521</v>
      </c>
      <c r="Q52" s="6">
        <f t="shared" si="81"/>
        <v>62.747318869058823</v>
      </c>
      <c r="R52" s="6">
        <f t="shared" si="81"/>
        <v>60.425575958278415</v>
      </c>
      <c r="S52" s="13">
        <f t="shared" si="78"/>
        <v>57.92206813515913</v>
      </c>
      <c r="T52" s="6">
        <f t="shared" si="77"/>
        <v>55.778866584967346</v>
      </c>
      <c r="U52" s="6">
        <f t="shared" si="81"/>
        <v>53.714966638337543</v>
      </c>
      <c r="V52" s="6">
        <f t="shared" si="73"/>
        <v>51.727434019523727</v>
      </c>
      <c r="W52" s="6">
        <f t="shared" si="81"/>
        <v>49.813443025290006</v>
      </c>
      <c r="X52" s="6">
        <f t="shared" si="81"/>
        <v>47.970272507568318</v>
      </c>
      <c r="Y52" s="6">
        <f t="shared" si="66"/>
        <v>46.195302004763768</v>
      </c>
      <c r="Z52" s="6">
        <f t="shared" si="81"/>
        <v>44.486008016207272</v>
      </c>
      <c r="AA52" s="6">
        <f t="shared" si="81"/>
        <v>42.839960414458979</v>
      </c>
      <c r="AB52" s="6">
        <f t="shared" si="81"/>
        <v>41.254818990361741</v>
      </c>
      <c r="AC52" s="6">
        <f t="shared" si="81"/>
        <v>39.728330125932629</v>
      </c>
      <c r="AD52" s="6">
        <f t="shared" si="92"/>
        <v>38.258323590362366</v>
      </c>
      <c r="AE52" s="6">
        <f t="shared" si="92"/>
        <v>36.842709454567512</v>
      </c>
      <c r="AF52" s="13">
        <f t="shared" si="61"/>
        <v>35.316269534357147</v>
      </c>
      <c r="AG52" s="6">
        <f t="shared" si="92"/>
        <v>34.00951571754927</v>
      </c>
      <c r="AH52" s="6">
        <f t="shared" si="92"/>
        <v>32.75111371026874</v>
      </c>
      <c r="AI52" s="6">
        <f t="shared" si="86"/>
        <v>31.539274424582942</v>
      </c>
      <c r="AJ52" s="6">
        <f t="shared" si="92"/>
        <v>30.372274971439111</v>
      </c>
      <c r="AK52" s="6">
        <f t="shared" si="92"/>
        <v>29.248456211208637</v>
      </c>
      <c r="AL52" s="6">
        <f t="shared" si="92"/>
        <v>28.166220394864769</v>
      </c>
      <c r="AM52" s="6">
        <f t="shared" si="92"/>
        <v>27.124028892440236</v>
      </c>
      <c r="AN52" s="6">
        <f t="shared" si="92"/>
        <v>26.120400005535249</v>
      </c>
      <c r="AO52" s="6">
        <f t="shared" si="91"/>
        <v>25.153906860765925</v>
      </c>
      <c r="AP52" s="6">
        <f t="shared" si="91"/>
        <v>24.223175381158249</v>
      </c>
      <c r="AQ52" s="6">
        <f t="shared" si="91"/>
        <v>23.326882332603358</v>
      </c>
      <c r="AR52" s="13">
        <f t="shared" si="52"/>
        <v>22.360420176760975</v>
      </c>
      <c r="AS52" s="6">
        <f t="shared" si="84"/>
        <v>21.533051805280394</v>
      </c>
      <c r="AT52" s="6">
        <f t="shared" si="91"/>
        <v>20.736297278115575</v>
      </c>
      <c r="AU52" s="6">
        <f t="shared" si="88"/>
        <v>19.969023838085931</v>
      </c>
      <c r="AV52" s="6">
        <f t="shared" si="91"/>
        <v>19.230140641689427</v>
      </c>
      <c r="AW52" s="6">
        <f t="shared" si="91"/>
        <v>18.518597208234958</v>
      </c>
      <c r="AX52" s="6">
        <f t="shared" si="91"/>
        <v>17.833381926359088</v>
      </c>
      <c r="AY52" s="6">
        <f t="shared" si="91"/>
        <v>17.173520615803863</v>
      </c>
      <c r="AZ52" s="6">
        <f t="shared" si="91"/>
        <v>16.538075142410975</v>
      </c>
    </row>
    <row r="53" spans="1:52" ht="17.399999999999999" x14ac:dyDescent="0.4">
      <c r="A53" s="8">
        <v>0</v>
      </c>
      <c r="B53" s="6">
        <f>S</f>
        <v>102.8</v>
      </c>
      <c r="C53" s="6">
        <f>B53*d</f>
        <v>98.996249090319012</v>
      </c>
      <c r="D53" s="6">
        <f>C53*d</f>
        <v>95.333242548175946</v>
      </c>
      <c r="E53" s="6">
        <f t="shared" ref="E53:N53" si="93">D53*d</f>
        <v>91.805772625360163</v>
      </c>
      <c r="F53" s="6">
        <f t="shared" si="93"/>
        <v>88.408824267989729</v>
      </c>
      <c r="G53" s="13">
        <f>F53*d*(1-div)</f>
        <v>84.745935173800362</v>
      </c>
      <c r="H53" s="6">
        <f t="shared" si="93"/>
        <v>81.610211165929641</v>
      </c>
      <c r="I53" s="6">
        <f t="shared" si="93"/>
        <v>78.590513549571057</v>
      </c>
      <c r="J53" s="6">
        <f>I53*d</f>
        <v>75.682549177912719</v>
      </c>
      <c r="K53" s="6">
        <f t="shared" si="93"/>
        <v>72.882183756877097</v>
      </c>
      <c r="L53" s="6">
        <f t="shared" si="93"/>
        <v>70.185435967336645</v>
      </c>
      <c r="M53" s="6">
        <f t="shared" si="93"/>
        <v>67.588471804816081</v>
      </c>
      <c r="N53" s="6">
        <f t="shared" si="93"/>
        <v>65.087599128634011</v>
      </c>
      <c r="O53" s="6">
        <f t="shared" ref="O53:U53" si="94">N53*d</f>
        <v>62.679262412734268</v>
      </c>
      <c r="P53" s="6">
        <f t="shared" si="94"/>
        <v>60.360037690744271</v>
      </c>
      <c r="Q53" s="6">
        <f t="shared" si="94"/>
        <v>58.126627688073576</v>
      </c>
      <c r="R53" s="6">
        <f t="shared" si="94"/>
        <v>55.975857134131957</v>
      </c>
      <c r="S53" s="13">
        <f>R53*d*(1-div)</f>
        <v>53.656706774061497</v>
      </c>
      <c r="T53" s="6">
        <f t="shared" si="94"/>
        <v>51.671329855750969</v>
      </c>
      <c r="U53" s="6">
        <f t="shared" si="94"/>
        <v>49.75941479793736</v>
      </c>
      <c r="V53" s="6">
        <f>U53*d</f>
        <v>47.918243403940785</v>
      </c>
      <c r="W53" s="6">
        <f t="shared" ref="W53:AC53" si="95">V53*d</f>
        <v>46.145198054348811</v>
      </c>
      <c r="X53" s="6">
        <f t="shared" si="95"/>
        <v>44.437757985509911</v>
      </c>
      <c r="Y53" s="6">
        <f t="shared" si="95"/>
        <v>42.793495705728134</v>
      </c>
      <c r="Z53" s="6">
        <f t="shared" si="95"/>
        <v>41.210073544063803</v>
      </c>
      <c r="AA53" s="6">
        <f t="shared" si="95"/>
        <v>39.685240326833714</v>
      </c>
      <c r="AB53" s="6">
        <f t="shared" si="95"/>
        <v>38.216828177085638</v>
      </c>
      <c r="AC53" s="6">
        <f t="shared" si="95"/>
        <v>36.802749432497002</v>
      </c>
      <c r="AD53" s="6">
        <f t="shared" ref="AD53:AN53" si="96">AC53*d</f>
        <v>35.440993677315852</v>
      </c>
      <c r="AE53" s="6">
        <f t="shared" si="96"/>
        <v>34.129624884124333</v>
      </c>
      <c r="AF53" s="13">
        <f>AE53*d*(1-div)</f>
        <v>32.715591479518856</v>
      </c>
      <c r="AG53" s="6">
        <f t="shared" si="96"/>
        <v>31.505066568517186</v>
      </c>
      <c r="AH53" s="6">
        <f t="shared" si="96"/>
        <v>30.339332856264683</v>
      </c>
      <c r="AI53" s="6">
        <f>AH53*d</f>
        <v>29.216733002654458</v>
      </c>
      <c r="AJ53" s="6">
        <f t="shared" si="96"/>
        <v>28.135670991596545</v>
      </c>
      <c r="AK53" s="6">
        <f t="shared" si="96"/>
        <v>27.094609861939244</v>
      </c>
      <c r="AL53" s="6">
        <f t="shared" si="96"/>
        <v>26.092069522349721</v>
      </c>
      <c r="AM53" s="6">
        <f t="shared" si="96"/>
        <v>25.126624647047219</v>
      </c>
      <c r="AN53" s="6">
        <f t="shared" si="96"/>
        <v>24.196902649397231</v>
      </c>
      <c r="AO53" s="6">
        <f t="shared" ref="AO53:AZ53" si="97">AN53*d</f>
        <v>23.301581730485683</v>
      </c>
      <c r="AP53" s="6">
        <f t="shared" si="97"/>
        <v>22.439388999898711</v>
      </c>
      <c r="AQ53" s="6">
        <f t="shared" si="97"/>
        <v>21.609098666036353</v>
      </c>
      <c r="AR53" s="13">
        <f>AQ53*d*(1-div)</f>
        <v>20.713806454037723</v>
      </c>
      <c r="AS53" s="6">
        <f t="shared" si="97"/>
        <v>19.947365207515329</v>
      </c>
      <c r="AT53" s="6">
        <f t="shared" si="97"/>
        <v>19.209283412244655</v>
      </c>
      <c r="AU53" s="6">
        <f>AT53*d</f>
        <v>18.49851172689791</v>
      </c>
      <c r="AV53" s="6">
        <f t="shared" si="97"/>
        <v>17.814039637316856</v>
      </c>
      <c r="AW53" s="6">
        <f t="shared" si="97"/>
        <v>17.154894019850541</v>
      </c>
      <c r="AX53" s="6">
        <f t="shared" si="97"/>
        <v>16.520137757851636</v>
      </c>
      <c r="AY53" s="6">
        <f t="shared" si="97"/>
        <v>15.908868409364443</v>
      </c>
      <c r="AZ53" s="6">
        <f t="shared" si="97"/>
        <v>15.320216924110404</v>
      </c>
    </row>
    <row r="55" spans="1:52" x14ac:dyDescent="0.25">
      <c r="A55" s="7" t="s">
        <v>11</v>
      </c>
      <c r="B55" s="6">
        <v>0</v>
      </c>
      <c r="C55" s="6">
        <f t="shared" ref="C55:AH55" si="98">C56*Dt</f>
        <v>0.02</v>
      </c>
      <c r="D55" s="6">
        <f t="shared" si="98"/>
        <v>0.04</v>
      </c>
      <c r="E55" s="6">
        <f t="shared" si="98"/>
        <v>0.06</v>
      </c>
      <c r="F55" s="6">
        <f t="shared" si="98"/>
        <v>0.08</v>
      </c>
      <c r="G55" s="6">
        <f t="shared" si="98"/>
        <v>0.1</v>
      </c>
      <c r="H55" s="6">
        <f t="shared" si="98"/>
        <v>0.12</v>
      </c>
      <c r="I55" s="6">
        <f t="shared" si="98"/>
        <v>0.14000000000000001</v>
      </c>
      <c r="J55" s="6">
        <f t="shared" si="98"/>
        <v>0.16</v>
      </c>
      <c r="K55" s="6">
        <f t="shared" si="98"/>
        <v>0.18</v>
      </c>
      <c r="L55" s="6">
        <f t="shared" si="98"/>
        <v>0.2</v>
      </c>
      <c r="M55" s="6">
        <f t="shared" si="98"/>
        <v>0.22</v>
      </c>
      <c r="N55" s="6">
        <f t="shared" si="98"/>
        <v>0.24</v>
      </c>
      <c r="O55" s="6">
        <f t="shared" si="98"/>
        <v>0.26</v>
      </c>
      <c r="P55" s="6">
        <f t="shared" si="98"/>
        <v>0.28000000000000003</v>
      </c>
      <c r="Q55" s="6">
        <f t="shared" si="98"/>
        <v>0.3</v>
      </c>
      <c r="R55" s="6">
        <f t="shared" si="98"/>
        <v>0.32</v>
      </c>
      <c r="S55" s="6">
        <f t="shared" si="98"/>
        <v>0.34</v>
      </c>
      <c r="T55" s="6">
        <f t="shared" si="98"/>
        <v>0.36</v>
      </c>
      <c r="U55" s="6">
        <f t="shared" si="98"/>
        <v>0.38</v>
      </c>
      <c r="V55" s="6">
        <f t="shared" si="98"/>
        <v>0.4</v>
      </c>
      <c r="W55" s="6">
        <f t="shared" si="98"/>
        <v>0.42</v>
      </c>
      <c r="X55" s="6">
        <f t="shared" si="98"/>
        <v>0.44</v>
      </c>
      <c r="Y55" s="6">
        <f t="shared" si="98"/>
        <v>0.46</v>
      </c>
      <c r="Z55" s="6">
        <f t="shared" si="98"/>
        <v>0.48</v>
      </c>
      <c r="AA55" s="6">
        <f t="shared" si="98"/>
        <v>0.5</v>
      </c>
      <c r="AB55" s="6">
        <f t="shared" si="98"/>
        <v>0.52</v>
      </c>
      <c r="AC55" s="6">
        <f t="shared" si="98"/>
        <v>0.54</v>
      </c>
      <c r="AD55" s="6">
        <f t="shared" si="98"/>
        <v>0.56000000000000005</v>
      </c>
      <c r="AE55" s="6">
        <f t="shared" si="98"/>
        <v>0.57999999999999996</v>
      </c>
      <c r="AF55" s="6">
        <f t="shared" si="98"/>
        <v>0.6</v>
      </c>
      <c r="AG55" s="6">
        <f t="shared" si="98"/>
        <v>0.62</v>
      </c>
      <c r="AH55" s="6">
        <f t="shared" si="98"/>
        <v>0.64</v>
      </c>
      <c r="AI55" s="6">
        <f t="shared" ref="AI55:AZ55" si="99">AI56*Dt</f>
        <v>0.66</v>
      </c>
      <c r="AJ55" s="6">
        <f t="shared" si="99"/>
        <v>0.68</v>
      </c>
      <c r="AK55" s="6">
        <f t="shared" si="99"/>
        <v>0.70000000000000007</v>
      </c>
      <c r="AL55" s="6">
        <f t="shared" si="99"/>
        <v>0.72</v>
      </c>
      <c r="AM55" s="6">
        <f t="shared" si="99"/>
        <v>0.74</v>
      </c>
      <c r="AN55" s="6">
        <f t="shared" si="99"/>
        <v>0.76</v>
      </c>
      <c r="AO55" s="6">
        <f t="shared" si="99"/>
        <v>0.78</v>
      </c>
      <c r="AP55" s="6">
        <f t="shared" si="99"/>
        <v>0.8</v>
      </c>
      <c r="AQ55" s="6">
        <f t="shared" si="99"/>
        <v>0.82000000000000006</v>
      </c>
      <c r="AR55" s="6">
        <f t="shared" si="99"/>
        <v>0.84</v>
      </c>
      <c r="AS55" s="6">
        <f t="shared" si="99"/>
        <v>0.86</v>
      </c>
      <c r="AT55" s="6">
        <f t="shared" si="99"/>
        <v>0.88</v>
      </c>
      <c r="AU55" s="6">
        <f t="shared" si="99"/>
        <v>0.9</v>
      </c>
      <c r="AV55" s="6">
        <f t="shared" si="99"/>
        <v>0.92</v>
      </c>
      <c r="AW55" s="6">
        <f t="shared" si="99"/>
        <v>0.94000000000000006</v>
      </c>
      <c r="AX55" s="6">
        <f t="shared" si="99"/>
        <v>0.96</v>
      </c>
      <c r="AY55" s="6">
        <f t="shared" si="99"/>
        <v>0.98</v>
      </c>
      <c r="AZ55" s="6">
        <f t="shared" si="99"/>
        <v>1</v>
      </c>
    </row>
    <row r="56" spans="1:52" x14ac:dyDescent="0.25">
      <c r="A56" s="7" t="s">
        <v>20</v>
      </c>
      <c r="B56" s="6">
        <v>0</v>
      </c>
      <c r="C56" s="6">
        <f>B56+1</f>
        <v>1</v>
      </c>
      <c r="D56" s="6">
        <f>C56+1</f>
        <v>2</v>
      </c>
      <c r="E56" s="6">
        <f>D56+1</f>
        <v>3</v>
      </c>
      <c r="F56" s="6">
        <f t="shared" ref="F56:T56" si="100">E56+1</f>
        <v>4</v>
      </c>
      <c r="G56" s="6">
        <f t="shared" si="100"/>
        <v>5</v>
      </c>
      <c r="H56" s="6">
        <f t="shared" si="100"/>
        <v>6</v>
      </c>
      <c r="I56" s="6">
        <f t="shared" si="100"/>
        <v>7</v>
      </c>
      <c r="J56" s="6">
        <f t="shared" si="100"/>
        <v>8</v>
      </c>
      <c r="K56" s="6">
        <f t="shared" si="100"/>
        <v>9</v>
      </c>
      <c r="L56" s="6">
        <f t="shared" si="100"/>
        <v>10</v>
      </c>
      <c r="M56" s="6">
        <f t="shared" si="100"/>
        <v>11</v>
      </c>
      <c r="N56" s="6">
        <f t="shared" si="100"/>
        <v>12</v>
      </c>
      <c r="O56" s="6">
        <f t="shared" si="100"/>
        <v>13</v>
      </c>
      <c r="P56" s="6">
        <f t="shared" si="100"/>
        <v>14</v>
      </c>
      <c r="Q56" s="6">
        <f t="shared" si="100"/>
        <v>15</v>
      </c>
      <c r="R56" s="6">
        <f t="shared" si="100"/>
        <v>16</v>
      </c>
      <c r="S56" s="6">
        <f t="shared" si="100"/>
        <v>17</v>
      </c>
      <c r="T56" s="6">
        <f t="shared" si="100"/>
        <v>18</v>
      </c>
      <c r="U56" s="6">
        <f t="shared" ref="U56:AD56" si="101">T56+1</f>
        <v>19</v>
      </c>
      <c r="V56" s="6">
        <f t="shared" si="101"/>
        <v>20</v>
      </c>
      <c r="W56" s="6">
        <f t="shared" si="101"/>
        <v>21</v>
      </c>
      <c r="X56" s="6">
        <f t="shared" si="101"/>
        <v>22</v>
      </c>
      <c r="Y56" s="6">
        <f t="shared" si="101"/>
        <v>23</v>
      </c>
      <c r="Z56" s="6">
        <f t="shared" si="101"/>
        <v>24</v>
      </c>
      <c r="AA56" s="6">
        <f t="shared" si="101"/>
        <v>25</v>
      </c>
      <c r="AB56" s="6">
        <f t="shared" si="101"/>
        <v>26</v>
      </c>
      <c r="AC56" s="6">
        <f t="shared" si="101"/>
        <v>27</v>
      </c>
      <c r="AD56" s="6">
        <f t="shared" si="101"/>
        <v>28</v>
      </c>
      <c r="AE56" s="6">
        <f t="shared" ref="AE56:AO56" si="102">AD56+1</f>
        <v>29</v>
      </c>
      <c r="AF56" s="6">
        <f t="shared" si="102"/>
        <v>30</v>
      </c>
      <c r="AG56" s="6">
        <f t="shared" si="102"/>
        <v>31</v>
      </c>
      <c r="AH56" s="6">
        <f t="shared" si="102"/>
        <v>32</v>
      </c>
      <c r="AI56" s="6">
        <f t="shared" si="102"/>
        <v>33</v>
      </c>
      <c r="AJ56" s="6">
        <f t="shared" si="102"/>
        <v>34</v>
      </c>
      <c r="AK56" s="6">
        <f t="shared" si="102"/>
        <v>35</v>
      </c>
      <c r="AL56" s="6">
        <f t="shared" si="102"/>
        <v>36</v>
      </c>
      <c r="AM56" s="6">
        <f t="shared" si="102"/>
        <v>37</v>
      </c>
      <c r="AN56" s="6">
        <f t="shared" si="102"/>
        <v>38</v>
      </c>
      <c r="AO56" s="6">
        <f t="shared" si="102"/>
        <v>39</v>
      </c>
      <c r="AP56" s="6">
        <f t="shared" ref="AP56:AZ56" si="103">AO56+1</f>
        <v>40</v>
      </c>
      <c r="AQ56" s="6">
        <f t="shared" si="103"/>
        <v>41</v>
      </c>
      <c r="AR56" s="6">
        <f t="shared" si="103"/>
        <v>42</v>
      </c>
      <c r="AS56" s="6">
        <f t="shared" si="103"/>
        <v>43</v>
      </c>
      <c r="AT56" s="6">
        <f t="shared" si="103"/>
        <v>44</v>
      </c>
      <c r="AU56" s="6">
        <f t="shared" si="103"/>
        <v>45</v>
      </c>
      <c r="AV56" s="6">
        <f t="shared" si="103"/>
        <v>46</v>
      </c>
      <c r="AW56" s="6">
        <f t="shared" si="103"/>
        <v>47</v>
      </c>
      <c r="AX56" s="6">
        <f t="shared" si="103"/>
        <v>48</v>
      </c>
      <c r="AY56" s="6">
        <f t="shared" si="103"/>
        <v>49</v>
      </c>
      <c r="AZ56" s="6">
        <f t="shared" si="103"/>
        <v>50</v>
      </c>
    </row>
    <row r="58" spans="1:52" x14ac:dyDescent="0.25">
      <c r="G58" s="8" t="s">
        <v>19</v>
      </c>
      <c r="J58" s="8"/>
      <c r="S58" s="8" t="s">
        <v>19</v>
      </c>
      <c r="V58" s="8"/>
      <c r="AF58" s="8" t="s">
        <v>19</v>
      </c>
      <c r="AI58" s="8"/>
      <c r="AR58" s="8" t="s">
        <v>19</v>
      </c>
      <c r="AX58" s="8"/>
    </row>
  </sheetData>
  <mergeCells count="1">
    <mergeCell ref="C17:C20"/>
  </mergeCells>
  <phoneticPr fontId="0" type="noConversion"/>
  <pageMargins left="0.75" right="0.75" top="1" bottom="1" header="0.5" footer="0.5"/>
  <pageSetup paperSize="9" orientation="portrait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60"/>
  <sheetViews>
    <sheetView workbookViewId="0">
      <selection activeCell="X67" sqref="X67"/>
    </sheetView>
  </sheetViews>
  <sheetFormatPr defaultColWidth="8.88671875" defaultRowHeight="13.2" x14ac:dyDescent="0.25"/>
  <cols>
    <col min="1" max="4" width="8.88671875" style="6"/>
    <col min="5" max="5" width="22.33203125" style="6" customWidth="1"/>
    <col min="6" max="16384" width="8.88671875" style="6"/>
  </cols>
  <sheetData>
    <row r="1" spans="1:52" x14ac:dyDescent="0.25">
      <c r="A1" s="8" t="s">
        <v>17</v>
      </c>
      <c r="B1" s="8">
        <v>0</v>
      </c>
      <c r="C1" s="8">
        <f>B1+1</f>
        <v>1</v>
      </c>
      <c r="D1" s="8">
        <f>C1+1</f>
        <v>2</v>
      </c>
      <c r="E1" s="8">
        <f>D1+1</f>
        <v>3</v>
      </c>
      <c r="F1" s="8">
        <f t="shared" ref="F1:AZ1" si="0">E1+1</f>
        <v>4</v>
      </c>
      <c r="G1" s="8">
        <f t="shared" si="0"/>
        <v>5</v>
      </c>
      <c r="H1" s="8">
        <f t="shared" si="0"/>
        <v>6</v>
      </c>
      <c r="I1" s="8">
        <f t="shared" si="0"/>
        <v>7</v>
      </c>
      <c r="J1" s="8">
        <f t="shared" si="0"/>
        <v>8</v>
      </c>
      <c r="K1" s="8">
        <f t="shared" si="0"/>
        <v>9</v>
      </c>
      <c r="L1" s="8">
        <f t="shared" si="0"/>
        <v>10</v>
      </c>
      <c r="M1" s="8">
        <f t="shared" si="0"/>
        <v>11</v>
      </c>
      <c r="N1" s="8">
        <f t="shared" si="0"/>
        <v>12</v>
      </c>
      <c r="O1" s="8">
        <f t="shared" si="0"/>
        <v>13</v>
      </c>
      <c r="P1" s="8">
        <f t="shared" si="0"/>
        <v>14</v>
      </c>
      <c r="Q1" s="8">
        <f t="shared" si="0"/>
        <v>15</v>
      </c>
      <c r="R1" s="8">
        <f t="shared" si="0"/>
        <v>16</v>
      </c>
      <c r="S1" s="8">
        <f t="shared" si="0"/>
        <v>17</v>
      </c>
      <c r="T1" s="8">
        <f t="shared" si="0"/>
        <v>18</v>
      </c>
      <c r="U1" s="8">
        <f t="shared" si="0"/>
        <v>19</v>
      </c>
      <c r="V1" s="8">
        <f t="shared" si="0"/>
        <v>20</v>
      </c>
      <c r="W1" s="8">
        <f t="shared" si="0"/>
        <v>21</v>
      </c>
      <c r="X1" s="8">
        <f t="shared" si="0"/>
        <v>22</v>
      </c>
      <c r="Y1" s="8">
        <f t="shared" si="0"/>
        <v>23</v>
      </c>
      <c r="Z1" s="8">
        <f t="shared" si="0"/>
        <v>24</v>
      </c>
      <c r="AA1" s="8">
        <f t="shared" si="0"/>
        <v>25</v>
      </c>
      <c r="AB1" s="8">
        <f t="shared" si="0"/>
        <v>26</v>
      </c>
      <c r="AC1" s="8">
        <f t="shared" si="0"/>
        <v>27</v>
      </c>
      <c r="AD1" s="8">
        <f t="shared" si="0"/>
        <v>28</v>
      </c>
      <c r="AE1" s="8">
        <f t="shared" si="0"/>
        <v>29</v>
      </c>
      <c r="AF1" s="8">
        <f t="shared" si="0"/>
        <v>30</v>
      </c>
      <c r="AG1" s="8">
        <f t="shared" si="0"/>
        <v>31</v>
      </c>
      <c r="AH1" s="8">
        <f t="shared" si="0"/>
        <v>32</v>
      </c>
      <c r="AI1" s="8">
        <f t="shared" si="0"/>
        <v>33</v>
      </c>
      <c r="AJ1" s="8">
        <f t="shared" si="0"/>
        <v>34</v>
      </c>
      <c r="AK1" s="8">
        <f t="shared" si="0"/>
        <v>35</v>
      </c>
      <c r="AL1" s="8">
        <f t="shared" si="0"/>
        <v>36</v>
      </c>
      <c r="AM1" s="8">
        <f t="shared" si="0"/>
        <v>37</v>
      </c>
      <c r="AN1" s="8">
        <f t="shared" si="0"/>
        <v>38</v>
      </c>
      <c r="AO1" s="8">
        <f t="shared" si="0"/>
        <v>39</v>
      </c>
      <c r="AP1" s="8">
        <f t="shared" si="0"/>
        <v>40</v>
      </c>
      <c r="AQ1" s="8">
        <f t="shared" si="0"/>
        <v>41</v>
      </c>
      <c r="AR1" s="8">
        <f t="shared" si="0"/>
        <v>42</v>
      </c>
      <c r="AS1" s="8">
        <f t="shared" si="0"/>
        <v>43</v>
      </c>
      <c r="AT1" s="8">
        <f t="shared" si="0"/>
        <v>44</v>
      </c>
      <c r="AU1" s="8">
        <f t="shared" si="0"/>
        <v>45</v>
      </c>
      <c r="AV1" s="8">
        <f t="shared" si="0"/>
        <v>46</v>
      </c>
      <c r="AW1" s="8">
        <f t="shared" si="0"/>
        <v>47</v>
      </c>
      <c r="AX1" s="8">
        <f t="shared" si="0"/>
        <v>48</v>
      </c>
      <c r="AY1" s="8">
        <f t="shared" si="0"/>
        <v>49</v>
      </c>
      <c r="AZ1" s="8">
        <f t="shared" si="0"/>
        <v>50</v>
      </c>
    </row>
    <row r="2" spans="1:52" x14ac:dyDescent="0.25">
      <c r="A2" s="9" t="s">
        <v>18</v>
      </c>
    </row>
    <row r="3" spans="1:52" ht="17.399999999999999" x14ac:dyDescent="0.4">
      <c r="A3" s="8">
        <f t="shared" ref="A3:A51" si="1">A4+1</f>
        <v>50</v>
      </c>
      <c r="AZ3" s="16">
        <f>IF(Stock!AZ3 &lt; K, Ratio*Stock!AZ3 + cpn, Face + cpn)</f>
        <v>1007.5416666666666</v>
      </c>
    </row>
    <row r="4" spans="1:52" ht="17.399999999999999" x14ac:dyDescent="0.4">
      <c r="A4" s="8">
        <f t="shared" si="1"/>
        <v>49</v>
      </c>
      <c r="AY4" s="6">
        <f t="shared" ref="AY4:AY35" si="2">EXP(-rate*Dt)*(p*AZ3+(1-p)*AZ4)</f>
        <v>1006.9951228490802</v>
      </c>
      <c r="AZ4" s="16">
        <f>IF(Stock!AZ4 &lt; K, Ratio*Stock!AZ4 + cpn, Face + cpn)</f>
        <v>1007.5416666666666</v>
      </c>
    </row>
    <row r="5" spans="1:52" ht="17.399999999999999" x14ac:dyDescent="0.4">
      <c r="A5" s="8">
        <f t="shared" si="1"/>
        <v>48</v>
      </c>
      <c r="AX5" s="6">
        <f t="shared" ref="AX5:AX36" si="3">EXP(-rate*Dt)*(p*AY4+(1-p)*AY5)</f>
        <v>1006.4488755057286</v>
      </c>
      <c r="AY5" s="6">
        <f t="shared" si="2"/>
        <v>1006.9951228490802</v>
      </c>
      <c r="AZ5" s="16">
        <f>IF(Stock!AZ5 &lt; K, Ratio*Stock!AZ5 + cpn, Face + cpn)</f>
        <v>1007.5416666666666</v>
      </c>
    </row>
    <row r="6" spans="1:52" ht="17.399999999999999" x14ac:dyDescent="0.4">
      <c r="A6" s="8">
        <f t="shared" si="1"/>
        <v>47</v>
      </c>
      <c r="AW6" s="6">
        <f t="shared" ref="AW6:AW53" si="4">EXP(-rate*Dt)*(p*AX5+(1-p)*AX6)</f>
        <v>1005.9029244757882</v>
      </c>
      <c r="AX6" s="6">
        <f t="shared" si="3"/>
        <v>1006.4488755057286</v>
      </c>
      <c r="AY6" s="6">
        <f t="shared" si="2"/>
        <v>1006.9951228490802</v>
      </c>
      <c r="AZ6" s="16">
        <f>IF(Stock!AZ6 &lt; K, Ratio*Stock!AZ6 + cpn, Face + cpn)</f>
        <v>1007.5416666666666</v>
      </c>
    </row>
    <row r="7" spans="1:52" ht="17.399999999999999" x14ac:dyDescent="0.4">
      <c r="A7" s="8">
        <f t="shared" si="1"/>
        <v>46</v>
      </c>
      <c r="AV7" s="6">
        <f t="shared" ref="AV7:AV53" si="5">EXP(-rate*Dt)*(p*AW6+(1-p)*AW7)</f>
        <v>1005.3572695985232</v>
      </c>
      <c r="AW7" s="6">
        <f t="shared" si="4"/>
        <v>1005.9029244757882</v>
      </c>
      <c r="AX7" s="6">
        <f t="shared" si="3"/>
        <v>1006.4488755057286</v>
      </c>
      <c r="AY7" s="6">
        <f t="shared" si="2"/>
        <v>1006.9951228490802</v>
      </c>
      <c r="AZ7" s="16">
        <f>IF(Stock!AZ7 &lt; K, Ratio*Stock!AZ7 + cpn, Face + cpn)</f>
        <v>1007.5416666666666</v>
      </c>
    </row>
    <row r="8" spans="1:52" ht="17.399999999999999" x14ac:dyDescent="0.4">
      <c r="A8" s="8">
        <f t="shared" si="1"/>
        <v>45</v>
      </c>
      <c r="AU8" s="16">
        <f t="shared" ref="AU8:AU53" si="6">EXP(-rate*Dt)*(p*AV7+(1-p)*AV8)+cpn*EXP(-rate*($G$32-AU$55))</f>
        <v>1012.3501680605222</v>
      </c>
      <c r="AV8" s="6">
        <f t="shared" si="5"/>
        <v>1005.3572695985232</v>
      </c>
      <c r="AW8" s="6">
        <f t="shared" si="4"/>
        <v>1005.9029244757882</v>
      </c>
      <c r="AX8" s="6">
        <f t="shared" si="3"/>
        <v>1006.4488755057286</v>
      </c>
      <c r="AY8" s="6">
        <f t="shared" si="2"/>
        <v>1006.9951228490802</v>
      </c>
      <c r="AZ8" s="16">
        <f>IF(Stock!AZ8 &lt; K, Ratio*Stock!AZ8 + cpn, Face + cpn)</f>
        <v>1007.5416666666666</v>
      </c>
    </row>
    <row r="9" spans="1:52" ht="17.399999999999999" x14ac:dyDescent="0.4">
      <c r="A9" s="8">
        <f t="shared" si="1"/>
        <v>44</v>
      </c>
      <c r="AT9" s="6">
        <f t="shared" ref="AT9:AT53" si="7">EXP(-rate*Dt)*(p*AU8+(1-p)*AU9)</f>
        <v>1011.8010158577983</v>
      </c>
      <c r="AU9" s="16">
        <f t="shared" si="6"/>
        <v>1012.3501680605222</v>
      </c>
      <c r="AV9" s="6">
        <f t="shared" si="5"/>
        <v>1005.3572695985232</v>
      </c>
      <c r="AW9" s="6">
        <f t="shared" si="4"/>
        <v>1005.9029244757882</v>
      </c>
      <c r="AX9" s="6">
        <f t="shared" si="3"/>
        <v>1006.4488755057286</v>
      </c>
      <c r="AY9" s="6">
        <f t="shared" si="2"/>
        <v>1006.9951228490802</v>
      </c>
      <c r="AZ9" s="16">
        <f>IF(Stock!AZ9 &lt; K, Ratio*Stock!AZ9 + cpn, Face + cpn)</f>
        <v>1007.5416666666666</v>
      </c>
    </row>
    <row r="10" spans="1:52" ht="17.399999999999999" x14ac:dyDescent="0.4">
      <c r="A10" s="8">
        <f t="shared" si="1"/>
        <v>43</v>
      </c>
      <c r="AS10" s="6">
        <f t="shared" ref="AS10:AS53" si="8">EXP(-rate*Dt)*(p*AT9+(1-p)*AT10)</f>
        <v>1011.2521615442352</v>
      </c>
      <c r="AT10" s="6">
        <f t="shared" si="7"/>
        <v>1011.8010158577983</v>
      </c>
      <c r="AU10" s="16">
        <f t="shared" si="6"/>
        <v>1012.3501680605222</v>
      </c>
      <c r="AV10" s="6">
        <f t="shared" si="5"/>
        <v>1005.3572695985232</v>
      </c>
      <c r="AW10" s="6">
        <f t="shared" si="4"/>
        <v>1005.9029244757882</v>
      </c>
      <c r="AX10" s="6">
        <f t="shared" si="3"/>
        <v>1006.4488755057286</v>
      </c>
      <c r="AY10" s="6">
        <f t="shared" si="2"/>
        <v>1006.9951228490802</v>
      </c>
      <c r="AZ10" s="16">
        <f>IF(Stock!AZ10 &lt; K, Ratio*Stock!AZ10 + cpn, Face + cpn)</f>
        <v>1007.5416666666666</v>
      </c>
    </row>
    <row r="11" spans="1:52" ht="17.399999999999999" x14ac:dyDescent="0.4">
      <c r="A11" s="8">
        <f t="shared" si="1"/>
        <v>42</v>
      </c>
      <c r="E11" s="8"/>
      <c r="AR11" s="6">
        <f t="shared" ref="AR11:AR53" si="9">EXP(-rate*Dt)*(p*AS10+(1-p)*AS11)</f>
        <v>1010.7036049582416</v>
      </c>
      <c r="AS11" s="6">
        <f t="shared" si="8"/>
        <v>1011.2521615442352</v>
      </c>
      <c r="AT11" s="6">
        <f t="shared" si="7"/>
        <v>1011.8010158577983</v>
      </c>
      <c r="AU11" s="16">
        <f t="shared" si="6"/>
        <v>1012.3501680605222</v>
      </c>
      <c r="AV11" s="6">
        <f t="shared" si="5"/>
        <v>1005.3572695985232</v>
      </c>
      <c r="AW11" s="6">
        <f t="shared" si="4"/>
        <v>1005.9029244757882</v>
      </c>
      <c r="AX11" s="6">
        <f t="shared" si="3"/>
        <v>1006.4488755057286</v>
      </c>
      <c r="AY11" s="6">
        <f t="shared" si="2"/>
        <v>1006.9951228490802</v>
      </c>
      <c r="AZ11" s="16">
        <f>IF(Stock!AZ11 &lt; K, Ratio*Stock!AZ11 + cpn, Face + cpn)</f>
        <v>1007.5416666666666</v>
      </c>
    </row>
    <row r="12" spans="1:52" ht="17.399999999999999" x14ac:dyDescent="0.4">
      <c r="A12" s="8">
        <f t="shared" si="1"/>
        <v>41</v>
      </c>
      <c r="E12" s="8"/>
      <c r="AQ12" s="16">
        <f t="shared" ref="AQ12:AQ53" si="10">EXP(-rate*Dt)*(p*AR11+(1-p)*AR12)+cpn*EXP(-rate*($G$31-AQ$55))</f>
        <v>1017.694285026117</v>
      </c>
      <c r="AR12" s="6">
        <f t="shared" si="9"/>
        <v>1010.7036049582416</v>
      </c>
      <c r="AS12" s="6">
        <f t="shared" si="8"/>
        <v>1011.2521615442352</v>
      </c>
      <c r="AT12" s="6">
        <f t="shared" si="7"/>
        <v>1011.8010158577983</v>
      </c>
      <c r="AU12" s="16">
        <f t="shared" si="6"/>
        <v>1012.3501680605222</v>
      </c>
      <c r="AV12" s="6">
        <f t="shared" si="5"/>
        <v>1005.3572695985232</v>
      </c>
      <c r="AW12" s="6">
        <f t="shared" si="4"/>
        <v>1005.9029244757882</v>
      </c>
      <c r="AX12" s="6">
        <f t="shared" si="3"/>
        <v>1006.4488755057286</v>
      </c>
      <c r="AY12" s="6">
        <f t="shared" si="2"/>
        <v>1006.9951228490802</v>
      </c>
      <c r="AZ12" s="16">
        <f>IF(Stock!AZ12 &lt; K, Ratio*Stock!AZ12 + cpn, Face + cpn)</f>
        <v>1007.5416666666666</v>
      </c>
    </row>
    <row r="13" spans="1:52" ht="17.399999999999999" x14ac:dyDescent="0.4">
      <c r="A13" s="8">
        <f t="shared" si="1"/>
        <v>40</v>
      </c>
      <c r="E13" s="8"/>
      <c r="AP13" s="6">
        <f t="shared" ref="AP13:AP53" si="11">EXP(-rate*Dt)*(p*AQ12+(1-p)*AQ13)</f>
        <v>1017.1422338920788</v>
      </c>
      <c r="AQ13" s="16">
        <f t="shared" si="10"/>
        <v>1017.694285026117</v>
      </c>
      <c r="AR13" s="6">
        <f t="shared" si="9"/>
        <v>1010.7036049582416</v>
      </c>
      <c r="AS13" s="6">
        <f t="shared" si="8"/>
        <v>1011.2521615442352</v>
      </c>
      <c r="AT13" s="6">
        <f t="shared" si="7"/>
        <v>1011.8010158577983</v>
      </c>
      <c r="AU13" s="16">
        <f t="shared" si="6"/>
        <v>1012.3501680605222</v>
      </c>
      <c r="AV13" s="6">
        <f t="shared" si="5"/>
        <v>1005.3572695985232</v>
      </c>
      <c r="AW13" s="6">
        <f t="shared" si="4"/>
        <v>1005.9029244757882</v>
      </c>
      <c r="AX13" s="6">
        <f t="shared" si="3"/>
        <v>1006.4488755057286</v>
      </c>
      <c r="AY13" s="6">
        <f t="shared" si="2"/>
        <v>1006.9951228490802</v>
      </c>
      <c r="AZ13" s="16">
        <f>IF(Stock!AZ13 &lt; K, Ratio*Stock!AZ13 + cpn, Face + cpn)</f>
        <v>1007.5416666666666</v>
      </c>
    </row>
    <row r="14" spans="1:52" ht="17.399999999999999" x14ac:dyDescent="0.4">
      <c r="A14" s="8">
        <f t="shared" si="1"/>
        <v>39</v>
      </c>
      <c r="AM14" s="7"/>
      <c r="AO14" s="6">
        <f t="shared" ref="AO14:AO53" si="12">EXP(-rate*Dt)*(p*AP13+(1-p)*AP14)</f>
        <v>1016.5904822197347</v>
      </c>
      <c r="AP14" s="6">
        <f t="shared" si="11"/>
        <v>1017.1422338920788</v>
      </c>
      <c r="AQ14" s="16">
        <f t="shared" si="10"/>
        <v>1017.694285026117</v>
      </c>
      <c r="AR14" s="6">
        <f t="shared" si="9"/>
        <v>1010.7036049582416</v>
      </c>
      <c r="AS14" s="6">
        <f t="shared" si="8"/>
        <v>1011.2521615442352</v>
      </c>
      <c r="AT14" s="6">
        <f t="shared" si="7"/>
        <v>1011.8010158577983</v>
      </c>
      <c r="AU14" s="16">
        <f t="shared" si="6"/>
        <v>1012.3501680605222</v>
      </c>
      <c r="AV14" s="6">
        <f t="shared" si="5"/>
        <v>1005.3572695985232</v>
      </c>
      <c r="AW14" s="6">
        <f t="shared" si="4"/>
        <v>1005.9029244757882</v>
      </c>
      <c r="AX14" s="6">
        <f t="shared" si="3"/>
        <v>1006.4488755057286</v>
      </c>
      <c r="AY14" s="6">
        <f t="shared" si="2"/>
        <v>1006.9951228490802</v>
      </c>
      <c r="AZ14" s="16">
        <f>IF(Stock!AZ14 &lt; K, Ratio*Stock!AZ14 + cpn, Face + cpn)</f>
        <v>1007.5416666666666</v>
      </c>
    </row>
    <row r="15" spans="1:52" ht="17.399999999999999" x14ac:dyDescent="0.4">
      <c r="A15" s="8">
        <f t="shared" si="1"/>
        <v>38</v>
      </c>
      <c r="AN15" s="6">
        <f t="shared" ref="AN15:AN53" si="13">EXP(-rate*Dt)*(p*AO14+(1-p)*AO15)</f>
        <v>1016.0390298466407</v>
      </c>
      <c r="AO15" s="6">
        <f t="shared" si="12"/>
        <v>1016.5904822197347</v>
      </c>
      <c r="AP15" s="6">
        <f t="shared" si="11"/>
        <v>1017.1422338920788</v>
      </c>
      <c r="AQ15" s="16">
        <f t="shared" si="10"/>
        <v>1017.694285026117</v>
      </c>
      <c r="AR15" s="6">
        <f t="shared" si="9"/>
        <v>1010.7036049582416</v>
      </c>
      <c r="AS15" s="6">
        <f t="shared" si="8"/>
        <v>1011.2521615442352</v>
      </c>
      <c r="AT15" s="6">
        <f t="shared" si="7"/>
        <v>1011.8010158577983</v>
      </c>
      <c r="AU15" s="16">
        <f t="shared" si="6"/>
        <v>1012.3501680605222</v>
      </c>
      <c r="AV15" s="6">
        <f t="shared" si="5"/>
        <v>1005.3572695985232</v>
      </c>
      <c r="AW15" s="6">
        <f t="shared" si="4"/>
        <v>1005.9029244757882</v>
      </c>
      <c r="AX15" s="6">
        <f t="shared" si="3"/>
        <v>1006.4488755057286</v>
      </c>
      <c r="AY15" s="6">
        <f t="shared" si="2"/>
        <v>1006.9951228490802</v>
      </c>
      <c r="AZ15" s="16">
        <f>IF(Stock!AZ15 &lt; K, Ratio*Stock!AZ15 + cpn, Face + cpn)</f>
        <v>1007.5416666666666</v>
      </c>
    </row>
    <row r="16" spans="1:52" ht="17.399999999999999" x14ac:dyDescent="0.4">
      <c r="A16" s="8">
        <f t="shared" si="1"/>
        <v>37</v>
      </c>
      <c r="E16" s="3" t="s">
        <v>13</v>
      </c>
      <c r="F16" s="3">
        <f>1000/K</f>
        <v>11.05460977227504</v>
      </c>
      <c r="AM16" s="17">
        <f>IF(Stock!AM16*EXP(rate*0.01)&lt;S,EXP(-rate*Dt)*(p*AN15+(1-p)*AN16)+cpn*EXP(-rate*($G$30-AM$55)),(1000+cpn)*EXP(-rate*($G$30-AM$55)))</f>
        <v>1007.2683576885393</v>
      </c>
      <c r="AN16" s="6">
        <f t="shared" si="13"/>
        <v>1016.0390298466407</v>
      </c>
      <c r="AO16" s="6">
        <f t="shared" si="12"/>
        <v>1016.5904822197347</v>
      </c>
      <c r="AP16" s="6">
        <f t="shared" si="11"/>
        <v>1017.1422338920788</v>
      </c>
      <c r="AQ16" s="16">
        <f t="shared" si="10"/>
        <v>1017.694285026117</v>
      </c>
      <c r="AR16" s="6">
        <f t="shared" si="9"/>
        <v>1010.7036049582416</v>
      </c>
      <c r="AS16" s="6">
        <f t="shared" si="8"/>
        <v>1011.2521615442352</v>
      </c>
      <c r="AT16" s="6">
        <f t="shared" si="7"/>
        <v>1011.8010158577983</v>
      </c>
      <c r="AU16" s="16">
        <f t="shared" si="6"/>
        <v>1012.3501680605222</v>
      </c>
      <c r="AV16" s="6">
        <f t="shared" si="5"/>
        <v>1005.3572695985232</v>
      </c>
      <c r="AW16" s="6">
        <f t="shared" si="4"/>
        <v>1005.9029244757882</v>
      </c>
      <c r="AX16" s="6">
        <f t="shared" si="3"/>
        <v>1006.4488755057286</v>
      </c>
      <c r="AY16" s="6">
        <f t="shared" si="2"/>
        <v>1006.9951228490802</v>
      </c>
      <c r="AZ16" s="16">
        <f>IF(Stock!AZ16 &lt; K, Ratio*Stock!AZ16 + cpn, Face + cpn)</f>
        <v>1007.5416666666666</v>
      </c>
    </row>
    <row r="17" spans="1:52" ht="17.399999999999999" x14ac:dyDescent="0.4">
      <c r="A17" s="8">
        <f t="shared" si="1"/>
        <v>36</v>
      </c>
      <c r="E17" s="3" t="s">
        <v>14</v>
      </c>
      <c r="F17" s="3">
        <v>1000</v>
      </c>
      <c r="AL17" s="6">
        <f t="shared" ref="AL17:AL53" si="14">EXP(-rate*Dt)*(p*AM16+(1-p)*AM17)</f>
        <v>1006.7219621281786</v>
      </c>
      <c r="AM17" s="17">
        <f>IF(Stock!AM17*EXP(rate*0.01)&lt;S,EXP(-rate*Dt)*(p*AN16+(1-p)*AN17)+cpn*EXP(-rate*($G$30-AM$55)),(1000+cpn)*EXP(-rate*($G$30-AM$55)))</f>
        <v>1007.2683576885393</v>
      </c>
      <c r="AN17" s="6">
        <f t="shared" si="13"/>
        <v>1016.0390298466407</v>
      </c>
      <c r="AO17" s="6">
        <f t="shared" si="12"/>
        <v>1016.5904822197347</v>
      </c>
      <c r="AP17" s="6">
        <f t="shared" si="11"/>
        <v>1017.1422338920788</v>
      </c>
      <c r="AQ17" s="16">
        <f t="shared" si="10"/>
        <v>1017.694285026117</v>
      </c>
      <c r="AR17" s="6">
        <f t="shared" si="9"/>
        <v>1010.7036049582416</v>
      </c>
      <c r="AS17" s="6">
        <f t="shared" si="8"/>
        <v>1011.2521615442352</v>
      </c>
      <c r="AT17" s="6">
        <f t="shared" si="7"/>
        <v>1011.8010158577983</v>
      </c>
      <c r="AU17" s="16">
        <f t="shared" si="6"/>
        <v>1012.3501680605222</v>
      </c>
      <c r="AV17" s="6">
        <f t="shared" si="5"/>
        <v>1005.3572695985232</v>
      </c>
      <c r="AW17" s="6">
        <f t="shared" si="4"/>
        <v>1005.9029244757882</v>
      </c>
      <c r="AX17" s="6">
        <f t="shared" si="3"/>
        <v>1006.4488755057286</v>
      </c>
      <c r="AY17" s="6">
        <f t="shared" si="2"/>
        <v>1006.9951228490802</v>
      </c>
      <c r="AZ17" s="16">
        <f>IF(Stock!AZ17 &lt; K, Ratio*Stock!AZ17 + cpn, Face + cpn)</f>
        <v>1007.5416666666666</v>
      </c>
    </row>
    <row r="18" spans="1:52" ht="17.399999999999999" x14ac:dyDescent="0.4">
      <c r="A18" s="8">
        <f t="shared" si="1"/>
        <v>35</v>
      </c>
      <c r="E18" s="3" t="s">
        <v>23</v>
      </c>
      <c r="F18" s="10">
        <v>9.0499999999999997E-2</v>
      </c>
      <c r="AK18" s="6">
        <f t="shared" ref="AK18:AK53" si="15">EXP(-rate*Dt)*(p*AL17+(1-p)*AL18)</f>
        <v>1006.1758629616301</v>
      </c>
      <c r="AL18" s="6">
        <f t="shared" si="14"/>
        <v>1006.7219621281786</v>
      </c>
      <c r="AM18" s="17">
        <f>IF(Stock!AM18*EXP(rate*0.01)&lt;S,EXP(-rate*Dt)*(p*AN17+(1-p)*AN18)+cpn*EXP(-rate*($G$30-AM$55)),(1000+cpn)*EXP(-rate*($G$30-AM$55)))</f>
        <v>1007.2683576885393</v>
      </c>
      <c r="AN18" s="6">
        <f t="shared" si="13"/>
        <v>1016.0390298466407</v>
      </c>
      <c r="AO18" s="6">
        <f t="shared" si="12"/>
        <v>1016.5904822197347</v>
      </c>
      <c r="AP18" s="6">
        <f t="shared" si="11"/>
        <v>1017.1422338920788</v>
      </c>
      <c r="AQ18" s="16">
        <f t="shared" si="10"/>
        <v>1017.694285026117</v>
      </c>
      <c r="AR18" s="6">
        <f t="shared" si="9"/>
        <v>1010.7036049582416</v>
      </c>
      <c r="AS18" s="6">
        <f t="shared" si="8"/>
        <v>1011.2521615442352</v>
      </c>
      <c r="AT18" s="6">
        <f t="shared" si="7"/>
        <v>1011.8010158577983</v>
      </c>
      <c r="AU18" s="16">
        <f t="shared" si="6"/>
        <v>1012.3501680605222</v>
      </c>
      <c r="AV18" s="6">
        <f t="shared" si="5"/>
        <v>1005.3572695985232</v>
      </c>
      <c r="AW18" s="6">
        <f t="shared" si="4"/>
        <v>1005.9029244757882</v>
      </c>
      <c r="AX18" s="6">
        <f t="shared" si="3"/>
        <v>1006.4488755057286</v>
      </c>
      <c r="AY18" s="6">
        <f t="shared" si="2"/>
        <v>1006.9951228490802</v>
      </c>
      <c r="AZ18" s="16">
        <f>IF(Stock!AZ18 &lt; K, Ratio*Stock!AZ18 + cpn, Face + cpn)</f>
        <v>1007.5416666666666</v>
      </c>
    </row>
    <row r="19" spans="1:52" ht="17.399999999999999" x14ac:dyDescent="0.4">
      <c r="A19" s="8">
        <f t="shared" si="1"/>
        <v>34</v>
      </c>
      <c r="E19" s="3" t="s">
        <v>21</v>
      </c>
      <c r="F19" s="3">
        <v>12</v>
      </c>
      <c r="AJ19" s="6">
        <f t="shared" ref="AJ19:AJ53" si="16">EXP(-rate*Dt)*(p*AK18+(1-p)*AK19)</f>
        <v>1005.630060028114</v>
      </c>
      <c r="AK19" s="6">
        <f t="shared" si="15"/>
        <v>1006.1758629616301</v>
      </c>
      <c r="AL19" s="6">
        <f t="shared" si="14"/>
        <v>1006.7219621281786</v>
      </c>
      <c r="AM19" s="17">
        <f>IF(Stock!AM19*EXP(rate*0.01)&lt;S,EXP(-rate*Dt)*(p*AN18+(1-p)*AN19)+cpn*EXP(-rate*($G$30-AM$55)),(1000+cpn)*EXP(-rate*($G$30-AM$55)))</f>
        <v>1007.2683576885393</v>
      </c>
      <c r="AN19" s="6">
        <f t="shared" si="13"/>
        <v>1016.0390298466407</v>
      </c>
      <c r="AO19" s="6">
        <f t="shared" si="12"/>
        <v>1016.5904822197347</v>
      </c>
      <c r="AP19" s="6">
        <f t="shared" si="11"/>
        <v>1017.1422338920788</v>
      </c>
      <c r="AQ19" s="16">
        <f t="shared" si="10"/>
        <v>1017.694285026117</v>
      </c>
      <c r="AR19" s="6">
        <f t="shared" si="9"/>
        <v>1010.7036049582416</v>
      </c>
      <c r="AS19" s="6">
        <f t="shared" si="8"/>
        <v>1011.2521615442352</v>
      </c>
      <c r="AT19" s="6">
        <f t="shared" si="7"/>
        <v>1011.8010158577983</v>
      </c>
      <c r="AU19" s="16">
        <f t="shared" si="6"/>
        <v>1012.3501680605222</v>
      </c>
      <c r="AV19" s="6">
        <f t="shared" si="5"/>
        <v>1005.3572695985232</v>
      </c>
      <c r="AW19" s="6">
        <f t="shared" si="4"/>
        <v>1005.9029244757882</v>
      </c>
      <c r="AX19" s="6">
        <f t="shared" si="3"/>
        <v>1006.4488755057286</v>
      </c>
      <c r="AY19" s="6">
        <f t="shared" si="2"/>
        <v>1006.9951228490802</v>
      </c>
      <c r="AZ19" s="16">
        <f>IF(Stock!AZ19 &lt; K, Ratio*Stock!AZ19 + cpn, Face + cpn)</f>
        <v>1007.5416666666666</v>
      </c>
    </row>
    <row r="20" spans="1:52" ht="17.399999999999999" x14ac:dyDescent="0.4">
      <c r="A20" s="8">
        <f t="shared" si="1"/>
        <v>33</v>
      </c>
      <c r="E20" s="3" t="s">
        <v>22</v>
      </c>
      <c r="F20" s="11">
        <f>Face*F18/F19</f>
        <v>7.541666666666667</v>
      </c>
      <c r="AI20" s="16">
        <f t="shared" ref="AI20:AI53" si="17">EXP(-rate*Dt)*(p*AJ19+(1-p)*AJ20)+cpn*EXP(-rate*($G$29-AI$55))</f>
        <v>1012.6248559208404</v>
      </c>
      <c r="AJ20" s="6">
        <f t="shared" si="16"/>
        <v>1005.630060028114</v>
      </c>
      <c r="AK20" s="6">
        <f t="shared" si="15"/>
        <v>1006.1758629616301</v>
      </c>
      <c r="AL20" s="6">
        <f t="shared" si="14"/>
        <v>1006.7219621281786</v>
      </c>
      <c r="AM20" s="17">
        <f>IF(Stock!AM20*EXP(rate*0.01)&lt;S,EXP(-rate*Dt)*(p*AN19+(1-p)*AN20)+cpn*EXP(-rate*($G$30-AM$55)),(1000+cpn)*EXP(-rate*($G$30-AM$55)))</f>
        <v>1007.2683576885393</v>
      </c>
      <c r="AN20" s="6">
        <f t="shared" si="13"/>
        <v>1016.0390298466407</v>
      </c>
      <c r="AO20" s="6">
        <f t="shared" si="12"/>
        <v>1016.5904822197347</v>
      </c>
      <c r="AP20" s="6">
        <f t="shared" si="11"/>
        <v>1017.1422338920788</v>
      </c>
      <c r="AQ20" s="16">
        <f t="shared" si="10"/>
        <v>1017.694285026117</v>
      </c>
      <c r="AR20" s="6">
        <f t="shared" si="9"/>
        <v>1010.7036049582416</v>
      </c>
      <c r="AS20" s="6">
        <f t="shared" si="8"/>
        <v>1011.2521615442352</v>
      </c>
      <c r="AT20" s="6">
        <f t="shared" si="7"/>
        <v>1011.8010158577983</v>
      </c>
      <c r="AU20" s="16">
        <f t="shared" si="6"/>
        <v>1012.3501680605222</v>
      </c>
      <c r="AV20" s="6">
        <f t="shared" si="5"/>
        <v>1005.3572695985232</v>
      </c>
      <c r="AW20" s="6">
        <f t="shared" si="4"/>
        <v>1005.9029244757882</v>
      </c>
      <c r="AX20" s="6">
        <f t="shared" si="3"/>
        <v>1006.4488755057286</v>
      </c>
      <c r="AY20" s="6">
        <f t="shared" si="2"/>
        <v>1006.9951228490802</v>
      </c>
      <c r="AZ20" s="16">
        <f>IF(Stock!AZ20 &lt; K, Ratio*Stock!AZ20 + cpn, Face + cpn)</f>
        <v>1007.5416666666666</v>
      </c>
    </row>
    <row r="21" spans="1:52" ht="17.399999999999999" x14ac:dyDescent="0.4">
      <c r="A21" s="8">
        <f t="shared" si="1"/>
        <v>32</v>
      </c>
      <c r="AH21" s="6">
        <f t="shared" ref="AH21:AH53" si="18">EXP(-rate*Dt)*(p*AI20+(1-p)*AI21)</f>
        <v>1012.0755547129124</v>
      </c>
      <c r="AI21" s="16">
        <f t="shared" si="17"/>
        <v>1012.6248559208404</v>
      </c>
      <c r="AJ21" s="6">
        <f t="shared" si="16"/>
        <v>1005.630060028114</v>
      </c>
      <c r="AK21" s="6">
        <f t="shared" si="15"/>
        <v>1006.1758629616301</v>
      </c>
      <c r="AL21" s="6">
        <f t="shared" si="14"/>
        <v>1006.7219621281786</v>
      </c>
      <c r="AM21" s="17">
        <f>IF(Stock!AM21*EXP(rate*0.01)&lt;S,EXP(-rate*Dt)*(p*AN20+(1-p)*AN21)+cpn*EXP(-rate*($G$30-AM$55)),(1000+cpn)*EXP(-rate*($G$30-AM$55)))</f>
        <v>1007.2683576885393</v>
      </c>
      <c r="AN21" s="6">
        <f t="shared" si="13"/>
        <v>1016.0390298466407</v>
      </c>
      <c r="AO21" s="6">
        <f t="shared" si="12"/>
        <v>1016.5904822197347</v>
      </c>
      <c r="AP21" s="6">
        <f t="shared" si="11"/>
        <v>1017.1422338920788</v>
      </c>
      <c r="AQ21" s="16">
        <f t="shared" si="10"/>
        <v>1017.694285026117</v>
      </c>
      <c r="AR21" s="6">
        <f t="shared" si="9"/>
        <v>1010.7036049582416</v>
      </c>
      <c r="AS21" s="6">
        <f t="shared" si="8"/>
        <v>1011.2521615442352</v>
      </c>
      <c r="AT21" s="6">
        <f t="shared" si="7"/>
        <v>1011.8010158577983</v>
      </c>
      <c r="AU21" s="16">
        <f t="shared" si="6"/>
        <v>1012.3501680605222</v>
      </c>
      <c r="AV21" s="6">
        <f t="shared" si="5"/>
        <v>1005.3572695985232</v>
      </c>
      <c r="AW21" s="6">
        <f t="shared" si="4"/>
        <v>1005.9029244757882</v>
      </c>
      <c r="AX21" s="6">
        <f t="shared" si="3"/>
        <v>1006.4488755057286</v>
      </c>
      <c r="AY21" s="6">
        <f t="shared" si="2"/>
        <v>1006.9951228490802</v>
      </c>
      <c r="AZ21" s="16">
        <f>IF(Stock!AZ21 &lt; K, Ratio*Stock!AZ21 + cpn, Face + cpn)</f>
        <v>1007.5416666666666</v>
      </c>
    </row>
    <row r="22" spans="1:52" ht="17.399999999999999" x14ac:dyDescent="0.4">
      <c r="A22" s="8">
        <f t="shared" si="1"/>
        <v>31</v>
      </c>
      <c r="E22" s="20" t="s">
        <v>27</v>
      </c>
      <c r="F22" s="3">
        <v>1</v>
      </c>
      <c r="G22" s="3">
        <f t="shared" ref="G22:G33" si="19">T/$F$19*F22</f>
        <v>8.3333333333333329E-2</v>
      </c>
      <c r="AG22" s="6">
        <f t="shared" ref="AG22:AG53" si="20">EXP(-rate*Dt)*(p*AH21+(1-p)*AH22)</f>
        <v>1011.5265514749733</v>
      </c>
      <c r="AH22" s="6">
        <f t="shared" si="18"/>
        <v>1012.0755547129124</v>
      </c>
      <c r="AI22" s="16">
        <f t="shared" si="17"/>
        <v>1012.6248559208404</v>
      </c>
      <c r="AJ22" s="6">
        <f t="shared" si="16"/>
        <v>1005.630060028114</v>
      </c>
      <c r="AK22" s="6">
        <f t="shared" si="15"/>
        <v>1006.1758629616301</v>
      </c>
      <c r="AL22" s="6">
        <f t="shared" si="14"/>
        <v>1006.7219621281786</v>
      </c>
      <c r="AM22" s="17">
        <f>IF(Stock!AM22*EXP(rate*0.01)&lt;S,EXP(-rate*Dt)*(p*AN21+(1-p)*AN22)+cpn*EXP(-rate*($G$30-AM$55)),(1000+cpn)*EXP(-rate*($G$30-AM$55)))</f>
        <v>1007.2683576885393</v>
      </c>
      <c r="AN22" s="6">
        <f t="shared" si="13"/>
        <v>1016.0390298466407</v>
      </c>
      <c r="AO22" s="6">
        <f t="shared" si="12"/>
        <v>1016.5904822197347</v>
      </c>
      <c r="AP22" s="6">
        <f t="shared" si="11"/>
        <v>1017.1422338920788</v>
      </c>
      <c r="AQ22" s="16">
        <f t="shared" si="10"/>
        <v>1017.694285026117</v>
      </c>
      <c r="AR22" s="6">
        <f t="shared" si="9"/>
        <v>1010.7036049582416</v>
      </c>
      <c r="AS22" s="6">
        <f t="shared" si="8"/>
        <v>1011.2521615442352</v>
      </c>
      <c r="AT22" s="6">
        <f t="shared" si="7"/>
        <v>1011.8010158577983</v>
      </c>
      <c r="AU22" s="16">
        <f t="shared" si="6"/>
        <v>1012.3501680605222</v>
      </c>
      <c r="AV22" s="6">
        <f t="shared" si="5"/>
        <v>1005.3572695985232</v>
      </c>
      <c r="AW22" s="6">
        <f t="shared" si="4"/>
        <v>1005.9029244757882</v>
      </c>
      <c r="AX22" s="6">
        <f t="shared" si="3"/>
        <v>1006.4488755057286</v>
      </c>
      <c r="AY22" s="6">
        <f t="shared" si="2"/>
        <v>1006.9951228490802</v>
      </c>
      <c r="AZ22" s="16">
        <f>IF(Stock!AZ22 &lt; K, Ratio*Stock!AZ22 + cpn, Face + cpn)</f>
        <v>1007.5416666666666</v>
      </c>
    </row>
    <row r="23" spans="1:52" ht="17.399999999999999" x14ac:dyDescent="0.4">
      <c r="A23" s="8">
        <f t="shared" si="1"/>
        <v>30</v>
      </c>
      <c r="E23" s="21"/>
      <c r="F23" s="3">
        <v>2</v>
      </c>
      <c r="G23" s="3">
        <f t="shared" si="19"/>
        <v>0.16666666666666666</v>
      </c>
      <c r="AF23" s="6">
        <f t="shared" ref="AF23:AF53" si="21">EXP(-rate*Dt)*(p*AG22+(1-p)*AG23)</f>
        <v>1010.9778460453883</v>
      </c>
      <c r="AG23" s="6">
        <f t="shared" si="20"/>
        <v>1011.5265514749733</v>
      </c>
      <c r="AH23" s="6">
        <f t="shared" si="18"/>
        <v>1012.0755547129124</v>
      </c>
      <c r="AI23" s="16">
        <f t="shared" si="17"/>
        <v>1012.6248559208404</v>
      </c>
      <c r="AJ23" s="6">
        <f t="shared" si="16"/>
        <v>1005.630060028114</v>
      </c>
      <c r="AK23" s="6">
        <f t="shared" si="15"/>
        <v>1006.1758629616301</v>
      </c>
      <c r="AL23" s="6">
        <f t="shared" si="14"/>
        <v>1006.7219621281786</v>
      </c>
      <c r="AM23" s="17">
        <f>IF(Stock!AM23*EXP(rate*0.01)&lt;S,EXP(-rate*Dt)*(p*AN22+(1-p)*AN23)+cpn*EXP(-rate*($G$30-AM$55)),(1000+cpn)*EXP(-rate*($G$30-AM$55)))</f>
        <v>1007.2683576885393</v>
      </c>
      <c r="AN23" s="6">
        <f t="shared" si="13"/>
        <v>1016.0390298466407</v>
      </c>
      <c r="AO23" s="6">
        <f t="shared" si="12"/>
        <v>1016.5904822197347</v>
      </c>
      <c r="AP23" s="6">
        <f t="shared" si="11"/>
        <v>1017.1422338920788</v>
      </c>
      <c r="AQ23" s="16">
        <f t="shared" si="10"/>
        <v>1017.694285026117</v>
      </c>
      <c r="AR23" s="6">
        <f t="shared" si="9"/>
        <v>1010.7036049582416</v>
      </c>
      <c r="AS23" s="6">
        <f t="shared" si="8"/>
        <v>1011.2521615442352</v>
      </c>
      <c r="AT23" s="6">
        <f t="shared" si="7"/>
        <v>1011.8010158577983</v>
      </c>
      <c r="AU23" s="16">
        <f t="shared" si="6"/>
        <v>1012.3501680605222</v>
      </c>
      <c r="AV23" s="6">
        <f t="shared" si="5"/>
        <v>1005.3572695985232</v>
      </c>
      <c r="AW23" s="6">
        <f t="shared" si="4"/>
        <v>1005.9029244757882</v>
      </c>
      <c r="AX23" s="6">
        <f t="shared" si="3"/>
        <v>1006.4488755057286</v>
      </c>
      <c r="AY23" s="6">
        <f t="shared" si="2"/>
        <v>1006.9951228490802</v>
      </c>
      <c r="AZ23" s="16">
        <f>IF(Stock!AZ23 &lt; K, Ratio*Stock!AZ23 + cpn, Face + cpn)</f>
        <v>1007.5416666666666</v>
      </c>
    </row>
    <row r="24" spans="1:52" ht="17.399999999999999" x14ac:dyDescent="0.4">
      <c r="A24" s="8">
        <f t="shared" si="1"/>
        <v>29</v>
      </c>
      <c r="E24" s="21"/>
      <c r="F24" s="3">
        <v>3</v>
      </c>
      <c r="G24" s="3">
        <f t="shared" si="19"/>
        <v>0.25</v>
      </c>
      <c r="AE24" s="16">
        <f t="shared" ref="AE24:AE53" si="22">EXP(-rate*Dt)*(p*AF23+(1-p)*AF24)+cpn*EXP(-rate*($G$28-AE$55))</f>
        <v>1017.9704229420594</v>
      </c>
      <c r="AF24" s="6">
        <f t="shared" si="21"/>
        <v>1010.9778460453883</v>
      </c>
      <c r="AG24" s="6">
        <f t="shared" si="20"/>
        <v>1011.5265514749733</v>
      </c>
      <c r="AH24" s="6">
        <f t="shared" si="18"/>
        <v>1012.0755547129124</v>
      </c>
      <c r="AI24" s="16">
        <f t="shared" si="17"/>
        <v>1012.6248559208404</v>
      </c>
      <c r="AJ24" s="6">
        <f t="shared" si="16"/>
        <v>1005.630060028114</v>
      </c>
      <c r="AK24" s="6">
        <f t="shared" si="15"/>
        <v>1006.1758629616301</v>
      </c>
      <c r="AL24" s="6">
        <f t="shared" si="14"/>
        <v>1006.7219621281786</v>
      </c>
      <c r="AM24" s="17">
        <f>IF(Stock!AM24*EXP(rate*0.01)&lt;S,EXP(-rate*Dt)*(p*AN23+(1-p)*AN24)+cpn*EXP(-rate*($G$30-AM$55)),(1000+cpn)*EXP(-rate*($G$30-AM$55)))</f>
        <v>1007.2683576885393</v>
      </c>
      <c r="AN24" s="6">
        <f t="shared" si="13"/>
        <v>1016.0390298466407</v>
      </c>
      <c r="AO24" s="6">
        <f t="shared" si="12"/>
        <v>1016.5904822197347</v>
      </c>
      <c r="AP24" s="6">
        <f t="shared" si="11"/>
        <v>1017.1422338920788</v>
      </c>
      <c r="AQ24" s="16">
        <f t="shared" si="10"/>
        <v>1017.694285026117</v>
      </c>
      <c r="AR24" s="6">
        <f t="shared" si="9"/>
        <v>1010.7036049582416</v>
      </c>
      <c r="AS24" s="6">
        <f t="shared" si="8"/>
        <v>1011.2521615442352</v>
      </c>
      <c r="AT24" s="6">
        <f t="shared" si="7"/>
        <v>1011.8010158577983</v>
      </c>
      <c r="AU24" s="16">
        <f t="shared" si="6"/>
        <v>1012.3501680605222</v>
      </c>
      <c r="AV24" s="6">
        <f t="shared" si="5"/>
        <v>1005.3572695985232</v>
      </c>
      <c r="AW24" s="6">
        <f t="shared" si="4"/>
        <v>1005.9029244757882</v>
      </c>
      <c r="AX24" s="6">
        <f t="shared" si="3"/>
        <v>1006.4488755057286</v>
      </c>
      <c r="AY24" s="6">
        <f t="shared" si="2"/>
        <v>1006.9951228490802</v>
      </c>
      <c r="AZ24" s="16">
        <f>IF(Stock!AZ24 &lt; K, Ratio*Stock!AZ24 + cpn, Face + cpn)</f>
        <v>1007.5416666666666</v>
      </c>
    </row>
    <row r="25" spans="1:52" ht="17.399999999999999" x14ac:dyDescent="0.4">
      <c r="A25" s="8">
        <f t="shared" si="1"/>
        <v>28</v>
      </c>
      <c r="E25" s="21"/>
      <c r="F25" s="3">
        <v>4</v>
      </c>
      <c r="G25" s="3">
        <f t="shared" si="19"/>
        <v>0.33333333333333331</v>
      </c>
      <c r="AD25" s="6">
        <f t="shared" ref="AD25:AD53" si="23">EXP(-rate*Dt)*(p*AE24+(1-p)*AE25)</f>
        <v>1017.4182220162302</v>
      </c>
      <c r="AE25" s="16">
        <f t="shared" si="22"/>
        <v>1017.9704229420594</v>
      </c>
      <c r="AF25" s="6">
        <f t="shared" si="21"/>
        <v>1010.9778460453883</v>
      </c>
      <c r="AG25" s="6">
        <f t="shared" si="20"/>
        <v>1011.5265514749733</v>
      </c>
      <c r="AH25" s="6">
        <f t="shared" si="18"/>
        <v>1012.0755547129124</v>
      </c>
      <c r="AI25" s="16">
        <f t="shared" si="17"/>
        <v>1012.6248559208404</v>
      </c>
      <c r="AJ25" s="6">
        <f t="shared" si="16"/>
        <v>1005.630060028114</v>
      </c>
      <c r="AK25" s="6">
        <f t="shared" si="15"/>
        <v>1006.1758629616301</v>
      </c>
      <c r="AL25" s="6">
        <f t="shared" si="14"/>
        <v>1006.7219621281786</v>
      </c>
      <c r="AM25" s="17">
        <f>IF(Stock!AM25*EXP(rate*0.01)&lt;S,EXP(-rate*Dt)*(p*AN24+(1-p)*AN25)+cpn*EXP(-rate*($G$30-AM$55)),(1000+cpn)*EXP(-rate*($G$30-AM$55)))</f>
        <v>1007.2683576885393</v>
      </c>
      <c r="AN25" s="6">
        <f t="shared" si="13"/>
        <v>1016.0390298466407</v>
      </c>
      <c r="AO25" s="6">
        <f t="shared" si="12"/>
        <v>1016.5904822197347</v>
      </c>
      <c r="AP25" s="6">
        <f t="shared" si="11"/>
        <v>1017.1422338920788</v>
      </c>
      <c r="AQ25" s="16">
        <f t="shared" si="10"/>
        <v>1017.694285026117</v>
      </c>
      <c r="AR25" s="6">
        <f t="shared" si="9"/>
        <v>1010.7036049582416</v>
      </c>
      <c r="AS25" s="6">
        <f t="shared" si="8"/>
        <v>1011.2521615442352</v>
      </c>
      <c r="AT25" s="6">
        <f t="shared" si="7"/>
        <v>1011.8010158577983</v>
      </c>
      <c r="AU25" s="16">
        <f t="shared" si="6"/>
        <v>1012.3501680605222</v>
      </c>
      <c r="AV25" s="6">
        <f t="shared" si="5"/>
        <v>1005.3572695985232</v>
      </c>
      <c r="AW25" s="6">
        <f t="shared" si="4"/>
        <v>1005.9029244757882</v>
      </c>
      <c r="AX25" s="6">
        <f t="shared" si="3"/>
        <v>1006.4488755057286</v>
      </c>
      <c r="AY25" s="6">
        <f t="shared" si="2"/>
        <v>1006.9951228490802</v>
      </c>
      <c r="AZ25" s="16">
        <f>IF(Stock!AZ25 &lt; K, Ratio*Stock!AZ25 + cpn, Face + cpn)</f>
        <v>1007.5416666666666</v>
      </c>
    </row>
    <row r="26" spans="1:52" ht="17.399999999999999" x14ac:dyDescent="0.4">
      <c r="A26" s="8">
        <f t="shared" si="1"/>
        <v>27</v>
      </c>
      <c r="E26" s="21"/>
      <c r="F26" s="3">
        <v>5</v>
      </c>
      <c r="G26" s="3">
        <f t="shared" si="19"/>
        <v>0.41666666666666663</v>
      </c>
      <c r="AC26" s="6">
        <f t="shared" ref="AC26:AC53" si="24">EXP(-rate*Dt)*(p*AD25+(1-p)*AD26)</f>
        <v>1016.86632063335</v>
      </c>
      <c r="AD26" s="6">
        <f t="shared" si="23"/>
        <v>1017.4182220162302</v>
      </c>
      <c r="AE26" s="16">
        <f t="shared" si="22"/>
        <v>1017.9704229420594</v>
      </c>
      <c r="AF26" s="6">
        <f t="shared" si="21"/>
        <v>1010.9778460453883</v>
      </c>
      <c r="AG26" s="6">
        <f t="shared" si="20"/>
        <v>1011.5265514749733</v>
      </c>
      <c r="AH26" s="6">
        <f t="shared" si="18"/>
        <v>1012.0755547129124</v>
      </c>
      <c r="AI26" s="16">
        <f t="shared" si="17"/>
        <v>1012.6248559208404</v>
      </c>
      <c r="AJ26" s="6">
        <f t="shared" si="16"/>
        <v>1005.630060028114</v>
      </c>
      <c r="AK26" s="6">
        <f t="shared" si="15"/>
        <v>1006.1758629616301</v>
      </c>
      <c r="AL26" s="6">
        <f t="shared" si="14"/>
        <v>1006.7219621281786</v>
      </c>
      <c r="AM26" s="17">
        <f>IF(Stock!AM26*EXP(rate*0.01)&lt;S,EXP(-rate*Dt)*(p*AN25+(1-p)*AN26)+cpn*EXP(-rate*($G$30-AM$55)),(1000+cpn)*EXP(-rate*($G$30-AM$55)))</f>
        <v>1007.2683576885393</v>
      </c>
      <c r="AN26" s="6">
        <f t="shared" si="13"/>
        <v>1016.0390298466407</v>
      </c>
      <c r="AO26" s="6">
        <f t="shared" si="12"/>
        <v>1016.5904822197347</v>
      </c>
      <c r="AP26" s="6">
        <f t="shared" si="11"/>
        <v>1017.1422338920788</v>
      </c>
      <c r="AQ26" s="16">
        <f t="shared" si="10"/>
        <v>1017.694285026117</v>
      </c>
      <c r="AR26" s="6">
        <f t="shared" si="9"/>
        <v>1010.7036049582416</v>
      </c>
      <c r="AS26" s="6">
        <f t="shared" si="8"/>
        <v>1011.2521615442352</v>
      </c>
      <c r="AT26" s="6">
        <f t="shared" si="7"/>
        <v>1011.8010158577983</v>
      </c>
      <c r="AU26" s="16">
        <f t="shared" si="6"/>
        <v>1012.3501680605222</v>
      </c>
      <c r="AV26" s="6">
        <f t="shared" si="5"/>
        <v>1005.3572695985232</v>
      </c>
      <c r="AW26" s="6">
        <f t="shared" si="4"/>
        <v>1005.9029244757882</v>
      </c>
      <c r="AX26" s="6">
        <f t="shared" si="3"/>
        <v>1006.4488755057286</v>
      </c>
      <c r="AY26" s="6">
        <f t="shared" si="2"/>
        <v>1006.9951228490802</v>
      </c>
      <c r="AZ26" s="16">
        <f>IF(Stock!AZ26 &lt; K, Ratio*Stock!AZ26 + cpn, Face + cpn)</f>
        <v>1007.5416666666666</v>
      </c>
    </row>
    <row r="27" spans="1:52" ht="17.399999999999999" x14ac:dyDescent="0.4">
      <c r="A27" s="8">
        <f t="shared" si="1"/>
        <v>26</v>
      </c>
      <c r="E27" s="21"/>
      <c r="F27" s="3">
        <v>6</v>
      </c>
      <c r="G27" s="3">
        <f t="shared" si="19"/>
        <v>0.5</v>
      </c>
      <c r="AB27" s="6">
        <f t="shared" ref="AB27:AB53" si="25">EXP(-rate*Dt)*(p*AC26+(1-p)*AC27)</f>
        <v>1016.314718630931</v>
      </c>
      <c r="AC27" s="6">
        <f t="shared" si="24"/>
        <v>1016.86632063335</v>
      </c>
      <c r="AD27" s="6">
        <f t="shared" si="23"/>
        <v>1017.4182220162302</v>
      </c>
      <c r="AE27" s="16">
        <f t="shared" si="22"/>
        <v>1017.9704229420594</v>
      </c>
      <c r="AF27" s="6">
        <f t="shared" si="21"/>
        <v>1010.9778460453883</v>
      </c>
      <c r="AG27" s="6">
        <f t="shared" si="20"/>
        <v>1011.5265514749733</v>
      </c>
      <c r="AH27" s="6">
        <f t="shared" si="18"/>
        <v>1012.0755547129124</v>
      </c>
      <c r="AI27" s="16">
        <f t="shared" si="17"/>
        <v>1012.6248559208404</v>
      </c>
      <c r="AJ27" s="6">
        <f t="shared" si="16"/>
        <v>1005.630060028114</v>
      </c>
      <c r="AK27" s="6">
        <f t="shared" si="15"/>
        <v>1006.1758629616301</v>
      </c>
      <c r="AL27" s="6">
        <f t="shared" si="14"/>
        <v>1006.7219621281786</v>
      </c>
      <c r="AM27" s="17">
        <f>IF(Stock!AM27*EXP(rate*0.01)&lt;S,EXP(-rate*Dt)*(p*AN26+(1-p)*AN27)+cpn*EXP(-rate*($G$30-AM$55)),(1000+cpn)*EXP(-rate*($G$30-AM$55)))</f>
        <v>1007.2683576885393</v>
      </c>
      <c r="AN27" s="6">
        <f t="shared" si="13"/>
        <v>1016.0390298466407</v>
      </c>
      <c r="AO27" s="6">
        <f t="shared" si="12"/>
        <v>1016.5904822197347</v>
      </c>
      <c r="AP27" s="6">
        <f t="shared" si="11"/>
        <v>1017.1422338920788</v>
      </c>
      <c r="AQ27" s="16">
        <f t="shared" si="10"/>
        <v>1017.694285026117</v>
      </c>
      <c r="AR27" s="6">
        <f t="shared" si="9"/>
        <v>1010.7036049582416</v>
      </c>
      <c r="AS27" s="6">
        <f t="shared" si="8"/>
        <v>1011.2521615442352</v>
      </c>
      <c r="AT27" s="6">
        <f t="shared" si="7"/>
        <v>1011.8010158577983</v>
      </c>
      <c r="AU27" s="16">
        <f t="shared" si="6"/>
        <v>1012.3501680605222</v>
      </c>
      <c r="AV27" s="6">
        <f t="shared" si="5"/>
        <v>1005.3572695985232</v>
      </c>
      <c r="AW27" s="6">
        <f t="shared" si="4"/>
        <v>1005.9029244757882</v>
      </c>
      <c r="AX27" s="6">
        <f t="shared" si="3"/>
        <v>1006.4488755057286</v>
      </c>
      <c r="AY27" s="6">
        <f t="shared" si="2"/>
        <v>1006.9951228490802</v>
      </c>
      <c r="AZ27" s="16">
        <f>IF(Stock!AZ27 &lt; K, Ratio*Stock!AZ27 + cpn, Face + cpn)</f>
        <v>1007.5416666666666</v>
      </c>
    </row>
    <row r="28" spans="1:52" ht="17.399999999999999" x14ac:dyDescent="0.4">
      <c r="A28" s="8">
        <f t="shared" si="1"/>
        <v>25</v>
      </c>
      <c r="E28" s="21"/>
      <c r="F28" s="3">
        <v>7</v>
      </c>
      <c r="G28" s="3">
        <f t="shared" si="19"/>
        <v>0.58333333333333326</v>
      </c>
      <c r="AA28" s="17">
        <f>IF(Stock!AA28&lt;S,EXP(-rate*Dt)*(p*AB27+(1-p)*AB28)+cpn*EXP(-rate*($G$27-AA$55)),(1000+cpn)*EXP(-rate*($G$27-AA$55)))</f>
        <v>1007.5416666666666</v>
      </c>
      <c r="AB28" s="6">
        <f t="shared" si="25"/>
        <v>1016.314718630931</v>
      </c>
      <c r="AC28" s="6">
        <f t="shared" si="24"/>
        <v>1016.86632063335</v>
      </c>
      <c r="AD28" s="6">
        <f t="shared" si="23"/>
        <v>1017.4182220162302</v>
      </c>
      <c r="AE28" s="16">
        <f t="shared" si="22"/>
        <v>1017.9704229420594</v>
      </c>
      <c r="AF28" s="6">
        <f t="shared" si="21"/>
        <v>1010.9778460453883</v>
      </c>
      <c r="AG28" s="6">
        <f t="shared" si="20"/>
        <v>1011.5265514749733</v>
      </c>
      <c r="AH28" s="6">
        <f t="shared" si="18"/>
        <v>1012.0755547129124</v>
      </c>
      <c r="AI28" s="16">
        <f t="shared" si="17"/>
        <v>1012.6248559208404</v>
      </c>
      <c r="AJ28" s="6">
        <f t="shared" si="16"/>
        <v>1005.630060028114</v>
      </c>
      <c r="AK28" s="6">
        <f t="shared" si="15"/>
        <v>1006.1758629616301</v>
      </c>
      <c r="AL28" s="6">
        <f t="shared" si="14"/>
        <v>1006.7219621281786</v>
      </c>
      <c r="AM28" s="17">
        <f>IF(Stock!AM28*EXP(rate*0.01)&lt;S,EXP(-rate*Dt)*(p*AN27+(1-p)*AN28)+cpn*EXP(-rate*($G$30-AM$55)),(1000+cpn)*EXP(-rate*($G$30-AM$55)))</f>
        <v>1007.2683576885393</v>
      </c>
      <c r="AN28" s="6">
        <f t="shared" si="13"/>
        <v>1016.0390298466407</v>
      </c>
      <c r="AO28" s="6">
        <f t="shared" si="12"/>
        <v>1016.5904822197347</v>
      </c>
      <c r="AP28" s="6">
        <f t="shared" si="11"/>
        <v>1017.1422338920788</v>
      </c>
      <c r="AQ28" s="16">
        <f t="shared" si="10"/>
        <v>1017.694285026117</v>
      </c>
      <c r="AR28" s="6">
        <f t="shared" si="9"/>
        <v>1010.7036049582416</v>
      </c>
      <c r="AS28" s="6">
        <f t="shared" si="8"/>
        <v>1011.2521615442352</v>
      </c>
      <c r="AT28" s="6">
        <f t="shared" si="7"/>
        <v>1011.8010158577983</v>
      </c>
      <c r="AU28" s="16">
        <f t="shared" si="6"/>
        <v>1012.3501680605222</v>
      </c>
      <c r="AV28" s="6">
        <f t="shared" si="5"/>
        <v>1005.3572695985232</v>
      </c>
      <c r="AW28" s="6">
        <f t="shared" si="4"/>
        <v>1005.9029244757882</v>
      </c>
      <c r="AX28" s="6">
        <f t="shared" si="3"/>
        <v>1006.4488755057286</v>
      </c>
      <c r="AY28" s="6">
        <f t="shared" si="2"/>
        <v>1006.9951228490802</v>
      </c>
      <c r="AZ28" s="16">
        <f>IF(Stock!AZ28 &lt; K, Ratio*Stock!AZ28 + cpn, Face + cpn)</f>
        <v>1007.5416666666666</v>
      </c>
    </row>
    <row r="29" spans="1:52" ht="17.399999999999999" x14ac:dyDescent="0.4">
      <c r="A29" s="8">
        <f t="shared" si="1"/>
        <v>24</v>
      </c>
      <c r="E29" s="21"/>
      <c r="F29" s="3">
        <v>8</v>
      </c>
      <c r="G29" s="3">
        <f t="shared" si="19"/>
        <v>0.66666666666666663</v>
      </c>
      <c r="Z29" s="6">
        <f t="shared" ref="Z29:Z53" si="26">EXP(-rate*Dt)*(p*AA28+(1-p)*AA29)</f>
        <v>1006.9951228490802</v>
      </c>
      <c r="AA29" s="17">
        <f>IF(Stock!AA29&lt;S,EXP(-rate*Dt)*(p*AB28+(1-p)*AB29)+cpn*EXP(-rate*($G$27-AA$55)),(1000+cpn)*EXP(-rate*($G$27-AA$55)))</f>
        <v>1007.5416666666666</v>
      </c>
      <c r="AB29" s="6">
        <f t="shared" si="25"/>
        <v>1016.314718630931</v>
      </c>
      <c r="AC29" s="6">
        <f t="shared" si="24"/>
        <v>1016.86632063335</v>
      </c>
      <c r="AD29" s="6">
        <f t="shared" si="23"/>
        <v>1017.4182220162302</v>
      </c>
      <c r="AE29" s="16">
        <f t="shared" si="22"/>
        <v>1017.9704229420594</v>
      </c>
      <c r="AF29" s="6">
        <f t="shared" si="21"/>
        <v>1010.9778460453883</v>
      </c>
      <c r="AG29" s="6">
        <f t="shared" si="20"/>
        <v>1011.5265514749733</v>
      </c>
      <c r="AH29" s="6">
        <f t="shared" si="18"/>
        <v>1012.0755547129124</v>
      </c>
      <c r="AI29" s="16">
        <f t="shared" si="17"/>
        <v>1012.6248559208404</v>
      </c>
      <c r="AJ29" s="6">
        <f t="shared" si="16"/>
        <v>1005.630060028114</v>
      </c>
      <c r="AK29" s="6">
        <f t="shared" si="15"/>
        <v>1006.1758629616301</v>
      </c>
      <c r="AL29" s="6">
        <f t="shared" si="14"/>
        <v>1006.7219621281786</v>
      </c>
      <c r="AM29" s="17">
        <f>IF(Stock!AM29*EXP(rate*0.01)&lt;S,EXP(-rate*Dt)*(p*AN28+(1-p)*AN29)+cpn*EXP(-rate*($G$30-AM$55)),(1000+cpn)*EXP(-rate*($G$30-AM$55)))</f>
        <v>1007.2683576885393</v>
      </c>
      <c r="AN29" s="6">
        <f t="shared" si="13"/>
        <v>1016.0390298466407</v>
      </c>
      <c r="AO29" s="6">
        <f t="shared" si="12"/>
        <v>1016.5904822197347</v>
      </c>
      <c r="AP29" s="6">
        <f t="shared" si="11"/>
        <v>1017.1422338920788</v>
      </c>
      <c r="AQ29" s="16">
        <f t="shared" si="10"/>
        <v>1017.694285026117</v>
      </c>
      <c r="AR29" s="6">
        <f t="shared" si="9"/>
        <v>1010.7036049582416</v>
      </c>
      <c r="AS29" s="6">
        <f t="shared" si="8"/>
        <v>1011.2521615442352</v>
      </c>
      <c r="AT29" s="6">
        <f t="shared" si="7"/>
        <v>1011.8010158577983</v>
      </c>
      <c r="AU29" s="16">
        <f t="shared" si="6"/>
        <v>1012.3501680605222</v>
      </c>
      <c r="AV29" s="6">
        <f t="shared" si="5"/>
        <v>1005.3572695985232</v>
      </c>
      <c r="AW29" s="6">
        <f t="shared" si="4"/>
        <v>1005.9029244757882</v>
      </c>
      <c r="AX29" s="6">
        <f t="shared" si="3"/>
        <v>1006.4488755057286</v>
      </c>
      <c r="AY29" s="6">
        <f t="shared" si="2"/>
        <v>1006.9951228490802</v>
      </c>
      <c r="AZ29" s="16">
        <f>IF(Stock!AZ29 &lt; K, Ratio*Stock!AZ29 + cpn, Face + cpn)</f>
        <v>1007.5416666666666</v>
      </c>
    </row>
    <row r="30" spans="1:52" ht="17.399999999999999" x14ac:dyDescent="0.4">
      <c r="A30" s="8">
        <f t="shared" si="1"/>
        <v>23</v>
      </c>
      <c r="E30" s="21"/>
      <c r="F30" s="3">
        <v>9</v>
      </c>
      <c r="G30" s="3">
        <f t="shared" si="19"/>
        <v>0.75</v>
      </c>
      <c r="Y30" s="6">
        <f t="shared" ref="Y30:Y53" si="27">EXP(-rate*Dt)*(p*Z29+(1-p)*Z30)</f>
        <v>1006.4488755057286</v>
      </c>
      <c r="Z30" s="6">
        <f t="shared" si="26"/>
        <v>1006.9951228490802</v>
      </c>
      <c r="AA30" s="17">
        <f>IF(Stock!AA30&lt;S,EXP(-rate*Dt)*(p*AB29+(1-p)*AB30)+cpn*EXP(-rate*($G$27-AA$55)),(1000+cpn)*EXP(-rate*($G$27-AA$55)))</f>
        <v>1007.5416666666666</v>
      </c>
      <c r="AB30" s="6">
        <f t="shared" si="25"/>
        <v>1016.314718630931</v>
      </c>
      <c r="AC30" s="6">
        <f t="shared" si="24"/>
        <v>1016.86632063335</v>
      </c>
      <c r="AD30" s="6">
        <f t="shared" si="23"/>
        <v>1017.4182220162302</v>
      </c>
      <c r="AE30" s="16">
        <f t="shared" si="22"/>
        <v>1017.9704229420594</v>
      </c>
      <c r="AF30" s="6">
        <f t="shared" si="21"/>
        <v>1010.9778460453883</v>
      </c>
      <c r="AG30" s="6">
        <f t="shared" si="20"/>
        <v>1011.5265514749733</v>
      </c>
      <c r="AH30" s="6">
        <f t="shared" si="18"/>
        <v>1012.0755547129124</v>
      </c>
      <c r="AI30" s="16">
        <f t="shared" si="17"/>
        <v>1012.6248559208404</v>
      </c>
      <c r="AJ30" s="6">
        <f t="shared" si="16"/>
        <v>1005.630060028114</v>
      </c>
      <c r="AK30" s="6">
        <f t="shared" si="15"/>
        <v>1006.1758629616301</v>
      </c>
      <c r="AL30" s="6">
        <f t="shared" si="14"/>
        <v>1006.7219621281786</v>
      </c>
      <c r="AM30" s="17">
        <f>IF(Stock!AM30*EXP(rate*0.01)&lt;S,EXP(-rate*Dt)*(p*AN29+(1-p)*AN30)+cpn*EXP(-rate*($G$30-AM$55)),(1000+cpn)*EXP(-rate*($G$30-AM$55)))</f>
        <v>1007.2683576885393</v>
      </c>
      <c r="AN30" s="6">
        <f t="shared" si="13"/>
        <v>1016.0340719064026</v>
      </c>
      <c r="AO30" s="6">
        <f t="shared" si="12"/>
        <v>1016.580747099417</v>
      </c>
      <c r="AP30" s="6">
        <f t="shared" si="11"/>
        <v>1017.1231185814764</v>
      </c>
      <c r="AQ30" s="16">
        <f t="shared" si="10"/>
        <v>1017.6567513246837</v>
      </c>
      <c r="AR30" s="6">
        <f t="shared" si="9"/>
        <v>1010.6299059861147</v>
      </c>
      <c r="AS30" s="6">
        <f t="shared" si="8"/>
        <v>1011.1074505702264</v>
      </c>
      <c r="AT30" s="6">
        <f t="shared" si="7"/>
        <v>1011.516869886773</v>
      </c>
      <c r="AU30" s="16">
        <f t="shared" si="6"/>
        <v>1011.7922357170836</v>
      </c>
      <c r="AV30" s="6">
        <f t="shared" si="5"/>
        <v>1004.2617464111581</v>
      </c>
      <c r="AW30" s="6">
        <f t="shared" si="4"/>
        <v>1003.751819475031</v>
      </c>
      <c r="AX30" s="6">
        <f t="shared" si="3"/>
        <v>1002.2250920407598</v>
      </c>
      <c r="AY30" s="6">
        <f t="shared" si="2"/>
        <v>998.70154966103871</v>
      </c>
      <c r="AZ30" s="16">
        <f>IF(Stock!AZ30 &lt; K, Ratio*Stock!AZ30 + cpn, Face + cpn)</f>
        <v>991.25689335954087</v>
      </c>
    </row>
    <row r="31" spans="1:52" ht="17.399999999999999" x14ac:dyDescent="0.4">
      <c r="A31" s="8">
        <f t="shared" si="1"/>
        <v>22</v>
      </c>
      <c r="E31" s="21"/>
      <c r="F31" s="3">
        <v>10</v>
      </c>
      <c r="G31" s="3">
        <f t="shared" si="19"/>
        <v>0.83333333333333326</v>
      </c>
      <c r="X31" s="6">
        <f t="shared" ref="X31:X53" si="28">EXP(-rate*Dt)*(p*Y30+(1-p)*Y31)</f>
        <v>1005.9029244757882</v>
      </c>
      <c r="Y31" s="6">
        <f t="shared" si="27"/>
        <v>1006.4488755057286</v>
      </c>
      <c r="Z31" s="6">
        <f t="shared" si="26"/>
        <v>1006.9951228490802</v>
      </c>
      <c r="AA31" s="17">
        <f>IF(Stock!AA31&lt;S,EXP(-rate*Dt)*(p*AB30+(1-p)*AB31)+cpn*EXP(-rate*($G$27-AA$55)),(1000+cpn)*EXP(-rate*($G$27-AA$55)))</f>
        <v>1007.5416666666666</v>
      </c>
      <c r="AB31" s="6">
        <f t="shared" si="25"/>
        <v>1016.314718630931</v>
      </c>
      <c r="AC31" s="6">
        <f t="shared" si="24"/>
        <v>1016.86632063335</v>
      </c>
      <c r="AD31" s="6">
        <f t="shared" si="23"/>
        <v>1017.4182220162302</v>
      </c>
      <c r="AE31" s="16">
        <f t="shared" si="22"/>
        <v>1017.9704229420594</v>
      </c>
      <c r="AF31" s="6">
        <f t="shared" si="21"/>
        <v>1010.9778460453883</v>
      </c>
      <c r="AG31" s="6">
        <f t="shared" si="20"/>
        <v>1011.5265514749733</v>
      </c>
      <c r="AH31" s="6">
        <f t="shared" si="18"/>
        <v>1012.0755547129124</v>
      </c>
      <c r="AI31" s="16">
        <f t="shared" si="17"/>
        <v>1012.6248559208404</v>
      </c>
      <c r="AJ31" s="6">
        <f t="shared" si="16"/>
        <v>1005.630060028114</v>
      </c>
      <c r="AK31" s="6">
        <f t="shared" si="15"/>
        <v>1006.1758629616301</v>
      </c>
      <c r="AL31" s="6">
        <f t="shared" si="14"/>
        <v>1006.7219621281786</v>
      </c>
      <c r="AM31" s="17">
        <f>IF(Stock!AM31*EXP(rate*0.01)&lt;S,EXP(-rate*Dt)*(p*AN30+(1-p)*AN31)+cpn*EXP(-rate*($G$30-AM$55)),(1000+cpn)*EXP(-rate*($G$30-AM$55)))</f>
        <v>1007.2683576885393</v>
      </c>
      <c r="AN31" s="6">
        <f t="shared" si="13"/>
        <v>1015.9547544369137</v>
      </c>
      <c r="AO31" s="6">
        <f t="shared" si="12"/>
        <v>1016.434373795041</v>
      </c>
      <c r="AP31" s="6">
        <f t="shared" si="11"/>
        <v>1016.8541065867244</v>
      </c>
      <c r="AQ31" s="16">
        <f t="shared" si="10"/>
        <v>1017.1646604608555</v>
      </c>
      <c r="AR31" s="6">
        <f t="shared" si="9"/>
        <v>1009.7345987648565</v>
      </c>
      <c r="AS31" s="6">
        <f t="shared" si="8"/>
        <v>1009.4887587449166</v>
      </c>
      <c r="AT31" s="6">
        <f t="shared" si="7"/>
        <v>1008.6119853898477</v>
      </c>
      <c r="AU31" s="16">
        <f t="shared" si="6"/>
        <v>1006.6253716702289</v>
      </c>
      <c r="AV31" s="6">
        <f t="shared" si="5"/>
        <v>995.17081051135244</v>
      </c>
      <c r="AW31" s="6">
        <f t="shared" si="4"/>
        <v>987.97177882979156</v>
      </c>
      <c r="AX31" s="6">
        <f t="shared" si="3"/>
        <v>975.30562169664688</v>
      </c>
      <c r="AY31" s="6">
        <f t="shared" si="2"/>
        <v>953.82642482296217</v>
      </c>
      <c r="AZ31" s="16">
        <f>IF(Stock!AZ31 &lt; K, Ratio*Stock!AZ31 + cpn, Face + cpn)</f>
        <v>918.81643925717367</v>
      </c>
    </row>
    <row r="32" spans="1:52" ht="17.399999999999999" x14ac:dyDescent="0.4">
      <c r="A32" s="8">
        <f t="shared" si="1"/>
        <v>21</v>
      </c>
      <c r="E32" s="21"/>
      <c r="F32" s="3">
        <v>11</v>
      </c>
      <c r="G32" s="3">
        <f t="shared" si="19"/>
        <v>0.91666666666666663</v>
      </c>
      <c r="W32" s="6">
        <f t="shared" ref="W32:W53" si="29">EXP(-rate*Dt)*(p*X31+(1-p)*X32)</f>
        <v>1005.3572695985232</v>
      </c>
      <c r="X32" s="6">
        <f t="shared" si="28"/>
        <v>1005.9029244757882</v>
      </c>
      <c r="Y32" s="6">
        <f t="shared" si="27"/>
        <v>1006.4488755057286</v>
      </c>
      <c r="Z32" s="6">
        <f t="shared" si="26"/>
        <v>1006.9951228490802</v>
      </c>
      <c r="AA32" s="17">
        <f>IF(Stock!AA32&lt;S,EXP(-rate*Dt)*(p*AB31+(1-p)*AB32)+cpn*EXP(-rate*($G$27-AA$55)),(1000+cpn)*EXP(-rate*($G$27-AA$55)))</f>
        <v>1007.5416666666666</v>
      </c>
      <c r="AB32" s="6">
        <f t="shared" si="25"/>
        <v>1016.314718630931</v>
      </c>
      <c r="AC32" s="6">
        <f t="shared" si="24"/>
        <v>1016.86632063335</v>
      </c>
      <c r="AD32" s="6">
        <f t="shared" si="23"/>
        <v>1017.4182220162302</v>
      </c>
      <c r="AE32" s="16">
        <f t="shared" si="22"/>
        <v>1017.9704229420594</v>
      </c>
      <c r="AF32" s="6">
        <f t="shared" si="21"/>
        <v>1010.9778460453883</v>
      </c>
      <c r="AG32" s="6">
        <f t="shared" si="20"/>
        <v>1011.5265514749733</v>
      </c>
      <c r="AH32" s="6">
        <f t="shared" si="18"/>
        <v>1012.0755547129124</v>
      </c>
      <c r="AI32" s="16">
        <f t="shared" si="17"/>
        <v>1012.6248559208404</v>
      </c>
      <c r="AJ32" s="6">
        <f t="shared" si="16"/>
        <v>1005.630060028114</v>
      </c>
      <c r="AK32" s="6">
        <f t="shared" si="15"/>
        <v>1006.1758629616301</v>
      </c>
      <c r="AL32" s="6">
        <f t="shared" si="14"/>
        <v>1006.7219621281786</v>
      </c>
      <c r="AM32" s="17">
        <f>IF(Stock!AM32*EXP(rate*0.01)&lt;S,EXP(-rate*Dt)*(p*AN31+(1-p)*AN32)+cpn*EXP(-rate*($G$30-AM$55)),(1000+cpn)*EXP(-rate*($G$30-AM$55)))</f>
        <v>1007.2683576885393</v>
      </c>
      <c r="AN32" s="6">
        <f t="shared" si="13"/>
        <v>1015.3764712429003</v>
      </c>
      <c r="AO32" s="6">
        <f t="shared" si="12"/>
        <v>1015.4397716870709</v>
      </c>
      <c r="AP32" s="6">
        <f t="shared" si="11"/>
        <v>1015.1600819205163</v>
      </c>
      <c r="AQ32" s="16">
        <f t="shared" si="10"/>
        <v>1014.3119988211342</v>
      </c>
      <c r="AR32" s="6">
        <f t="shared" si="9"/>
        <v>1004.9949917276016</v>
      </c>
      <c r="AS32" s="6">
        <f t="shared" si="8"/>
        <v>1001.7402969571414</v>
      </c>
      <c r="AT32" s="6">
        <f t="shared" si="7"/>
        <v>996.19344286786963</v>
      </c>
      <c r="AU32" s="16">
        <f t="shared" si="6"/>
        <v>987.2140342195205</v>
      </c>
      <c r="AV32" s="6">
        <f t="shared" si="5"/>
        <v>965.80565713306396</v>
      </c>
      <c r="AW32" s="6">
        <f t="shared" si="4"/>
        <v>945.5000007790037</v>
      </c>
      <c r="AX32" s="6">
        <f t="shared" si="3"/>
        <v>917.81988048788071</v>
      </c>
      <c r="AY32" s="6">
        <f t="shared" si="2"/>
        <v>884.14203640984022</v>
      </c>
      <c r="AZ32" s="16">
        <f>IF(Stock!AZ32 &lt; K, Ratio*Stock!AZ32 + cpn, Face + cpn)</f>
        <v>851.71047551153208</v>
      </c>
    </row>
    <row r="33" spans="1:52" ht="17.399999999999999" x14ac:dyDescent="0.4">
      <c r="A33" s="8">
        <f t="shared" si="1"/>
        <v>20</v>
      </c>
      <c r="E33" s="22"/>
      <c r="F33" s="3">
        <v>12</v>
      </c>
      <c r="G33" s="3">
        <f t="shared" si="19"/>
        <v>1</v>
      </c>
      <c r="V33" s="16">
        <f t="shared" ref="V33:V53" si="30">EXP(-rate*Dt)*(p*W32+(1-p)*W33)+cpn*EXP(-rate*($G$26-V$55))</f>
        <v>1012.3501680605222</v>
      </c>
      <c r="W33" s="6">
        <f t="shared" si="29"/>
        <v>1005.3572695985232</v>
      </c>
      <c r="X33" s="6">
        <f t="shared" si="28"/>
        <v>1005.9029244757882</v>
      </c>
      <c r="Y33" s="6">
        <f t="shared" si="27"/>
        <v>1006.4488755057286</v>
      </c>
      <c r="Z33" s="6">
        <f t="shared" si="26"/>
        <v>1006.9951228490802</v>
      </c>
      <c r="AA33" s="17">
        <f>IF(Stock!AA33&lt;S,EXP(-rate*Dt)*(p*AB32+(1-p)*AB33)+cpn*EXP(-rate*($G$27-AA$55)),(1000+cpn)*EXP(-rate*($G$27-AA$55)))</f>
        <v>1007.5416666666666</v>
      </c>
      <c r="AB33" s="6">
        <f t="shared" si="25"/>
        <v>1016.314718630931</v>
      </c>
      <c r="AC33" s="6">
        <f t="shared" si="24"/>
        <v>1016.86632063335</v>
      </c>
      <c r="AD33" s="6">
        <f t="shared" si="23"/>
        <v>1017.4182220162302</v>
      </c>
      <c r="AE33" s="16">
        <f t="shared" si="22"/>
        <v>1017.9704229420594</v>
      </c>
      <c r="AF33" s="6">
        <f t="shared" si="21"/>
        <v>1010.9778460453883</v>
      </c>
      <c r="AG33" s="6">
        <f t="shared" si="20"/>
        <v>1011.5265514749733</v>
      </c>
      <c r="AH33" s="6">
        <f t="shared" si="18"/>
        <v>1012.0755547129124</v>
      </c>
      <c r="AI33" s="16">
        <f t="shared" si="17"/>
        <v>1012.6248559208404</v>
      </c>
      <c r="AJ33" s="6">
        <f t="shared" si="16"/>
        <v>1005.630060028114</v>
      </c>
      <c r="AK33" s="6">
        <f t="shared" si="15"/>
        <v>1006.1758629616301</v>
      </c>
      <c r="AL33" s="6">
        <f t="shared" si="14"/>
        <v>1006.7219621281786</v>
      </c>
      <c r="AM33" s="17">
        <f>IF(Stock!AM33*EXP(rate*0.01)&lt;S,EXP(-rate*Dt)*(p*AN32+(1-p)*AN33)+cpn*EXP(-rate*($G$30-AM$55)),(1000+cpn)*EXP(-rate*($G$30-AM$55)))</f>
        <v>1007.2683576885393</v>
      </c>
      <c r="AN33" s="6">
        <f t="shared" si="13"/>
        <v>1012.8006499560761</v>
      </c>
      <c r="AO33" s="6">
        <f t="shared" si="12"/>
        <v>1011.3393210708393</v>
      </c>
      <c r="AP33" s="6">
        <f t="shared" si="11"/>
        <v>1008.7391362120442</v>
      </c>
      <c r="AQ33" s="16">
        <f t="shared" si="10"/>
        <v>1004.4498256651417</v>
      </c>
      <c r="AR33" s="6">
        <f t="shared" si="9"/>
        <v>990.19196637001721</v>
      </c>
      <c r="AS33" s="6">
        <f t="shared" si="8"/>
        <v>980.13165528551463</v>
      </c>
      <c r="AT33" s="6">
        <f t="shared" si="7"/>
        <v>965.71653396163754</v>
      </c>
      <c r="AU33" s="16">
        <f t="shared" si="6"/>
        <v>946.05431486870771</v>
      </c>
      <c r="AV33" s="6">
        <f t="shared" si="5"/>
        <v>913.2501089351457</v>
      </c>
      <c r="AW33" s="6">
        <f t="shared" si="4"/>
        <v>883.18308589258868</v>
      </c>
      <c r="AX33" s="6">
        <f t="shared" si="3"/>
        <v>850.78670063441291</v>
      </c>
      <c r="AY33" s="6">
        <f t="shared" si="2"/>
        <v>819.58918261518977</v>
      </c>
      <c r="AZ33" s="16">
        <f>IF(Stock!AZ33 &lt; K, Ratio*Stock!AZ33 + cpn, Face + cpn)</f>
        <v>789.54617207042133</v>
      </c>
    </row>
    <row r="34" spans="1:52" ht="17.399999999999999" x14ac:dyDescent="0.4">
      <c r="A34" s="8">
        <f t="shared" si="1"/>
        <v>19</v>
      </c>
      <c r="U34" s="6">
        <f t="shared" ref="U34:U53" si="31">EXP(-rate*Dt)*(p*V33+(1-p)*V34)</f>
        <v>1011.8010158577983</v>
      </c>
      <c r="V34" s="16">
        <f t="shared" si="30"/>
        <v>1012.3501680605222</v>
      </c>
      <c r="W34" s="6">
        <f t="shared" si="29"/>
        <v>1005.3572695985232</v>
      </c>
      <c r="X34" s="6">
        <f t="shared" si="28"/>
        <v>1005.9029244757882</v>
      </c>
      <c r="Y34" s="6">
        <f t="shared" si="27"/>
        <v>1006.4488755057286</v>
      </c>
      <c r="Z34" s="6">
        <f t="shared" si="26"/>
        <v>1006.9951228490802</v>
      </c>
      <c r="AA34" s="17">
        <f>IF(Stock!AA34&lt;S,EXP(-rate*Dt)*(p*AB33+(1-p)*AB34)+cpn*EXP(-rate*($G$27-AA$55)),(1000+cpn)*EXP(-rate*($G$27-AA$55)))</f>
        <v>1007.5416666666666</v>
      </c>
      <c r="AB34" s="6">
        <f t="shared" si="25"/>
        <v>1016.314718630931</v>
      </c>
      <c r="AC34" s="6">
        <f t="shared" si="24"/>
        <v>1016.86632063335</v>
      </c>
      <c r="AD34" s="6">
        <f t="shared" si="23"/>
        <v>1017.4182220162302</v>
      </c>
      <c r="AE34" s="16">
        <f t="shared" si="22"/>
        <v>1017.9704229420594</v>
      </c>
      <c r="AF34" s="6">
        <f t="shared" si="21"/>
        <v>1010.9778460453883</v>
      </c>
      <c r="AG34" s="6">
        <f t="shared" si="20"/>
        <v>1011.5265514749733</v>
      </c>
      <c r="AH34" s="6">
        <f t="shared" si="18"/>
        <v>1012.0755547129124</v>
      </c>
      <c r="AI34" s="16">
        <f t="shared" si="17"/>
        <v>1012.6248559208404</v>
      </c>
      <c r="AJ34" s="6">
        <f t="shared" si="16"/>
        <v>1005.630060028114</v>
      </c>
      <c r="AK34" s="6">
        <f t="shared" si="15"/>
        <v>1006.1758629616301</v>
      </c>
      <c r="AL34" s="6">
        <f t="shared" si="14"/>
        <v>1006.7219621281786</v>
      </c>
      <c r="AM34" s="17">
        <f>IF(Stock!AM34*EXP(rate*0.01)&lt;S,EXP(-rate*Dt)*(p*AN33+(1-p)*AN34)+cpn*EXP(-rate*($G$30-AM$55)),(1000+cpn)*EXP(-rate*($G$30-AM$55)))</f>
        <v>1007.2683576885393</v>
      </c>
      <c r="AN34" s="6">
        <f t="shared" si="13"/>
        <v>1004.8832986314831</v>
      </c>
      <c r="AO34" s="6">
        <f t="shared" si="12"/>
        <v>999.73986084815101</v>
      </c>
      <c r="AP34" s="6">
        <f t="shared" si="11"/>
        <v>992.14312435747195</v>
      </c>
      <c r="AQ34" s="16">
        <f t="shared" si="10"/>
        <v>981.35497777501143</v>
      </c>
      <c r="AR34" s="6">
        <f t="shared" si="9"/>
        <v>959.09183806540523</v>
      </c>
      <c r="AS34" s="6">
        <f t="shared" si="8"/>
        <v>939.86307182850965</v>
      </c>
      <c r="AT34" s="6">
        <f t="shared" si="7"/>
        <v>915.98080605772157</v>
      </c>
      <c r="AU34" s="16">
        <f t="shared" si="6"/>
        <v>888.01140832251247</v>
      </c>
      <c r="AV34" s="6">
        <f t="shared" si="5"/>
        <v>849.86392769404119</v>
      </c>
      <c r="AW34" s="6">
        <f t="shared" si="4"/>
        <v>818.70024685799626</v>
      </c>
      <c r="AX34" s="6">
        <f t="shared" si="3"/>
        <v>788.68982130445693</v>
      </c>
      <c r="AY34" s="6">
        <f t="shared" si="2"/>
        <v>759.78997897822683</v>
      </c>
      <c r="AZ34" s="16">
        <f>IF(Stock!AZ34 &lt; K, Ratio*Stock!AZ34 + cpn, Face + cpn)</f>
        <v>731.95962675283874</v>
      </c>
    </row>
    <row r="35" spans="1:52" ht="17.399999999999999" x14ac:dyDescent="0.4">
      <c r="A35" s="8">
        <f t="shared" si="1"/>
        <v>18</v>
      </c>
      <c r="T35" s="6">
        <f t="shared" ref="T35:T53" si="32">EXP(-rate*Dt)*(p*U34+(1-p)*U35)</f>
        <v>1011.2521615442352</v>
      </c>
      <c r="U35" s="6">
        <f t="shared" si="31"/>
        <v>1011.8010158577983</v>
      </c>
      <c r="V35" s="16">
        <f t="shared" si="30"/>
        <v>1012.3501680605222</v>
      </c>
      <c r="W35" s="6">
        <f t="shared" si="29"/>
        <v>1005.3572695985232</v>
      </c>
      <c r="X35" s="6">
        <f t="shared" si="28"/>
        <v>1005.9029244757882</v>
      </c>
      <c r="Y35" s="6">
        <f t="shared" si="27"/>
        <v>1006.4488755057286</v>
      </c>
      <c r="Z35" s="6">
        <f t="shared" si="26"/>
        <v>1006.9951228490802</v>
      </c>
      <c r="AA35" s="17">
        <f>IF(Stock!AA35&lt;S,EXP(-rate*Dt)*(p*AB34+(1-p)*AB35)+cpn*EXP(-rate*($G$27-AA$55)),(1000+cpn)*EXP(-rate*($G$27-AA$55)))</f>
        <v>1007.5416666666666</v>
      </c>
      <c r="AB35" s="6">
        <f t="shared" si="25"/>
        <v>1016.311995567183</v>
      </c>
      <c r="AC35" s="6">
        <f t="shared" si="24"/>
        <v>1016.860973785275</v>
      </c>
      <c r="AD35" s="6">
        <f t="shared" si="23"/>
        <v>1017.4077232593208</v>
      </c>
      <c r="AE35" s="16">
        <f t="shared" si="22"/>
        <v>1017.9498081994869</v>
      </c>
      <c r="AF35" s="6">
        <f t="shared" si="21"/>
        <v>1010.9373681473865</v>
      </c>
      <c r="AG35" s="6">
        <f t="shared" si="20"/>
        <v>1011.4470714513498</v>
      </c>
      <c r="AH35" s="6">
        <f t="shared" si="18"/>
        <v>1011.9194924056526</v>
      </c>
      <c r="AI35" s="16">
        <f t="shared" si="17"/>
        <v>1012.3184211384022</v>
      </c>
      <c r="AJ35" s="6">
        <f t="shared" si="16"/>
        <v>1005.0283626834013</v>
      </c>
      <c r="AK35" s="6">
        <f t="shared" si="15"/>
        <v>1004.9944053876768</v>
      </c>
      <c r="AL35" s="6">
        <f t="shared" si="14"/>
        <v>1004.4021214120494</v>
      </c>
      <c r="AM35" s="17">
        <f>IF(Stock!AM35*EXP(rate*0.01)&lt;S,EXP(-rate*Dt)*(p*AN34+(1-p)*AN35)+cpn*EXP(-rate*($G$30-AM$55)),(1000+cpn)*EXP(-rate*($G$30-AM$55)))</f>
        <v>1002.7132546811555</v>
      </c>
      <c r="AN35" s="6">
        <f t="shared" si="13"/>
        <v>986.88830075304122</v>
      </c>
      <c r="AO35" s="6">
        <f t="shared" si="12"/>
        <v>975.57014351975204</v>
      </c>
      <c r="AP35" s="6">
        <f t="shared" si="11"/>
        <v>960.65815228297129</v>
      </c>
      <c r="AQ35" s="16">
        <f t="shared" si="10"/>
        <v>941.76117573016018</v>
      </c>
      <c r="AR35" s="6">
        <f t="shared" si="9"/>
        <v>911.28090512633526</v>
      </c>
      <c r="AS35" s="6">
        <f t="shared" si="8"/>
        <v>884.74188260500785</v>
      </c>
      <c r="AT35" s="6">
        <f t="shared" si="7"/>
        <v>855.61752760365391</v>
      </c>
      <c r="AU35" s="16">
        <f t="shared" si="6"/>
        <v>825.3505325978814</v>
      </c>
      <c r="AV35" s="6">
        <f t="shared" si="5"/>
        <v>787.83439934628166</v>
      </c>
      <c r="AW35" s="6">
        <f t="shared" si="4"/>
        <v>758.96590211801754</v>
      </c>
      <c r="AX35" s="6">
        <f t="shared" si="3"/>
        <v>731.16573500945788</v>
      </c>
      <c r="AY35" s="6">
        <f t="shared" si="2"/>
        <v>704.39436832109914</v>
      </c>
      <c r="AZ35" s="16">
        <f>IF(Stock!AZ35 &lt; K, Ratio*Stock!AZ35 + cpn, Face + cpn)</f>
        <v>678.61373501039395</v>
      </c>
    </row>
    <row r="36" spans="1:52" ht="17.399999999999999" x14ac:dyDescent="0.4">
      <c r="A36" s="8">
        <f t="shared" si="1"/>
        <v>17</v>
      </c>
      <c r="S36" s="6">
        <f t="shared" ref="S36:S53" si="33">EXP(-rate*Dt)*(p*T35+(1-p)*T36)</f>
        <v>1010.7036049582416</v>
      </c>
      <c r="T36" s="6">
        <f t="shared" si="32"/>
        <v>1011.2521615442352</v>
      </c>
      <c r="U36" s="6">
        <f t="shared" si="31"/>
        <v>1011.8010158577983</v>
      </c>
      <c r="V36" s="16">
        <f t="shared" si="30"/>
        <v>1012.3501680605222</v>
      </c>
      <c r="W36" s="6">
        <f t="shared" si="29"/>
        <v>1005.3572695985232</v>
      </c>
      <c r="X36" s="6">
        <f t="shared" si="28"/>
        <v>1005.9029244757882</v>
      </c>
      <c r="Y36" s="6">
        <f t="shared" si="27"/>
        <v>1006.4488755057286</v>
      </c>
      <c r="Z36" s="6">
        <f t="shared" si="26"/>
        <v>1006.9951228490802</v>
      </c>
      <c r="AA36" s="17">
        <f>IF(Stock!AA36&lt;S,EXP(-rate*Dt)*(p*AB35+(1-p)*AB36)+cpn*EXP(-rate*($G$27-AA$55)),(1000+cpn)*EXP(-rate*($G$27-AA$55)))</f>
        <v>1007.5416666666666</v>
      </c>
      <c r="AB36" s="6">
        <f t="shared" si="25"/>
        <v>1016.2682312345523</v>
      </c>
      <c r="AC36" s="6">
        <f t="shared" si="24"/>
        <v>1016.7801869253502</v>
      </c>
      <c r="AD36" s="6">
        <f t="shared" si="23"/>
        <v>1017.2591997281761</v>
      </c>
      <c r="AE36" s="16">
        <f t="shared" si="22"/>
        <v>1017.6780173132253</v>
      </c>
      <c r="AF36" s="6">
        <f t="shared" si="21"/>
        <v>1010.4426545343492</v>
      </c>
      <c r="AG36" s="6">
        <f t="shared" si="20"/>
        <v>1010.5521784779463</v>
      </c>
      <c r="AH36" s="6">
        <f t="shared" si="18"/>
        <v>1010.312539360639</v>
      </c>
      <c r="AI36" s="16">
        <f t="shared" si="17"/>
        <v>1009.4580386705695</v>
      </c>
      <c r="AJ36" s="6">
        <f t="shared" si="16"/>
        <v>999.99100297764312</v>
      </c>
      <c r="AK36" s="6">
        <f t="shared" si="15"/>
        <v>996.24046640507481</v>
      </c>
      <c r="AL36" s="6">
        <f t="shared" si="14"/>
        <v>989.44619222653978</v>
      </c>
      <c r="AM36" s="17">
        <f>IF(Stock!AM36*EXP(rate*0.01)&lt;S,EXP(-rate*Dt)*(p*AN35+(1-p)*AN36)+cpn*EXP(-rate*($G$30-AM$55)),(1000+cpn)*EXP(-rate*($G$30-AM$55)))</f>
        <v>977.73084836476573</v>
      </c>
      <c r="AN36" s="6">
        <f t="shared" si="13"/>
        <v>955.15407098662672</v>
      </c>
      <c r="AO36" s="6">
        <f t="shared" si="12"/>
        <v>936.52144990715067</v>
      </c>
      <c r="AP36" s="6">
        <f t="shared" si="11"/>
        <v>914.28796520256481</v>
      </c>
      <c r="AQ36" s="16">
        <f t="shared" si="10"/>
        <v>888.81948945687998</v>
      </c>
      <c r="AR36" s="6">
        <f t="shared" si="9"/>
        <v>853.34460143452998</v>
      </c>
      <c r="AS36" s="6">
        <f t="shared" si="8"/>
        <v>824.03438876746327</v>
      </c>
      <c r="AT36" s="6">
        <f t="shared" si="7"/>
        <v>794.51407338678678</v>
      </c>
      <c r="AU36" s="16">
        <f t="shared" si="6"/>
        <v>765.68097640818905</v>
      </c>
      <c r="AV36" s="6">
        <f t="shared" si="5"/>
        <v>730.37270433009905</v>
      </c>
      <c r="AW36" s="6">
        <f t="shared" si="4"/>
        <v>703.63037417080022</v>
      </c>
      <c r="AX36" s="6">
        <f t="shared" si="3"/>
        <v>677.87770282845554</v>
      </c>
      <c r="AY36" s="6">
        <f t="shared" ref="AY36:AY53" si="34">EXP(-rate*Dt)*(p*AZ35+(1-p)*AZ36)</f>
        <v>653.07807155725231</v>
      </c>
      <c r="AZ36" s="16">
        <f>IF(Stock!AZ36 &lt; K, Ratio*Stock!AZ36 + cpn, Face + cpn)</f>
        <v>629.19621655877393</v>
      </c>
    </row>
    <row r="37" spans="1:52" ht="17.399999999999999" x14ac:dyDescent="0.4">
      <c r="A37" s="8">
        <f t="shared" si="1"/>
        <v>16</v>
      </c>
      <c r="R37" s="16">
        <f t="shared" ref="R37:R53" si="35">EXP(-rate*Dt)*(p*S36+(1-p)*S37)+cpn*EXP(-rate*($G$25-R$55))</f>
        <v>1017.694285026117</v>
      </c>
      <c r="S37" s="6">
        <f t="shared" si="33"/>
        <v>1010.7036049582416</v>
      </c>
      <c r="T37" s="6">
        <f t="shared" si="32"/>
        <v>1011.2521615442352</v>
      </c>
      <c r="U37" s="6">
        <f t="shared" si="31"/>
        <v>1011.8010158577983</v>
      </c>
      <c r="V37" s="16">
        <f t="shared" si="30"/>
        <v>1012.3501680605222</v>
      </c>
      <c r="W37" s="6">
        <f t="shared" si="29"/>
        <v>1005.3572695985232</v>
      </c>
      <c r="X37" s="6">
        <f t="shared" si="28"/>
        <v>1005.9029244757882</v>
      </c>
      <c r="Y37" s="6">
        <f t="shared" si="27"/>
        <v>1006.4488755057286</v>
      </c>
      <c r="Z37" s="6">
        <f t="shared" si="26"/>
        <v>1006.9951228490802</v>
      </c>
      <c r="AA37" s="17">
        <f>IF(Stock!AA37&lt;S,EXP(-rate*Dt)*(p*AB36+(1-p)*AB37)+cpn*EXP(-rate*($G$27-AA$55)),(1000+cpn)*EXP(-rate*($G$27-AA$55)))</f>
        <v>1007.5416666666666</v>
      </c>
      <c r="AB37" s="6">
        <f t="shared" si="25"/>
        <v>1015.9483065532764</v>
      </c>
      <c r="AC37" s="6">
        <f t="shared" si="24"/>
        <v>1016.2297570333873</v>
      </c>
      <c r="AD37" s="6">
        <f t="shared" si="23"/>
        <v>1016.3213582705289</v>
      </c>
      <c r="AE37" s="16">
        <f t="shared" si="22"/>
        <v>1016.0981191437662</v>
      </c>
      <c r="AF37" s="6">
        <f t="shared" si="21"/>
        <v>1007.8166093156129</v>
      </c>
      <c r="AG37" s="6">
        <f t="shared" si="20"/>
        <v>1006.2571434341686</v>
      </c>
      <c r="AH37" s="6">
        <f t="shared" si="18"/>
        <v>1003.4257147375768</v>
      </c>
      <c r="AI37" s="16">
        <f t="shared" si="17"/>
        <v>998.68852414757248</v>
      </c>
      <c r="AJ37" s="6">
        <f t="shared" si="16"/>
        <v>983.69295523383573</v>
      </c>
      <c r="AK37" s="6">
        <f t="shared" si="15"/>
        <v>972.66403438484156</v>
      </c>
      <c r="AL37" s="6">
        <f t="shared" si="14"/>
        <v>957.54761989077736</v>
      </c>
      <c r="AM37" s="17">
        <f>IF(Stock!AM37*EXP(rate*0.01)&lt;S,EXP(-rate*Dt)*(p*AN36+(1-p)*AN37)+cpn*EXP(-rate*($G$30-AM$55)),(1000+cpn)*EXP(-rate*($G$30-AM$55)))</f>
        <v>939.14165510222222</v>
      </c>
      <c r="AN37" s="6">
        <f t="shared" si="13"/>
        <v>909.92603639524009</v>
      </c>
      <c r="AO37" s="6">
        <f t="shared" si="12"/>
        <v>885.29777332764206</v>
      </c>
      <c r="AP37" s="6">
        <f t="shared" si="11"/>
        <v>858.33836093437742</v>
      </c>
      <c r="AQ37" s="16">
        <f t="shared" si="10"/>
        <v>829.91524233700125</v>
      </c>
      <c r="AR37" s="6">
        <f t="shared" si="9"/>
        <v>793.44599125733396</v>
      </c>
      <c r="AS37" s="6">
        <f t="shared" si="8"/>
        <v>764.85051010510756</v>
      </c>
      <c r="AT37" s="6">
        <f t="shared" si="7"/>
        <v>737.11470197912945</v>
      </c>
      <c r="AU37" s="16">
        <f t="shared" si="6"/>
        <v>710.40546600449079</v>
      </c>
      <c r="AV37" s="6">
        <f t="shared" si="5"/>
        <v>677.1424689554002</v>
      </c>
      <c r="AW37" s="6">
        <f t="shared" si="4"/>
        <v>652.36973564657831</v>
      </c>
      <c r="AX37" s="6">
        <f t="shared" ref="AX37:AX53" si="36">EXP(-rate*Dt)*(p*AY36+(1-p)*AY37)</f>
        <v>628.51378317988861</v>
      </c>
      <c r="AY37" s="6">
        <f t="shared" si="34"/>
        <v>605.54068940157106</v>
      </c>
      <c r="AZ37" s="16">
        <f>IF(Stock!AZ37 &lt; K, Ratio*Stock!AZ37 + cpn, Face + cpn)</f>
        <v>583.41778732739772</v>
      </c>
    </row>
    <row r="38" spans="1:52" ht="17.399999999999999" x14ac:dyDescent="0.4">
      <c r="A38" s="8">
        <f t="shared" si="1"/>
        <v>15</v>
      </c>
      <c r="Q38" s="6">
        <f t="shared" ref="Q38:Q53" si="37">EXP(-rate*Dt)*(p*R37+(1-p)*R38)</f>
        <v>1017.1422338920788</v>
      </c>
      <c r="R38" s="16">
        <f t="shared" si="35"/>
        <v>1017.694285026117</v>
      </c>
      <c r="S38" s="6">
        <f t="shared" si="33"/>
        <v>1010.7036049582416</v>
      </c>
      <c r="T38" s="6">
        <f t="shared" si="32"/>
        <v>1011.2521615442352</v>
      </c>
      <c r="U38" s="6">
        <f t="shared" si="31"/>
        <v>1011.8010158577983</v>
      </c>
      <c r="V38" s="16">
        <f t="shared" si="30"/>
        <v>1012.3501680605222</v>
      </c>
      <c r="W38" s="6">
        <f t="shared" si="29"/>
        <v>1005.3572695985232</v>
      </c>
      <c r="X38" s="6">
        <f t="shared" si="28"/>
        <v>1005.9029244757882</v>
      </c>
      <c r="Y38" s="6">
        <f t="shared" si="27"/>
        <v>1006.4488755057286</v>
      </c>
      <c r="Z38" s="6">
        <f t="shared" si="26"/>
        <v>1006.9951228490802</v>
      </c>
      <c r="AA38" s="17">
        <f>IF(Stock!AA38&lt;S,EXP(-rate*Dt)*(p*AB37+(1-p)*AB38)+cpn*EXP(-rate*($G$27-AA$55)),(1000+cpn)*EXP(-rate*($G$27-AA$55)))</f>
        <v>1007.5416666666666</v>
      </c>
      <c r="AB38" s="6">
        <f t="shared" si="25"/>
        <v>1014.5127745239317</v>
      </c>
      <c r="AC38" s="6">
        <f t="shared" si="24"/>
        <v>1013.9408062797645</v>
      </c>
      <c r="AD38" s="6">
        <f t="shared" si="23"/>
        <v>1012.7295590158001</v>
      </c>
      <c r="AE38" s="16">
        <f t="shared" si="22"/>
        <v>1010.5660873490588</v>
      </c>
      <c r="AF38" s="6">
        <f t="shared" si="21"/>
        <v>999.48174242242533</v>
      </c>
      <c r="AG38" s="6">
        <f t="shared" si="20"/>
        <v>994.02515702863684</v>
      </c>
      <c r="AH38" s="6">
        <f t="shared" si="18"/>
        <v>986.03610895721567</v>
      </c>
      <c r="AI38" s="16">
        <f t="shared" si="17"/>
        <v>974.9087162515209</v>
      </c>
      <c r="AJ38" s="6">
        <f t="shared" si="16"/>
        <v>952.68680307452735</v>
      </c>
      <c r="AK38" s="6">
        <f t="shared" si="15"/>
        <v>934.47392824859151</v>
      </c>
      <c r="AL38" s="6">
        <f t="shared" si="14"/>
        <v>913.26138514942977</v>
      </c>
      <c r="AM38" s="17">
        <f>IF(Stock!AM38*EXP(rate*0.01)&lt;S,EXP(-rate*Dt)*(p*AN37+(1-p)*AN38)+cpn*EXP(-rate*($G$30-AM$55)),(1000+cpn)*EXP(-rate*($G$30-AM$55)))</f>
        <v>889.32498327686164</v>
      </c>
      <c r="AN38" s="6">
        <f t="shared" si="13"/>
        <v>855.63984951072234</v>
      </c>
      <c r="AO38" s="6">
        <f t="shared" si="12"/>
        <v>828.00617154821316</v>
      </c>
      <c r="AP38" s="6">
        <f t="shared" si="11"/>
        <v>799.69409563801207</v>
      </c>
      <c r="AQ38" s="16">
        <f t="shared" si="10"/>
        <v>771.45873966691079</v>
      </c>
      <c r="AR38" s="6">
        <f t="shared" si="9"/>
        <v>736.3152189824757</v>
      </c>
      <c r="AS38" s="6">
        <f t="shared" si="8"/>
        <v>709.63495214921738</v>
      </c>
      <c r="AT38" s="6">
        <f t="shared" si="7"/>
        <v>683.94220072366011</v>
      </c>
      <c r="AU38" s="16">
        <f t="shared" si="6"/>
        <v>659.2004253523337</v>
      </c>
      <c r="AV38" s="6">
        <f t="shared" si="5"/>
        <v>627.83208997601446</v>
      </c>
      <c r="AW38" s="6">
        <f t="shared" si="4"/>
        <v>604.88391307672134</v>
      </c>
      <c r="AX38" s="6">
        <f t="shared" si="36"/>
        <v>582.78500575397175</v>
      </c>
      <c r="AY38" s="6">
        <f t="shared" si="34"/>
        <v>561.50394386993867</v>
      </c>
      <c r="AZ38" s="16">
        <f>IF(Stock!AZ38 &lt; K, Ratio*Stock!AZ38 + cpn, Face + cpn)</f>
        <v>541.01046602606993</v>
      </c>
    </row>
    <row r="39" spans="1:52" ht="17.399999999999999" x14ac:dyDescent="0.4">
      <c r="A39" s="8">
        <f t="shared" si="1"/>
        <v>14</v>
      </c>
      <c r="P39" s="6">
        <f t="shared" ref="P39:P53" si="38">EXP(-rate*Dt)*(p*Q38+(1-p)*Q39)</f>
        <v>1016.5904822197347</v>
      </c>
      <c r="Q39" s="6">
        <f t="shared" si="37"/>
        <v>1017.1422338920788</v>
      </c>
      <c r="R39" s="16">
        <f t="shared" si="35"/>
        <v>1017.694285026117</v>
      </c>
      <c r="S39" s="6">
        <f t="shared" si="33"/>
        <v>1010.7036049582416</v>
      </c>
      <c r="T39" s="6">
        <f t="shared" si="32"/>
        <v>1011.2521615442352</v>
      </c>
      <c r="U39" s="6">
        <f t="shared" si="31"/>
        <v>1011.8010158577983</v>
      </c>
      <c r="V39" s="16">
        <f t="shared" si="30"/>
        <v>1012.3501680605222</v>
      </c>
      <c r="W39" s="6">
        <f t="shared" si="29"/>
        <v>1005.3572695985232</v>
      </c>
      <c r="X39" s="6">
        <f t="shared" si="28"/>
        <v>1005.9029244757882</v>
      </c>
      <c r="Y39" s="6">
        <f t="shared" si="27"/>
        <v>1006.4488755057286</v>
      </c>
      <c r="Z39" s="6">
        <f t="shared" si="26"/>
        <v>1006.9951228490802</v>
      </c>
      <c r="AA39" s="17">
        <f>IF(Stock!AA39&lt;S,EXP(-rate*Dt)*(p*AB38+(1-p)*AB39)+cpn*EXP(-rate*($G$27-AA$55)),(1000+cpn)*EXP(-rate*($G$27-AA$55)))</f>
        <v>1007.5416666666666</v>
      </c>
      <c r="AB39" s="6">
        <f t="shared" si="25"/>
        <v>1010.0205097474733</v>
      </c>
      <c r="AC39" s="6">
        <f t="shared" si="24"/>
        <v>1007.3231194644843</v>
      </c>
      <c r="AD39" s="6">
        <f t="shared" si="23"/>
        <v>1003.1924789018246</v>
      </c>
      <c r="AE39" s="16">
        <f t="shared" si="22"/>
        <v>997.16408552937173</v>
      </c>
      <c r="AF39" s="6">
        <f t="shared" si="21"/>
        <v>981.18846922927867</v>
      </c>
      <c r="AG39" s="6">
        <f t="shared" si="20"/>
        <v>969.87855517294122</v>
      </c>
      <c r="AH39" s="6">
        <f t="shared" si="18"/>
        <v>955.36034029449968</v>
      </c>
      <c r="AI39" s="16">
        <f t="shared" si="17"/>
        <v>937.56307617892037</v>
      </c>
      <c r="AJ39" s="6">
        <f t="shared" si="16"/>
        <v>909.19977917179915</v>
      </c>
      <c r="AK39" s="6">
        <f t="shared" si="15"/>
        <v>885.84242805455244</v>
      </c>
      <c r="AL39" s="6">
        <f t="shared" si="14"/>
        <v>860.39587179156604</v>
      </c>
      <c r="AM39" s="17">
        <f>IF(Stock!AM39*EXP(rate*0.01)&lt;S,EXP(-rate*Dt)*(p*AN38+(1-p)*AN39)+cpn*EXP(-rate*($G$30-AM$55)),(1000+cpn)*EXP(-rate*($G$30-AM$55)))</f>
        <v>833.46872409149978</v>
      </c>
      <c r="AN39" s="6">
        <f t="shared" si="13"/>
        <v>798.21293908715518</v>
      </c>
      <c r="AO39" s="6">
        <f t="shared" si="12"/>
        <v>770.38786274256461</v>
      </c>
      <c r="AP39" s="6">
        <f t="shared" si="11"/>
        <v>743.00187458339201</v>
      </c>
      <c r="AQ39" s="16">
        <f t="shared" si="10"/>
        <v>716.40421308984492</v>
      </c>
      <c r="AR39" s="6">
        <f t="shared" si="9"/>
        <v>683.20038922715287</v>
      </c>
      <c r="AS39" s="6">
        <f t="shared" si="8"/>
        <v>658.48544906704035</v>
      </c>
      <c r="AT39" s="6">
        <f t="shared" si="7"/>
        <v>634.68530434263641</v>
      </c>
      <c r="AU39" s="16">
        <f t="shared" si="6"/>
        <v>611.76610644618722</v>
      </c>
      <c r="AV39" s="6">
        <f t="shared" si="5"/>
        <v>582.15291050264375</v>
      </c>
      <c r="AW39" s="6">
        <f t="shared" si="4"/>
        <v>560.89493030058134</v>
      </c>
      <c r="AX39" s="6">
        <f t="shared" si="36"/>
        <v>540.42367991606807</v>
      </c>
      <c r="AY39" s="6">
        <f t="shared" si="34"/>
        <v>520.71004927416743</v>
      </c>
      <c r="AZ39" s="16">
        <f>IF(Stock!AZ39 &lt; K, Ratio*Stock!AZ39 + cpn, Face + cpn)</f>
        <v>501.72600541549428</v>
      </c>
    </row>
    <row r="40" spans="1:52" ht="17.399999999999999" x14ac:dyDescent="0.4">
      <c r="A40" s="8">
        <f t="shared" si="1"/>
        <v>13</v>
      </c>
      <c r="O40" s="6">
        <f t="shared" ref="O40:O53" si="39">EXP(-rate*Dt)*(p*P39+(1-p)*P40)</f>
        <v>1016.0390298466407</v>
      </c>
      <c r="P40" s="6">
        <f t="shared" si="38"/>
        <v>1016.5904822197347</v>
      </c>
      <c r="Q40" s="6">
        <f t="shared" si="37"/>
        <v>1017.1422338920788</v>
      </c>
      <c r="R40" s="16">
        <f t="shared" si="35"/>
        <v>1017.694285026117</v>
      </c>
      <c r="S40" s="6">
        <f t="shared" si="33"/>
        <v>1010.7036049582416</v>
      </c>
      <c r="T40" s="6">
        <f t="shared" si="32"/>
        <v>1011.2521615442352</v>
      </c>
      <c r="U40" s="6">
        <f t="shared" si="31"/>
        <v>1011.8010158577983</v>
      </c>
      <c r="V40" s="16">
        <f t="shared" si="30"/>
        <v>1012.3501680605222</v>
      </c>
      <c r="W40" s="6">
        <f t="shared" si="29"/>
        <v>1005.3572695985232</v>
      </c>
      <c r="X40" s="6">
        <f t="shared" si="28"/>
        <v>1005.9029244757882</v>
      </c>
      <c r="Y40" s="6">
        <f t="shared" si="27"/>
        <v>1006.4488755057286</v>
      </c>
      <c r="Z40" s="6">
        <f t="shared" si="26"/>
        <v>1006.9951228490802</v>
      </c>
      <c r="AA40" s="17">
        <f>IF(Stock!AA40&lt;S,EXP(-rate*Dt)*(p*AB39+(1-p)*AB40)+cpn*EXP(-rate*($G$27-AA$55)),(1000+cpn)*EXP(-rate*($G$27-AA$55)))</f>
        <v>1007.5416666666666</v>
      </c>
      <c r="AB40" s="6">
        <f t="shared" si="25"/>
        <v>999.45363059540591</v>
      </c>
      <c r="AC40" s="6">
        <f t="shared" si="24"/>
        <v>992.94398178941196</v>
      </c>
      <c r="AD40" s="6">
        <f t="shared" si="23"/>
        <v>984.13766067431345</v>
      </c>
      <c r="AE40" s="16">
        <f t="shared" si="22"/>
        <v>972.64827049482096</v>
      </c>
      <c r="AF40" s="6">
        <f t="shared" si="21"/>
        <v>950.65749358204653</v>
      </c>
      <c r="AG40" s="6">
        <f t="shared" si="20"/>
        <v>933.17025260158118</v>
      </c>
      <c r="AH40" s="6">
        <f t="shared" si="18"/>
        <v>912.80676864819759</v>
      </c>
      <c r="AI40" s="16">
        <f t="shared" si="17"/>
        <v>889.95166957620438</v>
      </c>
      <c r="AJ40" s="6">
        <f t="shared" si="16"/>
        <v>857.56804031760441</v>
      </c>
      <c r="AK40" s="6">
        <f t="shared" si="15"/>
        <v>831.26803660674102</v>
      </c>
      <c r="AL40" s="6">
        <f t="shared" si="14"/>
        <v>804.11859719781603</v>
      </c>
      <c r="AM40" s="17">
        <f>IF(Stock!AM40*EXP(rate*0.01)&lt;S,EXP(-rate*Dt)*(p*AN39+(1-p)*AN40)+cpn*EXP(-rate*($G$30-AM$55)),(1000+cpn)*EXP(-rate*($G$30-AM$55)))</f>
        <v>776.72628967886317</v>
      </c>
      <c r="AN40" s="6">
        <f t="shared" si="13"/>
        <v>742.06885852659093</v>
      </c>
      <c r="AO40" s="6">
        <f t="shared" si="12"/>
        <v>715.60289104818048</v>
      </c>
      <c r="AP40" s="6">
        <f t="shared" si="11"/>
        <v>689.99423187687933</v>
      </c>
      <c r="AQ40" s="16">
        <f t="shared" si="10"/>
        <v>665.3101873409671</v>
      </c>
      <c r="AR40" s="6">
        <f t="shared" si="9"/>
        <v>633.99691743665608</v>
      </c>
      <c r="AS40" s="6">
        <f t="shared" si="8"/>
        <v>611.1025779631442</v>
      </c>
      <c r="AT40" s="6">
        <f t="shared" si="7"/>
        <v>589.05566902730777</v>
      </c>
      <c r="AU40" s="16">
        <f t="shared" si="6"/>
        <v>567.82483462151117</v>
      </c>
      <c r="AV40" s="6">
        <f t="shared" si="5"/>
        <v>539.83753024096052</v>
      </c>
      <c r="AW40" s="6">
        <f t="shared" si="4"/>
        <v>520.14528122726279</v>
      </c>
      <c r="AX40" s="6">
        <f t="shared" si="36"/>
        <v>501.18182767866205</v>
      </c>
      <c r="AY40" s="6">
        <f t="shared" si="34"/>
        <v>482.92020317631011</v>
      </c>
      <c r="AZ40" s="16">
        <f>IF(Stock!AZ40 &lt; K, Ratio*Stock!AZ40 + cpn, Face + cpn)</f>
        <v>465.33443909848739</v>
      </c>
    </row>
    <row r="41" spans="1:52" ht="17.399999999999999" x14ac:dyDescent="0.4">
      <c r="A41" s="8">
        <f t="shared" si="1"/>
        <v>12</v>
      </c>
      <c r="N41" s="17">
        <f>IF((Stock!N41*EXP(rate*0.01))&lt;S,EXP(-rate*Dt)*(p*O40+(1-p)*O41)+cpn*EXP(-rate*($G$24-N$55)),(1000+cpn)*EXP(-rate*($G$24-N$55)))</f>
        <v>1007.2683576885393</v>
      </c>
      <c r="O41" s="6">
        <f t="shared" si="39"/>
        <v>1016.0356430019144</v>
      </c>
      <c r="P41" s="6">
        <f t="shared" si="38"/>
        <v>1016.5838320103082</v>
      </c>
      <c r="Q41" s="6">
        <f t="shared" si="37"/>
        <v>1017.1291759313544</v>
      </c>
      <c r="R41" s="16">
        <f t="shared" si="35"/>
        <v>1017.6686451812119</v>
      </c>
      <c r="S41" s="6">
        <f t="shared" si="33"/>
        <v>1010.6532600643769</v>
      </c>
      <c r="T41" s="6">
        <f t="shared" si="32"/>
        <v>1011.1533072669325</v>
      </c>
      <c r="U41" s="6">
        <f t="shared" si="31"/>
        <v>1011.6069114036851</v>
      </c>
      <c r="V41" s="16">
        <f t="shared" si="30"/>
        <v>1011.9690359523863</v>
      </c>
      <c r="W41" s="6">
        <f t="shared" si="29"/>
        <v>1004.6089009713545</v>
      </c>
      <c r="X41" s="6">
        <f t="shared" si="28"/>
        <v>1004.4334717842532</v>
      </c>
      <c r="Y41" s="6">
        <f t="shared" si="27"/>
        <v>1003.5635444880077</v>
      </c>
      <c r="Z41" s="6">
        <f t="shared" si="26"/>
        <v>1001.329656291511</v>
      </c>
      <c r="AA41" s="17">
        <f>IF(Stock!AA41&lt;S,EXP(-rate*Dt)*(p*AB40+(1-p)*AB41)+cpn*EXP(-rate*($G$27-AA$55)),(1000+cpn)*EXP(-rate*($G$27-AA$55)))</f>
        <v>996.41728921471986</v>
      </c>
      <c r="AB41" s="6">
        <f t="shared" si="25"/>
        <v>979.74782169128048</v>
      </c>
      <c r="AC41" s="6">
        <f t="shared" si="24"/>
        <v>968.09038964576757</v>
      </c>
      <c r="AD41" s="6">
        <f t="shared" si="23"/>
        <v>953.67641466348221</v>
      </c>
      <c r="AE41" s="16">
        <f t="shared" si="22"/>
        <v>936.43224382210713</v>
      </c>
      <c r="AF41" s="6">
        <f t="shared" si="21"/>
        <v>908.93116615931501</v>
      </c>
      <c r="AG41" s="6">
        <f t="shared" si="20"/>
        <v>886.56975203494437</v>
      </c>
      <c r="AH41" s="6">
        <f t="shared" si="18"/>
        <v>862.26155999061541</v>
      </c>
      <c r="AI41" s="16">
        <f t="shared" si="17"/>
        <v>836.52890926741395</v>
      </c>
      <c r="AJ41" s="6">
        <f t="shared" si="16"/>
        <v>802.3645624686111</v>
      </c>
      <c r="AK41" s="6">
        <f t="shared" si="15"/>
        <v>775.4002793021557</v>
      </c>
      <c r="AL41" s="6">
        <f t="shared" si="14"/>
        <v>748.58548417668442</v>
      </c>
      <c r="AM41" s="17">
        <f>IF(Stock!AM41*EXP(rate*0.01)&lt;S,EXP(-rate*Dt)*(p*AN40+(1-p)*AN41)+cpn*EXP(-rate*($G$30-AM$55)),(1000+cpn)*EXP(-rate*($G$30-AM$55)))</f>
        <v>722.29796975411477</v>
      </c>
      <c r="AN41" s="6">
        <f t="shared" si="13"/>
        <v>689.23394413928906</v>
      </c>
      <c r="AO41" s="6">
        <f t="shared" si="12"/>
        <v>664.58858433827083</v>
      </c>
      <c r="AP41" s="6">
        <f t="shared" si="11"/>
        <v>640.84412673199006</v>
      </c>
      <c r="AQ41" s="16">
        <f t="shared" si="10"/>
        <v>617.97870823844949</v>
      </c>
      <c r="AR41" s="6">
        <f t="shared" si="9"/>
        <v>588.41677254321189</v>
      </c>
      <c r="AS41" s="6">
        <f t="shared" si="8"/>
        <v>567.20896534209135</v>
      </c>
      <c r="AT41" s="6">
        <f t="shared" si="7"/>
        <v>546.78618450875024</v>
      </c>
      <c r="AU41" s="16">
        <f t="shared" si="6"/>
        <v>527.11938308144795</v>
      </c>
      <c r="AV41" s="6">
        <f t="shared" si="5"/>
        <v>500.63824016319785</v>
      </c>
      <c r="AW41" s="6">
        <f t="shared" si="4"/>
        <v>482.39642242666093</v>
      </c>
      <c r="AX41" s="6">
        <f t="shared" si="36"/>
        <v>464.82973206874317</v>
      </c>
      <c r="AY41" s="6">
        <f t="shared" si="34"/>
        <v>447.91318846858024</v>
      </c>
      <c r="AZ41" s="16">
        <f>IF(Stock!AZ41 &lt; K, Ratio*Stock!AZ41 + cpn, Face + cpn)</f>
        <v>431.62273532499631</v>
      </c>
    </row>
    <row r="42" spans="1:52" ht="17.399999999999999" x14ac:dyDescent="0.4">
      <c r="A42" s="8">
        <f t="shared" si="1"/>
        <v>11</v>
      </c>
      <c r="M42" s="6">
        <f t="shared" ref="M42:M53" si="40">EXP(-rate*Dt)*(p*N41+(1-p)*N42)</f>
        <v>1006.7219621281786</v>
      </c>
      <c r="N42" s="17">
        <f>IF(Stock!N42&lt;S,EXP(-rate*Dt)*(p*O41+(1-p)*O42)+cpn*EXP(-rate*($G$24-N$55)),(1000+cpn)*EXP(-rate*($G$24-N$55)))</f>
        <v>1007.2683576885393</v>
      </c>
      <c r="O42" s="6">
        <f t="shared" si="39"/>
        <v>1015.9888677628295</v>
      </c>
      <c r="P42" s="6">
        <f t="shared" si="38"/>
        <v>1016.498387565489</v>
      </c>
      <c r="Q42" s="6">
        <f t="shared" si="37"/>
        <v>1016.9739702126443</v>
      </c>
      <c r="R42" s="16">
        <f t="shared" si="35"/>
        <v>1017.3885700849801</v>
      </c>
      <c r="S42" s="6">
        <f t="shared" si="33"/>
        <v>1010.1517768112947</v>
      </c>
      <c r="T42" s="6">
        <f t="shared" si="32"/>
        <v>1010.2637690829598</v>
      </c>
      <c r="U42" s="6">
        <f t="shared" si="31"/>
        <v>1010.04708736783</v>
      </c>
      <c r="V42" s="16">
        <f t="shared" si="30"/>
        <v>1009.2730876339939</v>
      </c>
      <c r="W42" s="6">
        <f t="shared" si="29"/>
        <v>1000.0355821171012</v>
      </c>
      <c r="X42" s="6">
        <f t="shared" si="28"/>
        <v>996.86788460103639</v>
      </c>
      <c r="Y42" s="6">
        <f t="shared" si="27"/>
        <v>991.48526404360678</v>
      </c>
      <c r="Z42" s="6">
        <f t="shared" si="26"/>
        <v>983.06633050114647</v>
      </c>
      <c r="AA42" s="17">
        <f>IF(Stock!AA42&lt;S,EXP(-rate*Dt)*(p*AB41+(1-p)*AB42)+cpn*EXP(-rate*($G$27-AA$55)),(1000+cpn)*EXP(-rate*($G$27-AA$55)))</f>
        <v>971.26344311842286</v>
      </c>
      <c r="AB42" s="6">
        <f t="shared" si="25"/>
        <v>949.32357765075494</v>
      </c>
      <c r="AC42" s="6">
        <f t="shared" si="24"/>
        <v>932.27212028093004</v>
      </c>
      <c r="AD42" s="6">
        <f t="shared" si="23"/>
        <v>912.66398702184995</v>
      </c>
      <c r="AE42" s="16">
        <f t="shared" si="22"/>
        <v>890.75971113286971</v>
      </c>
      <c r="AF42" s="6">
        <f t="shared" si="21"/>
        <v>859.41185789879319</v>
      </c>
      <c r="AG42" s="6">
        <f t="shared" si="20"/>
        <v>834.18841655380822</v>
      </c>
      <c r="AH42" s="6">
        <f t="shared" si="18"/>
        <v>808.05720337865114</v>
      </c>
      <c r="AI42" s="16">
        <f t="shared" si="17"/>
        <v>781.51455024894631</v>
      </c>
      <c r="AJ42" s="6">
        <f t="shared" si="16"/>
        <v>747.47362845233624</v>
      </c>
      <c r="AK42" s="6">
        <f t="shared" si="15"/>
        <v>721.39104850600938</v>
      </c>
      <c r="AL42" s="6">
        <f t="shared" si="14"/>
        <v>695.98542690749491</v>
      </c>
      <c r="AM42" s="17">
        <f>IF(Stock!AM42*EXP(rate*0.01)&lt;S,EXP(-rate*Dt)*(p*AN41+(1-p)*AN42)+cpn*EXP(-rate*($G$30-AM$55)),(1000+cpn)*EXP(-rate*($G$30-AM$55)))</f>
        <v>671.40154586794938</v>
      </c>
      <c r="AN42" s="6">
        <f t="shared" si="13"/>
        <v>640.14905989713793</v>
      </c>
      <c r="AO42" s="6">
        <f t="shared" si="12"/>
        <v>617.30844149678205</v>
      </c>
      <c r="AP42" s="6">
        <f t="shared" si="11"/>
        <v>595.31341858255541</v>
      </c>
      <c r="AQ42" s="16">
        <f t="shared" si="10"/>
        <v>574.1327031293049</v>
      </c>
      <c r="AR42" s="6">
        <f t="shared" si="9"/>
        <v>546.19313398873442</v>
      </c>
      <c r="AS42" s="6">
        <f t="shared" si="8"/>
        <v>526.5476633981358</v>
      </c>
      <c r="AT42" s="6">
        <f t="shared" si="7"/>
        <v>507.62941042722787</v>
      </c>
      <c r="AU42" s="16">
        <f t="shared" si="6"/>
        <v>489.4114671228125</v>
      </c>
      <c r="AV42" s="6">
        <f t="shared" si="5"/>
        <v>464.32557244998878</v>
      </c>
      <c r="AW42" s="6">
        <f t="shared" si="4"/>
        <v>447.42737672558275</v>
      </c>
      <c r="AX42" s="6">
        <f t="shared" si="36"/>
        <v>431.15459239291943</v>
      </c>
      <c r="AY42" s="6">
        <f t="shared" si="34"/>
        <v>415.48407839563151</v>
      </c>
      <c r="AZ42" s="16">
        <f>IF(Stock!AZ42 &lt; K, Ratio*Stock!AZ42 + cpn, Face + cpn)</f>
        <v>400.39354993045345</v>
      </c>
    </row>
    <row r="43" spans="1:52" ht="17.399999999999999" x14ac:dyDescent="0.4">
      <c r="A43" s="8">
        <f t="shared" si="1"/>
        <v>10</v>
      </c>
      <c r="L43" s="6">
        <f t="shared" ref="L43:L53" si="41">EXP(-rate*Dt)*(p*M42+(1-p)*M43)</f>
        <v>1006.1758629616301</v>
      </c>
      <c r="M43" s="6">
        <f t="shared" si="40"/>
        <v>1006.7219621281786</v>
      </c>
      <c r="N43" s="17">
        <f>IF(Stock!N43&lt;S,EXP(-rate*Dt)*(p*O42+(1-p)*O43)+cpn*EXP(-rate*($G$24-N$55)),(1000+cpn)*EXP(-rate*($G$24-N$55)))</f>
        <v>1007.2683576885393</v>
      </c>
      <c r="O43" s="6">
        <f t="shared" si="39"/>
        <v>1015.6825440600786</v>
      </c>
      <c r="P43" s="6">
        <f t="shared" si="38"/>
        <v>1015.9791465706792</v>
      </c>
      <c r="Q43" s="6">
        <f t="shared" si="37"/>
        <v>1016.1038008881778</v>
      </c>
      <c r="R43" s="16">
        <f t="shared" si="35"/>
        <v>1015.9495222969997</v>
      </c>
      <c r="S43" s="6">
        <f t="shared" si="33"/>
        <v>1007.8088127478812</v>
      </c>
      <c r="T43" s="6">
        <f t="shared" si="32"/>
        <v>1006.5194217159144</v>
      </c>
      <c r="U43" s="6">
        <f t="shared" si="31"/>
        <v>1004.1962001826778</v>
      </c>
      <c r="V43" s="16">
        <f t="shared" si="30"/>
        <v>1000.3794150858411</v>
      </c>
      <c r="W43" s="6">
        <f t="shared" si="29"/>
        <v>986.97419927169165</v>
      </c>
      <c r="X43" s="6">
        <f t="shared" si="28"/>
        <v>978.50301745028287</v>
      </c>
      <c r="Y43" s="6">
        <f t="shared" si="27"/>
        <v>967.05014617499091</v>
      </c>
      <c r="Z43" s="6">
        <f t="shared" si="26"/>
        <v>952.66498340939108</v>
      </c>
      <c r="AA43" s="17">
        <f>IF(Stock!AA43&lt;S,EXP(-rate*Dt)*(p*AB42+(1-p)*AB43)+cpn*EXP(-rate*($G$27-AA$55)),(1000+cpn)*EXP(-rate*($G$27-AA$55)))</f>
        <v>935.77912012625757</v>
      </c>
      <c r="AB43" s="6">
        <f t="shared" si="25"/>
        <v>908.9312539829682</v>
      </c>
      <c r="AC43" s="6">
        <f t="shared" si="24"/>
        <v>887.43435541914698</v>
      </c>
      <c r="AD43" s="6">
        <f t="shared" si="23"/>
        <v>864.09666833579206</v>
      </c>
      <c r="AE43" s="16">
        <f t="shared" si="22"/>
        <v>839.35449952795193</v>
      </c>
      <c r="AF43" s="6">
        <f t="shared" si="21"/>
        <v>806.13675614623287</v>
      </c>
      <c r="AG43" s="6">
        <f t="shared" si="20"/>
        <v>779.99634125131104</v>
      </c>
      <c r="AH43" s="6">
        <f t="shared" si="18"/>
        <v>753.81922701959502</v>
      </c>
      <c r="AI43" s="16">
        <f t="shared" si="17"/>
        <v>727.96605326887607</v>
      </c>
      <c r="AJ43" s="6">
        <f t="shared" si="16"/>
        <v>695.16015907307485</v>
      </c>
      <c r="AK43" s="6">
        <f t="shared" si="15"/>
        <v>670.6539884805353</v>
      </c>
      <c r="AL43" s="6">
        <f t="shared" si="14"/>
        <v>646.98741580921569</v>
      </c>
      <c r="AM43" s="17">
        <f>IF(Stock!AM43*EXP(rate*0.01)&lt;S,EXP(-rate*Dt)*(p*AN42+(1-p)*AN43)+cpn*EXP(-rate*($G$30-AM$55)),(1000+cpn)*EXP(-rate*($G$30-AM$55)))</f>
        <v>624.17852262407473</v>
      </c>
      <c r="AN43" s="6">
        <f t="shared" si="13"/>
        <v>594.66773487205728</v>
      </c>
      <c r="AO43" s="6">
        <f t="shared" si="12"/>
        <v>573.50999226389649</v>
      </c>
      <c r="AP43" s="6">
        <f t="shared" si="11"/>
        <v>553.13557626710383</v>
      </c>
      <c r="AQ43" s="16">
        <f t="shared" si="10"/>
        <v>533.51550289630256</v>
      </c>
      <c r="AR43" s="6">
        <f t="shared" si="9"/>
        <v>507.07882979011907</v>
      </c>
      <c r="AS43" s="6">
        <f t="shared" si="8"/>
        <v>488.88064587439413</v>
      </c>
      <c r="AT43" s="6">
        <f t="shared" si="7"/>
        <v>471.35612784678295</v>
      </c>
      <c r="AU43" s="16">
        <f t="shared" si="6"/>
        <v>454.48034924676915</v>
      </c>
      <c r="AV43" s="6">
        <f t="shared" si="5"/>
        <v>430.6869572139957</v>
      </c>
      <c r="AW43" s="6">
        <f t="shared" si="4"/>
        <v>415.03343963457331</v>
      </c>
      <c r="AX43" s="6">
        <f t="shared" si="36"/>
        <v>399.95927852835041</v>
      </c>
      <c r="AY43" s="6">
        <f t="shared" si="34"/>
        <v>385.44303693855409</v>
      </c>
      <c r="AZ43" s="16">
        <f>IF(Stock!AZ43 &lt; K, Ratio*Stock!AZ43 + cpn, Face + cpn)</f>
        <v>371.46407110732662</v>
      </c>
    </row>
    <row r="44" spans="1:52" ht="17.399999999999999" x14ac:dyDescent="0.4">
      <c r="A44" s="8">
        <f t="shared" si="1"/>
        <v>9</v>
      </c>
      <c r="K44" s="6">
        <f t="shared" ref="K44:K53" si="42">EXP(-rate*Dt)*(p*L43+(1-p)*L44)</f>
        <v>1005.630060028114</v>
      </c>
      <c r="L44" s="6">
        <f t="shared" si="41"/>
        <v>1006.1758629616301</v>
      </c>
      <c r="M44" s="6">
        <f t="shared" si="40"/>
        <v>1006.7219621281786</v>
      </c>
      <c r="N44" s="17">
        <f>IF(Stock!N44&lt;S,EXP(-rate*Dt)*(p*O43+(1-p)*O44)+cpn*EXP(-rate*($G$24-N$55)),(1000+cpn)*EXP(-rate*($G$24-N$55)))</f>
        <v>1007.2683576885393</v>
      </c>
      <c r="O44" s="6">
        <f t="shared" si="39"/>
        <v>1014.4117924556881</v>
      </c>
      <c r="P44" s="6">
        <f t="shared" si="38"/>
        <v>1013.9837304137868</v>
      </c>
      <c r="Q44" s="6">
        <f t="shared" si="37"/>
        <v>1013.0232361167584</v>
      </c>
      <c r="R44" s="16">
        <f t="shared" si="35"/>
        <v>1011.2857553806458</v>
      </c>
      <c r="S44" s="6">
        <f t="shared" si="33"/>
        <v>1000.9063609239342</v>
      </c>
      <c r="T44" s="6">
        <f t="shared" si="32"/>
        <v>996.57001767248323</v>
      </c>
      <c r="U44" s="6">
        <f t="shared" si="31"/>
        <v>990.2914740159232</v>
      </c>
      <c r="V44" s="16">
        <f t="shared" si="30"/>
        <v>981.63685900094993</v>
      </c>
      <c r="W44" s="6">
        <f t="shared" si="29"/>
        <v>962.74368620488838</v>
      </c>
      <c r="X44" s="6">
        <f t="shared" si="28"/>
        <v>948.60115147050487</v>
      </c>
      <c r="Y44" s="6">
        <f t="shared" si="27"/>
        <v>931.85481618638858</v>
      </c>
      <c r="Z44" s="6">
        <f t="shared" si="26"/>
        <v>912.81807166639567</v>
      </c>
      <c r="AA44" s="17">
        <f>IF(Stock!AA44&lt;S,EXP(-rate*Dt)*(p*AB43+(1-p)*AB44)+cpn*EXP(-rate*($G$27-AA$55)),(1000+cpn)*EXP(-rate*($G$27-AA$55)))</f>
        <v>891.69087867366954</v>
      </c>
      <c r="AB44" s="6">
        <f t="shared" si="25"/>
        <v>861.23882016481741</v>
      </c>
      <c r="AC44" s="6">
        <f t="shared" si="24"/>
        <v>836.94357224161979</v>
      </c>
      <c r="AD44" s="6">
        <f t="shared" si="23"/>
        <v>811.70081728615139</v>
      </c>
      <c r="AE44" s="16">
        <f t="shared" si="22"/>
        <v>785.94937332441305</v>
      </c>
      <c r="AF44" s="6">
        <f t="shared" si="21"/>
        <v>752.54960118750898</v>
      </c>
      <c r="AG44" s="6">
        <f t="shared" si="20"/>
        <v>726.93433049044449</v>
      </c>
      <c r="AH44" s="6">
        <f t="shared" si="18"/>
        <v>701.83253724100689</v>
      </c>
      <c r="AI44" s="16">
        <f t="shared" si="17"/>
        <v>677.42719316872569</v>
      </c>
      <c r="AJ44" s="6">
        <f t="shared" si="16"/>
        <v>646.27548770056524</v>
      </c>
      <c r="AK44" s="6">
        <f t="shared" si="15"/>
        <v>623.50012855158195</v>
      </c>
      <c r="AL44" s="6">
        <f t="shared" si="14"/>
        <v>601.55828247887609</v>
      </c>
      <c r="AM44" s="17">
        <f>IF(Stock!AM44*EXP(rate*0.01)&lt;S,EXP(-rate*Dt)*(p*AN43+(1-p)*AN44)+cpn*EXP(-rate*($G$30-AM$55)),(1000+cpn)*EXP(-rate*($G$30-AM$55)))</f>
        <v>580.42757768780348</v>
      </c>
      <c r="AN44" s="6">
        <f t="shared" si="13"/>
        <v>552.5356391245092</v>
      </c>
      <c r="AO44" s="6">
        <f t="shared" si="12"/>
        <v>532.93684590862949</v>
      </c>
      <c r="AP44" s="6">
        <f t="shared" si="11"/>
        <v>514.06369588807672</v>
      </c>
      <c r="AQ44" s="16">
        <f t="shared" si="10"/>
        <v>495.88933944854665</v>
      </c>
      <c r="AR44" s="6">
        <f t="shared" si="9"/>
        <v>470.8448896248749</v>
      </c>
      <c r="AS44" s="6">
        <f t="shared" si="8"/>
        <v>453.98741468643476</v>
      </c>
      <c r="AT44" s="6">
        <f t="shared" si="7"/>
        <v>437.75399743579737</v>
      </c>
      <c r="AU44" s="16">
        <f t="shared" si="6"/>
        <v>422.12154698868238</v>
      </c>
      <c r="AV44" s="6">
        <f t="shared" si="5"/>
        <v>399.5254781419535</v>
      </c>
      <c r="AW44" s="6">
        <f t="shared" si="4"/>
        <v>385.02498103303003</v>
      </c>
      <c r="AX44" s="6">
        <f t="shared" si="36"/>
        <v>371.06117694727152</v>
      </c>
      <c r="AY44" s="6">
        <f t="shared" si="34"/>
        <v>357.61420753818612</v>
      </c>
      <c r="AZ44" s="16">
        <f>IF(Stock!AZ44 &lt; K, Ratio*Stock!AZ44 + cpn, Face + cpn)</f>
        <v>344.66494924729915</v>
      </c>
    </row>
    <row r="45" spans="1:52" ht="17.399999999999999" x14ac:dyDescent="0.4">
      <c r="A45" s="8">
        <f t="shared" si="1"/>
        <v>8</v>
      </c>
      <c r="J45" s="16">
        <f t="shared" ref="J45:J53" si="43">EXP(-rate*Dt)*(p*K44+(1-p)*K45)+cpn*EXP(-rate*($G$23-J$55))</f>
        <v>1012.6248559208404</v>
      </c>
      <c r="K45" s="6">
        <f t="shared" si="42"/>
        <v>1005.630060028114</v>
      </c>
      <c r="L45" s="6">
        <f t="shared" si="41"/>
        <v>1006.1758629616301</v>
      </c>
      <c r="M45" s="6">
        <f t="shared" si="40"/>
        <v>1006.7219621281786</v>
      </c>
      <c r="N45" s="17">
        <f>IF(Stock!N45&lt;S,EXP(-rate*Dt)*(p*O44+(1-p)*O45)+cpn*EXP(-rate*($G$24-N$55)),(1000+cpn)*EXP(-rate*($G$24-N$55)))</f>
        <v>1007.2683576885393</v>
      </c>
      <c r="O45" s="6">
        <f t="shared" si="39"/>
        <v>1010.6403114471545</v>
      </c>
      <c r="P45" s="6">
        <f t="shared" si="38"/>
        <v>1008.4988122314644</v>
      </c>
      <c r="Q45" s="6">
        <f t="shared" si="37"/>
        <v>1005.2183429758047</v>
      </c>
      <c r="R45" s="16">
        <f t="shared" si="35"/>
        <v>1000.4492899479119</v>
      </c>
      <c r="S45" s="6">
        <f t="shared" si="33"/>
        <v>986.27195898786272</v>
      </c>
      <c r="T45" s="6">
        <f t="shared" si="32"/>
        <v>977.41082947986479</v>
      </c>
      <c r="U45" s="6">
        <f t="shared" si="31"/>
        <v>966.0545844410193</v>
      </c>
      <c r="V45" s="16">
        <f t="shared" si="30"/>
        <v>952.08598907580438</v>
      </c>
      <c r="W45" s="6">
        <f t="shared" si="29"/>
        <v>928.0406242163366</v>
      </c>
      <c r="X45" s="6">
        <f t="shared" si="28"/>
        <v>909.2400896080361</v>
      </c>
      <c r="Y45" s="6">
        <f t="shared" si="27"/>
        <v>888.44241215606939</v>
      </c>
      <c r="Z45" s="6">
        <f t="shared" si="26"/>
        <v>865.92772655498572</v>
      </c>
      <c r="AA45" s="17">
        <f>IF(Stock!AA45&lt;S,EXP(-rate*Dt)*(p*AB44+(1-p)*AB45)+cpn*EXP(-rate*($G$27-AA$55)),(1000+cpn)*EXP(-rate*($G$27-AA$55)))</f>
        <v>842.05363137567099</v>
      </c>
      <c r="AB45" s="6">
        <f t="shared" si="25"/>
        <v>809.67686622794213</v>
      </c>
      <c r="AC45" s="6">
        <f t="shared" si="24"/>
        <v>784.29572188871452</v>
      </c>
      <c r="AD45" s="6">
        <f t="shared" si="23"/>
        <v>758.75434688783866</v>
      </c>
      <c r="AE45" s="16">
        <f t="shared" si="22"/>
        <v>733.38795340529362</v>
      </c>
      <c r="AF45" s="6">
        <f t="shared" si="21"/>
        <v>700.91944211449152</v>
      </c>
      <c r="AG45" s="6">
        <f t="shared" si="20"/>
        <v>676.62730176435275</v>
      </c>
      <c r="AH45" s="6">
        <f t="shared" si="18"/>
        <v>653.08855876908899</v>
      </c>
      <c r="AI45" s="16">
        <f t="shared" si="17"/>
        <v>630.35882685657839</v>
      </c>
      <c r="AJ45" s="6">
        <f t="shared" si="16"/>
        <v>600.90513783295125</v>
      </c>
      <c r="AK45" s="6">
        <f t="shared" si="15"/>
        <v>579.79803932979155</v>
      </c>
      <c r="AL45" s="6">
        <f t="shared" si="14"/>
        <v>559.47188368198329</v>
      </c>
      <c r="AM45" s="17">
        <f>IF(Stock!AM45*EXP(rate*0.01)&lt;S,EXP(-rate*Dt)*(p*AN44+(1-p)*AN45)+cpn*EXP(-rate*($G$30-AM$55)),(1000+cpn)*EXP(-rate*($G$30-AM$55)))</f>
        <v>539.89843742893447</v>
      </c>
      <c r="AN45" s="6">
        <f t="shared" si="13"/>
        <v>513.50613655171287</v>
      </c>
      <c r="AO45" s="6">
        <f t="shared" si="12"/>
        <v>495.3514922260635</v>
      </c>
      <c r="AP45" s="6">
        <f t="shared" si="11"/>
        <v>477.86905546680202</v>
      </c>
      <c r="AQ45" s="16">
        <f t="shared" si="10"/>
        <v>461.03395385633809</v>
      </c>
      <c r="AR45" s="6">
        <f t="shared" si="9"/>
        <v>437.2792044670403</v>
      </c>
      <c r="AS45" s="6">
        <f t="shared" si="8"/>
        <v>421.66370915363103</v>
      </c>
      <c r="AT45" s="6">
        <f t="shared" si="7"/>
        <v>406.626316458681</v>
      </c>
      <c r="AU45" s="16">
        <f t="shared" si="6"/>
        <v>392.14563590293722</v>
      </c>
      <c r="AV45" s="6">
        <f t="shared" si="5"/>
        <v>370.65871977080877</v>
      </c>
      <c r="AW45" s="6">
        <f t="shared" si="4"/>
        <v>357.22633509781701</v>
      </c>
      <c r="AX45" s="6">
        <f t="shared" si="36"/>
        <v>344.29112171987924</v>
      </c>
      <c r="AY45" s="6">
        <f t="shared" si="34"/>
        <v>331.83468365246119</v>
      </c>
      <c r="AZ45" s="16">
        <f>IF(Stock!AZ45 &lt; K, Ratio*Stock!AZ45 + cpn, Face + cpn)</f>
        <v>319.83930558950686</v>
      </c>
    </row>
    <row r="46" spans="1:52" ht="17.399999999999999" x14ac:dyDescent="0.4">
      <c r="A46" s="8">
        <f t="shared" si="1"/>
        <v>7</v>
      </c>
      <c r="I46" s="6">
        <f t="shared" ref="I46:I53" si="44">EXP(-rate*Dt)*(p*J45+(1-p)*J46)</f>
        <v>1012.0755547129124</v>
      </c>
      <c r="J46" s="16">
        <f t="shared" si="43"/>
        <v>1012.6248559208404</v>
      </c>
      <c r="K46" s="6">
        <f t="shared" si="42"/>
        <v>1005.630060028114</v>
      </c>
      <c r="L46" s="6">
        <f t="shared" si="41"/>
        <v>1006.1758629616301</v>
      </c>
      <c r="M46" s="6">
        <f t="shared" si="40"/>
        <v>1006.7219621281786</v>
      </c>
      <c r="N46" s="17">
        <f>IF(Stock!N46&lt;S,EXP(-rate*Dt)*(p*O45+(1-p)*O46)+cpn*EXP(-rate*($G$24-N$55)),(1000+cpn)*EXP(-rate*($G$24-N$55)))</f>
        <v>1007.2683576885393</v>
      </c>
      <c r="O46" s="6">
        <f t="shared" si="39"/>
        <v>1002.0416806401554</v>
      </c>
      <c r="P46" s="6">
        <f t="shared" si="38"/>
        <v>996.89414863620505</v>
      </c>
      <c r="Q46" s="6">
        <f t="shared" si="37"/>
        <v>989.94413048203739</v>
      </c>
      <c r="R46" s="16">
        <f t="shared" si="35"/>
        <v>980.88758274580812</v>
      </c>
      <c r="S46" s="6">
        <f t="shared" si="33"/>
        <v>961.94700224789437</v>
      </c>
      <c r="T46" s="6">
        <f t="shared" si="32"/>
        <v>948.08803450808887</v>
      </c>
      <c r="U46" s="6">
        <f t="shared" si="31"/>
        <v>931.80549427514154</v>
      </c>
      <c r="V46" s="16">
        <f t="shared" si="30"/>
        <v>913.27849429518108</v>
      </c>
      <c r="W46" s="6">
        <f t="shared" si="29"/>
        <v>885.24137579222952</v>
      </c>
      <c r="X46" s="6">
        <f t="shared" si="28"/>
        <v>863.08608191717565</v>
      </c>
      <c r="Y46" s="6">
        <f t="shared" si="27"/>
        <v>839.6005163780593</v>
      </c>
      <c r="Z46" s="6">
        <f t="shared" si="26"/>
        <v>815.15548690810033</v>
      </c>
      <c r="AA46" s="17">
        <f>IF(Stock!AA46&lt;S,EXP(-rate*Dt)*(p*AB45+(1-p)*AB46)+cpn*EXP(-rate*($G$27-AA$55)),(1000+cpn)*EXP(-rate*($G$27-AA$55)))</f>
        <v>790.1349097021216</v>
      </c>
      <c r="AB46" s="6">
        <f t="shared" si="25"/>
        <v>757.35946400621663</v>
      </c>
      <c r="AC46" s="6">
        <f t="shared" si="24"/>
        <v>732.24064335601645</v>
      </c>
      <c r="AD46" s="6">
        <f t="shared" si="23"/>
        <v>707.5017664189055</v>
      </c>
      <c r="AE46" s="16">
        <f t="shared" si="22"/>
        <v>683.34050910802</v>
      </c>
      <c r="AF46" s="6">
        <f t="shared" si="21"/>
        <v>652.34201608288788</v>
      </c>
      <c r="AG46" s="6">
        <f t="shared" si="20"/>
        <v>629.66283587539647</v>
      </c>
      <c r="AH46" s="6">
        <f t="shared" si="18"/>
        <v>607.78680810994319</v>
      </c>
      <c r="AI46" s="16">
        <f t="shared" si="17"/>
        <v>586.70914944512197</v>
      </c>
      <c r="AJ46" s="6">
        <f t="shared" si="16"/>
        <v>558.86507410823754</v>
      </c>
      <c r="AK46" s="6">
        <f t="shared" si="15"/>
        <v>539.31285743780779</v>
      </c>
      <c r="AL46" s="6">
        <f t="shared" si="14"/>
        <v>520.48471295196657</v>
      </c>
      <c r="AM46" s="17">
        <f>IF(Stock!AM46*EXP(rate*0.01)&lt;S,EXP(-rate*Dt)*(p*AN45+(1-p)*AN46)+cpn*EXP(-rate*($G$30-AM$55)),(1000+cpn)*EXP(-rate*($G$30-AM$55)))</f>
        <v>502.35384924882248</v>
      </c>
      <c r="AN46" s="6">
        <f t="shared" si="13"/>
        <v>477.35075324945791</v>
      </c>
      <c r="AO46" s="6">
        <f t="shared" si="12"/>
        <v>460.53391118184169</v>
      </c>
      <c r="AP46" s="6">
        <f t="shared" si="11"/>
        <v>444.33977603318186</v>
      </c>
      <c r="AQ46" s="16">
        <f t="shared" si="10"/>
        <v>428.74530698250959</v>
      </c>
      <c r="AR46" s="6">
        <f t="shared" si="9"/>
        <v>406.18528492705116</v>
      </c>
      <c r="AS46" s="6">
        <f t="shared" si="8"/>
        <v>391.72031028227792</v>
      </c>
      <c r="AT46" s="6">
        <f t="shared" si="7"/>
        <v>377.79086730226811</v>
      </c>
      <c r="AU46" s="16">
        <f t="shared" si="6"/>
        <v>364.37714069554931</v>
      </c>
      <c r="AV46" s="6">
        <f t="shared" si="5"/>
        <v>343.91769965005096</v>
      </c>
      <c r="AW46" s="6">
        <f t="shared" si="4"/>
        <v>331.47477197715773</v>
      </c>
      <c r="AX46" s="6">
        <f t="shared" si="36"/>
        <v>319.49240423779889</v>
      </c>
      <c r="AY46" s="6">
        <f t="shared" si="34"/>
        <v>307.95355512156164</v>
      </c>
      <c r="AZ46" s="16">
        <f>IF(Stock!AZ46 &lt; K, Ratio*Stock!AZ46 + cpn, Face + cpn)</f>
        <v>296.8418138715802</v>
      </c>
    </row>
    <row r="47" spans="1:52" ht="17.399999999999999" x14ac:dyDescent="0.4">
      <c r="A47" s="8">
        <f t="shared" si="1"/>
        <v>6</v>
      </c>
      <c r="H47" s="6">
        <f t="shared" ref="H47:H53" si="45">EXP(-rate*Dt)*(p*I46+(1-p)*I47)</f>
        <v>1011.5265514749733</v>
      </c>
      <c r="I47" s="6">
        <f t="shared" si="44"/>
        <v>1012.0755547129124</v>
      </c>
      <c r="J47" s="16">
        <f t="shared" si="43"/>
        <v>1012.6248559208404</v>
      </c>
      <c r="K47" s="6">
        <f t="shared" si="42"/>
        <v>1005.630060028114</v>
      </c>
      <c r="L47" s="6">
        <f t="shared" si="41"/>
        <v>1006.1758629616301</v>
      </c>
      <c r="M47" s="6">
        <f t="shared" si="40"/>
        <v>1006.7219621281786</v>
      </c>
      <c r="N47" s="17">
        <f>IF(Stock!N47&lt;S,EXP(-rate*Dt)*(p*O46+(1-p)*O47)+cpn*EXP(-rate*($G$24-N$55)),(1000+cpn)*EXP(-rate*($G$24-N$55)))</f>
        <v>1007.2683576885393</v>
      </c>
      <c r="O47" s="6">
        <f t="shared" si="39"/>
        <v>986.20022469758862</v>
      </c>
      <c r="P47" s="6">
        <f t="shared" si="38"/>
        <v>976.95800791747672</v>
      </c>
      <c r="Q47" s="6">
        <f t="shared" si="37"/>
        <v>965.49976047861821</v>
      </c>
      <c r="R47" s="16">
        <f t="shared" si="35"/>
        <v>951.71772984880624</v>
      </c>
      <c r="S47" s="6">
        <f t="shared" si="33"/>
        <v>928.08298270520561</v>
      </c>
      <c r="T47" s="6">
        <f t="shared" si="32"/>
        <v>909.81712508832129</v>
      </c>
      <c r="U47" s="6">
        <f t="shared" si="31"/>
        <v>889.62291630448021</v>
      </c>
      <c r="V47" s="16">
        <f t="shared" si="30"/>
        <v>867.8025493812396</v>
      </c>
      <c r="W47" s="6">
        <f t="shared" si="29"/>
        <v>837.14073661894588</v>
      </c>
      <c r="X47" s="6">
        <f t="shared" si="28"/>
        <v>813.06062300600536</v>
      </c>
      <c r="Y47" s="6">
        <f t="shared" si="27"/>
        <v>788.38262263618606</v>
      </c>
      <c r="Z47" s="6">
        <f t="shared" si="26"/>
        <v>763.45410808985355</v>
      </c>
      <c r="AA47" s="17">
        <f>IF(Stock!AA47&lt;S,EXP(-rate*Dt)*(p*AB46+(1-p)*AB47)+cpn*EXP(-rate*($G$27-AA$55)),(1000+cpn)*EXP(-rate*($G$27-AA$55)))</f>
        <v>738.5876495864328</v>
      </c>
      <c r="AB47" s="6">
        <f t="shared" si="25"/>
        <v>706.49854284428636</v>
      </c>
      <c r="AC47" s="6">
        <f t="shared" si="24"/>
        <v>682.4748967668794</v>
      </c>
      <c r="AD47" s="6">
        <f t="shared" si="23"/>
        <v>659.11405506403582</v>
      </c>
      <c r="AE47" s="16">
        <f t="shared" si="22"/>
        <v>636.4987119962683</v>
      </c>
      <c r="AF47" s="6">
        <f t="shared" si="21"/>
        <v>607.12082787980785</v>
      </c>
      <c r="AG47" s="6">
        <f t="shared" si="20"/>
        <v>586.07134449260946</v>
      </c>
      <c r="AH47" s="6">
        <f t="shared" si="18"/>
        <v>565.79496995228715</v>
      </c>
      <c r="AI47" s="16">
        <f t="shared" si="17"/>
        <v>546.26821532730753</v>
      </c>
      <c r="AJ47" s="6">
        <f t="shared" si="16"/>
        <v>519.92018930740221</v>
      </c>
      <c r="AK47" s="6">
        <f t="shared" si="15"/>
        <v>501.80899054542164</v>
      </c>
      <c r="AL47" s="6">
        <f t="shared" si="14"/>
        <v>484.3685441900131</v>
      </c>
      <c r="AM47" s="17">
        <f>IF(Stock!AM47*EXP(rate*0.01)&lt;S,EXP(-rate*Dt)*(p*AN46+(1-p)*AN47)+cpn*EXP(-rate*($G$30-AM$55)),(1000+cpn)*EXP(-rate*($G$30-AM$55)))</f>
        <v>467.57403174934444</v>
      </c>
      <c r="AN47" s="6">
        <f t="shared" si="13"/>
        <v>443.85784005398938</v>
      </c>
      <c r="AO47" s="6">
        <f t="shared" si="12"/>
        <v>428.28028494196786</v>
      </c>
      <c r="AP47" s="6">
        <f t="shared" si="11"/>
        <v>413.2795813122811</v>
      </c>
      <c r="AQ47" s="16">
        <f t="shared" si="10"/>
        <v>398.83438506243067</v>
      </c>
      <c r="AR47" s="6">
        <f t="shared" si="9"/>
        <v>377.38111102703942</v>
      </c>
      <c r="AS47" s="6">
        <f t="shared" si="8"/>
        <v>363.98193310089243</v>
      </c>
      <c r="AT47" s="6">
        <f t="shared" si="7"/>
        <v>351.07885079633752</v>
      </c>
      <c r="AU47" s="16">
        <f t="shared" si="6"/>
        <v>338.65350801339162</v>
      </c>
      <c r="AV47" s="6">
        <f t="shared" si="5"/>
        <v>319.14587913924589</v>
      </c>
      <c r="AW47" s="6">
        <f t="shared" si="4"/>
        <v>307.61954519011169</v>
      </c>
      <c r="AX47" s="6">
        <f t="shared" si="36"/>
        <v>296.51985586117956</v>
      </c>
      <c r="AY47" s="6">
        <f t="shared" si="34"/>
        <v>285.83102475841764</v>
      </c>
      <c r="AZ47" s="16">
        <f>IF(Stock!AZ47 &lt; K, Ratio*Stock!AZ47 + cpn, Face + cpn)</f>
        <v>275.53784960759236</v>
      </c>
    </row>
    <row r="48" spans="1:52" ht="17.399999999999999" x14ac:dyDescent="0.4">
      <c r="A48" s="8">
        <f t="shared" si="1"/>
        <v>5</v>
      </c>
      <c r="G48" s="6">
        <f t="shared" ref="G48:G53" si="46">EXP(-rate*Dt)*(p*H47+(1-p)*H48)</f>
        <v>1010.7416646328624</v>
      </c>
      <c r="H48" s="6">
        <f t="shared" si="45"/>
        <v>1011.0627995220891</v>
      </c>
      <c r="I48" s="6">
        <f t="shared" si="44"/>
        <v>1011.1649586100959</v>
      </c>
      <c r="J48" s="16">
        <f t="shared" si="43"/>
        <v>1010.8368628842444</v>
      </c>
      <c r="K48" s="6">
        <f t="shared" si="42"/>
        <v>1002.1192618937623</v>
      </c>
      <c r="L48" s="6">
        <f t="shared" si="41"/>
        <v>999.28226590174836</v>
      </c>
      <c r="M48" s="6">
        <f t="shared" si="40"/>
        <v>993.18609973864648</v>
      </c>
      <c r="N48" s="17">
        <f>IF(Stock!N48&lt;S,EXP(-rate*Dt)*(p*O47+(1-p)*O48)+cpn*EXP(-rate*($G$24-N$55)),(1000+cpn)*EXP(-rate*($G$24-N$55)))</f>
        <v>980.69013313656728</v>
      </c>
      <c r="O48" s="6">
        <f t="shared" si="39"/>
        <v>961.62700558635584</v>
      </c>
      <c r="P48" s="6">
        <f t="shared" si="38"/>
        <v>947.89553780827748</v>
      </c>
      <c r="Q48" s="6">
        <f t="shared" si="37"/>
        <v>931.96152389061331</v>
      </c>
      <c r="R48" s="16">
        <f t="shared" si="35"/>
        <v>913.9393056092191</v>
      </c>
      <c r="S48" s="6">
        <f t="shared" si="33"/>
        <v>886.49679842407397</v>
      </c>
      <c r="T48" s="6">
        <f t="shared" si="32"/>
        <v>864.99577318979129</v>
      </c>
      <c r="U48" s="6">
        <f t="shared" si="31"/>
        <v>842.2140669337532</v>
      </c>
      <c r="V48" s="16">
        <f t="shared" si="30"/>
        <v>818.48282905245901</v>
      </c>
      <c r="W48" s="6">
        <f t="shared" si="29"/>
        <v>786.59514791232164</v>
      </c>
      <c r="X48" s="6">
        <f t="shared" si="28"/>
        <v>761.96058422875501</v>
      </c>
      <c r="Y48" s="6">
        <f t="shared" si="27"/>
        <v>737.34158834384471</v>
      </c>
      <c r="Z48" s="6">
        <f t="shared" si="26"/>
        <v>712.99427439453882</v>
      </c>
      <c r="AA48" s="17">
        <f>IF(Stock!AA48&lt;S,EXP(-rate*Dt)*(p*AB47+(1-p)*AB48)+cpn*EXP(-rate*($G$27-AA$55)),(1000+cpn)*EXP(-rate*($G$27-AA$55)))</f>
        <v>689.12069167930451</v>
      </c>
      <c r="AB48" s="6">
        <f t="shared" si="25"/>
        <v>658.32055265810607</v>
      </c>
      <c r="AC48" s="6">
        <f t="shared" si="24"/>
        <v>635.77376850118105</v>
      </c>
      <c r="AD48" s="6">
        <f t="shared" si="23"/>
        <v>613.98648009508304</v>
      </c>
      <c r="AE48" s="16">
        <f t="shared" si="22"/>
        <v>592.97296829047332</v>
      </c>
      <c r="AF48" s="6">
        <f t="shared" si="21"/>
        <v>565.1805485573318</v>
      </c>
      <c r="AG48" s="6">
        <f t="shared" si="20"/>
        <v>545.67564561107997</v>
      </c>
      <c r="AH48" s="6">
        <f t="shared" si="18"/>
        <v>526.89249044702433</v>
      </c>
      <c r="AI48" s="16">
        <f t="shared" si="17"/>
        <v>508.80502555587537</v>
      </c>
      <c r="AJ48" s="6">
        <f t="shared" si="16"/>
        <v>483.84319255321338</v>
      </c>
      <c r="AK48" s="6">
        <f t="shared" si="15"/>
        <v>467.06689563191691</v>
      </c>
      <c r="AL48" s="6">
        <f t="shared" si="14"/>
        <v>450.91195778946036</v>
      </c>
      <c r="AM48" s="17">
        <f>IF(Stock!AM48*EXP(rate*0.01)&lt;S,EXP(-rate*Dt)*(p*AN47+(1-p)*AN48)+cpn*EXP(-rate*($G$30-AM$55)),(1000+cpn)*EXP(-rate*($G$30-AM$55)))</f>
        <v>435.35538815964696</v>
      </c>
      <c r="AN48" s="6">
        <f t="shared" si="13"/>
        <v>412.83133357385412</v>
      </c>
      <c r="AO48" s="6">
        <f t="shared" si="12"/>
        <v>398.40180474829208</v>
      </c>
      <c r="AP48" s="6">
        <f t="shared" si="11"/>
        <v>384.50664874717125</v>
      </c>
      <c r="AQ48" s="16">
        <f t="shared" si="10"/>
        <v>371.12609324069376</v>
      </c>
      <c r="AR48" s="6">
        <f t="shared" si="9"/>
        <v>350.69806667828533</v>
      </c>
      <c r="AS48" s="6">
        <f t="shared" si="8"/>
        <v>338.28620056356465</v>
      </c>
      <c r="AT48" s="6">
        <f t="shared" si="7"/>
        <v>326.3338980840465</v>
      </c>
      <c r="AU48" s="16">
        <f t="shared" si="6"/>
        <v>314.82415487687285</v>
      </c>
      <c r="AV48" s="6">
        <f t="shared" si="5"/>
        <v>296.19824705010205</v>
      </c>
      <c r="AW48" s="6">
        <f t="shared" si="4"/>
        <v>285.52100917522961</v>
      </c>
      <c r="AX48" s="6">
        <f t="shared" si="36"/>
        <v>275.23899811934456</v>
      </c>
      <c r="AY48" s="6">
        <f t="shared" si="34"/>
        <v>265.33758999318076</v>
      </c>
      <c r="AZ48" s="16">
        <f>IF(Stock!AZ48 &lt; K, Ratio*Stock!AZ48 + cpn, Face + cpn)</f>
        <v>255.80270201288818</v>
      </c>
    </row>
    <row r="49" spans="1:52" ht="17.399999999999999" x14ac:dyDescent="0.4">
      <c r="A49" s="8">
        <f t="shared" si="1"/>
        <v>4</v>
      </c>
      <c r="F49" s="16">
        <f>EXP(-rate*Dt)*(p*G48+(1-p)*G49)+cpn*EXP(-rate*($G$22-F$55))</f>
        <v>1016.7928128337794</v>
      </c>
      <c r="G49" s="6">
        <f t="shared" si="46"/>
        <v>1008.8928789637334</v>
      </c>
      <c r="H49" s="6">
        <f t="shared" si="45"/>
        <v>1007.8789827387948</v>
      </c>
      <c r="I49" s="6">
        <f t="shared" si="44"/>
        <v>1005.7898299624734</v>
      </c>
      <c r="J49" s="16">
        <f t="shared" si="43"/>
        <v>1002.0034765588165</v>
      </c>
      <c r="K49" s="6">
        <f t="shared" si="42"/>
        <v>988.15360268267182</v>
      </c>
      <c r="L49" s="6">
        <f t="shared" si="41"/>
        <v>978.49504031189622</v>
      </c>
      <c r="M49" s="6">
        <f t="shared" si="40"/>
        <v>965.39746894167843</v>
      </c>
      <c r="N49" s="17">
        <f>IF(Stock!N49&lt;S,EXP(-rate*Dt)*(p*O48+(1-p)*O49)+cpn*EXP(-rate*($G$24-N$55)),(1000+cpn)*EXP(-rate*($G$24-N$55)))</f>
        <v>951.70691673337512</v>
      </c>
      <c r="O49" s="6">
        <f t="shared" si="39"/>
        <v>928.36840111494325</v>
      </c>
      <c r="P49" s="6">
        <f t="shared" si="38"/>
        <v>910.56282940036078</v>
      </c>
      <c r="Q49" s="6">
        <f t="shared" si="37"/>
        <v>890.93696271957742</v>
      </c>
      <c r="R49" s="16">
        <f t="shared" si="35"/>
        <v>869.74671863022172</v>
      </c>
      <c r="S49" s="6">
        <f t="shared" si="33"/>
        <v>839.74854022516479</v>
      </c>
      <c r="T49" s="6">
        <f t="shared" si="32"/>
        <v>816.3431207298039</v>
      </c>
      <c r="U49" s="6">
        <f t="shared" si="31"/>
        <v>792.31246233727484</v>
      </c>
      <c r="V49" s="16">
        <f t="shared" si="30"/>
        <v>767.96802310444991</v>
      </c>
      <c r="W49" s="6">
        <f t="shared" si="29"/>
        <v>736.05616487571388</v>
      </c>
      <c r="X49" s="6">
        <f t="shared" si="28"/>
        <v>711.90777345042488</v>
      </c>
      <c r="Y49" s="6">
        <f t="shared" si="27"/>
        <v>688.186606453953</v>
      </c>
      <c r="Z49" s="6">
        <f t="shared" si="26"/>
        <v>665.04282487535829</v>
      </c>
      <c r="AA49" s="17">
        <f>IF(Stock!AA49&lt;S,EXP(-rate*Dt)*(p*AB48+(1-p)*AB49)+cpn*EXP(-rate*($G$27-AA$55)),(1000+cpn)*EXP(-rate*($G$27-AA$55)))</f>
        <v>642.57680838414274</v>
      </c>
      <c r="AB49" s="6">
        <f t="shared" si="25"/>
        <v>613.29988305658617</v>
      </c>
      <c r="AC49" s="6">
        <f t="shared" si="24"/>
        <v>592.32254748783475</v>
      </c>
      <c r="AD49" s="6">
        <f t="shared" si="23"/>
        <v>572.10242865022894</v>
      </c>
      <c r="AE49" s="16">
        <f t="shared" si="22"/>
        <v>552.62439459662778</v>
      </c>
      <c r="AF49" s="6">
        <f t="shared" si="21"/>
        <v>526.32097715415762</v>
      </c>
      <c r="AG49" s="6">
        <f t="shared" si="20"/>
        <v>508.25316983321551</v>
      </c>
      <c r="AH49" s="6">
        <f t="shared" si="18"/>
        <v>490.85462321419487</v>
      </c>
      <c r="AI49" s="16">
        <f t="shared" si="17"/>
        <v>474.10061231399771</v>
      </c>
      <c r="AJ49" s="6">
        <f t="shared" si="16"/>
        <v>450.42289354712108</v>
      </c>
      <c r="AK49" s="6">
        <f t="shared" si="15"/>
        <v>434.88319674981517</v>
      </c>
      <c r="AL49" s="6">
        <f t="shared" si="14"/>
        <v>419.91910301144122</v>
      </c>
      <c r="AM49" s="17">
        <f>IF(Stock!AM49*EXP(rate*0.01)&lt;S,EXP(-rate*Dt)*(p*AN48+(1-p)*AN49)+cpn*EXP(-rate*($G$30-AM$55)),(1000+cpn)*EXP(-rate*($G$30-AM$55)))</f>
        <v>405.50931450570857</v>
      </c>
      <c r="AN49" s="6">
        <f t="shared" si="13"/>
        <v>384.08960845893887</v>
      </c>
      <c r="AO49" s="6">
        <f t="shared" si="12"/>
        <v>370.72356565528014</v>
      </c>
      <c r="AP49" s="6">
        <f t="shared" si="11"/>
        <v>357.85254513206223</v>
      </c>
      <c r="AQ49" s="16">
        <f t="shared" si="10"/>
        <v>345.45823058738137</v>
      </c>
      <c r="AR49" s="6">
        <f t="shared" si="9"/>
        <v>325.97995262338833</v>
      </c>
      <c r="AS49" s="6">
        <f t="shared" si="8"/>
        <v>314.48269301471737</v>
      </c>
      <c r="AT49" s="6">
        <f t="shared" si="7"/>
        <v>303.41115525788922</v>
      </c>
      <c r="AU49" s="16">
        <f t="shared" si="6"/>
        <v>292.74958718570946</v>
      </c>
      <c r="AV49" s="6">
        <f t="shared" si="5"/>
        <v>274.94047076882282</v>
      </c>
      <c r="AW49" s="6">
        <f t="shared" si="4"/>
        <v>265.0498018226246</v>
      </c>
      <c r="AX49" s="6">
        <f t="shared" si="36"/>
        <v>255.52525549037503</v>
      </c>
      <c r="AY49" s="6">
        <f t="shared" si="34"/>
        <v>246.35328478111947</v>
      </c>
      <c r="AZ49" s="16">
        <f>IF(Stock!AZ49 &lt; K, Ratio*Stock!AZ49 + cpn, Face + cpn)</f>
        <v>237.52084396250046</v>
      </c>
    </row>
    <row r="50" spans="1:52" ht="17.399999999999999" x14ac:dyDescent="0.4">
      <c r="A50" s="8">
        <f t="shared" si="1"/>
        <v>3</v>
      </c>
      <c r="E50" s="6">
        <f>EXP(-rate*Dt)*(p*F49+(1-p)*F50)</f>
        <v>1014.0528499572384</v>
      </c>
      <c r="F50" s="16">
        <f>EXP(-rate*Dt)*(p*G49+(1-p)*G50)+cpn*EXP(-rate*($G$22-F$55))</f>
        <v>1012.4957976283126</v>
      </c>
      <c r="G50" s="6">
        <f t="shared" si="46"/>
        <v>1002.2349243446365</v>
      </c>
      <c r="H50" s="6">
        <f t="shared" si="45"/>
        <v>997.8701617311259</v>
      </c>
      <c r="I50" s="6">
        <f t="shared" si="44"/>
        <v>991.31052988786837</v>
      </c>
      <c r="J50" s="16">
        <f t="shared" si="43"/>
        <v>982.07469683629529</v>
      </c>
      <c r="K50" s="6">
        <f t="shared" si="42"/>
        <v>962.46423497261492</v>
      </c>
      <c r="L50" s="6">
        <f t="shared" si="41"/>
        <v>948.0601152458496</v>
      </c>
      <c r="M50" s="6">
        <f t="shared" si="40"/>
        <v>932.38313164764486</v>
      </c>
      <c r="N50" s="17">
        <f>IF(Stock!N50&lt;S,EXP(-rate*Dt)*(p*O49+(1-p)*O50)+cpn*EXP(-rate*($G$24-N$55)),(1000+cpn)*EXP(-rate*($G$24-N$55)))</f>
        <v>914.7775572095162</v>
      </c>
      <c r="O50" s="6">
        <f t="shared" si="39"/>
        <v>887.86669288449013</v>
      </c>
      <c r="P50" s="6">
        <f t="shared" si="38"/>
        <v>866.96789489518108</v>
      </c>
      <c r="Q50" s="6">
        <f t="shared" si="37"/>
        <v>844.82167097447905</v>
      </c>
      <c r="R50" s="16">
        <f t="shared" si="35"/>
        <v>821.73175069119588</v>
      </c>
      <c r="S50" s="6">
        <f t="shared" si="33"/>
        <v>790.46325226046429</v>
      </c>
      <c r="T50" s="6">
        <f t="shared" si="32"/>
        <v>766.39644101473561</v>
      </c>
      <c r="U50" s="6">
        <f t="shared" si="31"/>
        <v>742.26919926339633</v>
      </c>
      <c r="V50" s="16">
        <f t="shared" si="30"/>
        <v>718.32530629510813</v>
      </c>
      <c r="W50" s="6">
        <f t="shared" si="29"/>
        <v>687.22320706220682</v>
      </c>
      <c r="X50" s="6">
        <f t="shared" si="28"/>
        <v>664.19688164773311</v>
      </c>
      <c r="Y50" s="6">
        <f t="shared" si="27"/>
        <v>641.8147986889644</v>
      </c>
      <c r="Z50" s="6">
        <f t="shared" si="26"/>
        <v>620.14199269132121</v>
      </c>
      <c r="AA50" s="17">
        <f>IF(Stock!AA50&lt;S,EXP(-rate*Dt)*(p*AB49+(1-p)*AB50)+cpn*EXP(-rate*($G$27-AA$55)),(1000+cpn)*EXP(-rate*($G$27-AA$55)))</f>
        <v>599.20954855285709</v>
      </c>
      <c r="AB50" s="6">
        <f t="shared" si="25"/>
        <v>571.47779899202192</v>
      </c>
      <c r="AC50" s="6">
        <f t="shared" si="24"/>
        <v>552.0239229889836</v>
      </c>
      <c r="AD50" s="6">
        <f t="shared" si="23"/>
        <v>533.28681656207345</v>
      </c>
      <c r="AE50" s="16">
        <f t="shared" si="22"/>
        <v>515.24287787916478</v>
      </c>
      <c r="AF50" s="6">
        <f t="shared" si="21"/>
        <v>490.32223670225176</v>
      </c>
      <c r="AG50" s="6">
        <f t="shared" si="20"/>
        <v>473.58639739299485</v>
      </c>
      <c r="AH50" s="6">
        <f t="shared" si="18"/>
        <v>457.47057224484195</v>
      </c>
      <c r="AI50" s="16">
        <f t="shared" si="17"/>
        <v>441.95182023806404</v>
      </c>
      <c r="AJ50" s="6">
        <f t="shared" si="16"/>
        <v>419.46365397219893</v>
      </c>
      <c r="AK50" s="6">
        <f t="shared" si="15"/>
        <v>405.06949448711225</v>
      </c>
      <c r="AL50" s="6">
        <f t="shared" si="14"/>
        <v>391.20855149876473</v>
      </c>
      <c r="AM50" s="17">
        <f>IF(Stock!AM50*EXP(rate*0.01)&lt;S,EXP(-rate*Dt)*(p*AN49+(1-p)*AN50)+cpn*EXP(-rate*($G$30-AM$55)),(1000+cpn)*EXP(-rate*($G$30-AM$55)))</f>
        <v>377.86109554588995</v>
      </c>
      <c r="AN50" s="6">
        <f t="shared" si="13"/>
        <v>357.46441418802561</v>
      </c>
      <c r="AO50" s="6">
        <f t="shared" si="12"/>
        <v>345.08354265798965</v>
      </c>
      <c r="AP50" s="6">
        <f t="shared" si="11"/>
        <v>333.16124062504576</v>
      </c>
      <c r="AQ50" s="16">
        <f t="shared" si="10"/>
        <v>321.68054059378687</v>
      </c>
      <c r="AR50" s="6">
        <f t="shared" si="9"/>
        <v>303.08207206503948</v>
      </c>
      <c r="AS50" s="6">
        <f t="shared" si="8"/>
        <v>292.43206765095601</v>
      </c>
      <c r="AT50" s="6">
        <f t="shared" si="7"/>
        <v>282.17643540275083</v>
      </c>
      <c r="AU50" s="16">
        <f t="shared" si="6"/>
        <v>272.30058313763152</v>
      </c>
      <c r="AV50" s="6">
        <f t="shared" si="5"/>
        <v>255.24810988951856</v>
      </c>
      <c r="AW50" s="6">
        <f t="shared" si="4"/>
        <v>246.0860872041026</v>
      </c>
      <c r="AX50" s="6">
        <f t="shared" si="36"/>
        <v>237.26322615133884</v>
      </c>
      <c r="AY50" s="6">
        <f t="shared" si="34"/>
        <v>228.76697733615896</v>
      </c>
      <c r="AZ50" s="16">
        <f>IF(Stock!AZ50 &lt; K, Ratio*Stock!AZ50 + cpn, Face + cpn)</f>
        <v>220.58525570957977</v>
      </c>
    </row>
    <row r="51" spans="1:52" ht="17.399999999999999" x14ac:dyDescent="0.4">
      <c r="A51" s="8">
        <f t="shared" si="1"/>
        <v>2</v>
      </c>
      <c r="D51" s="6">
        <f>EXP(-rate*Dt)*(p*E50+(1-p)*E51)</f>
        <v>1009.6056575333531</v>
      </c>
      <c r="E51" s="6">
        <f>EXP(-rate*Dt)*(p*F50+(1-p)*F51)</f>
        <v>1006.4007006498653</v>
      </c>
      <c r="F51" s="16">
        <f>EXP(-rate*Dt)*(p*G50+(1-p)*G51)+cpn*EXP(-rate*($G$22-F$55))</f>
        <v>1001.606261242992</v>
      </c>
      <c r="G51" s="6">
        <f t="shared" si="46"/>
        <v>987.26099267384154</v>
      </c>
      <c r="H51" s="6">
        <f t="shared" si="45"/>
        <v>978.10148029987658</v>
      </c>
      <c r="I51" s="6">
        <f t="shared" si="44"/>
        <v>966.42988886263686</v>
      </c>
      <c r="J51" s="16">
        <f t="shared" si="43"/>
        <v>952.40150632552138</v>
      </c>
      <c r="K51" s="6">
        <f t="shared" si="42"/>
        <v>928.92510426640615</v>
      </c>
      <c r="L51" s="6">
        <f t="shared" si="41"/>
        <v>911.49753715992915</v>
      </c>
      <c r="M51" s="6">
        <f t="shared" si="40"/>
        <v>892.36651257840765</v>
      </c>
      <c r="N51" s="17">
        <f>IF(Stock!N51&lt;S,EXP(-rate*Dt)*(p*O50+(1-p)*O51)+cpn*EXP(-rate*($G$24-N$55)),(1000+cpn)*EXP(-rate*($G$24-N$55)))</f>
        <v>871.74690161516389</v>
      </c>
      <c r="O51" s="6">
        <f t="shared" si="39"/>
        <v>842.35615258815176</v>
      </c>
      <c r="P51" s="6">
        <f t="shared" si="38"/>
        <v>819.56515513699696</v>
      </c>
      <c r="Q51" s="6">
        <f t="shared" si="37"/>
        <v>796.12930319916529</v>
      </c>
      <c r="R51" s="16">
        <f t="shared" si="35"/>
        <v>772.33553810016303</v>
      </c>
      <c r="S51" s="6">
        <f t="shared" si="33"/>
        <v>740.90766404810495</v>
      </c>
      <c r="T51" s="6">
        <f t="shared" si="32"/>
        <v>717.16448597702095</v>
      </c>
      <c r="U51" s="6">
        <f t="shared" si="31"/>
        <v>693.76567050284109</v>
      </c>
      <c r="V51" s="16">
        <f t="shared" si="30"/>
        <v>670.86655637175556</v>
      </c>
      <c r="W51" s="6">
        <f t="shared" si="29"/>
        <v>641.03654979204236</v>
      </c>
      <c r="X51" s="6">
        <f t="shared" si="28"/>
        <v>619.42806903815881</v>
      </c>
      <c r="Y51" s="6">
        <f t="shared" si="27"/>
        <v>598.54114614788637</v>
      </c>
      <c r="Z51" s="6">
        <f t="shared" si="26"/>
        <v>578.38836974882429</v>
      </c>
      <c r="AA51" s="17">
        <f>IF(Stock!AA51&lt;S,EXP(-rate*Dt)*(p*AB50+(1-p)*AB51)+cpn*EXP(-rate*($G$27-AA$55)),(1000+cpn)*EXP(-rate*($G$27-AA$55)))</f>
        <v>558.96453965788726</v>
      </c>
      <c r="AB51" s="6">
        <f t="shared" si="25"/>
        <v>532.70782122964624</v>
      </c>
      <c r="AC51" s="6">
        <f t="shared" si="24"/>
        <v>514.68393624500914</v>
      </c>
      <c r="AD51" s="6">
        <f t="shared" si="23"/>
        <v>497.32731213512983</v>
      </c>
      <c r="AE51" s="16">
        <f t="shared" si="22"/>
        <v>480.61372487479764</v>
      </c>
      <c r="AF51" s="6">
        <f t="shared" si="21"/>
        <v>456.97439445460486</v>
      </c>
      <c r="AG51" s="6">
        <f t="shared" si="20"/>
        <v>441.47247426291005</v>
      </c>
      <c r="AH51" s="6">
        <f t="shared" si="18"/>
        <v>426.54491141358477</v>
      </c>
      <c r="AI51" s="16">
        <f t="shared" si="17"/>
        <v>412.17045425621723</v>
      </c>
      <c r="AJ51" s="6">
        <f t="shared" si="16"/>
        <v>390.78424225051737</v>
      </c>
      <c r="AK51" s="6">
        <f t="shared" si="15"/>
        <v>377.45126310030878</v>
      </c>
      <c r="AL51" s="6">
        <f t="shared" si="14"/>
        <v>364.61223521664351</v>
      </c>
      <c r="AM51" s="17">
        <f>IF(Stock!AM51*EXP(rate*0.01)&lt;S,EXP(-rate*Dt)*(p*AN50+(1-p)*AN51)+cpn*EXP(-rate*($G$30-AM$55)),(1000+cpn)*EXP(-rate*($G$30-AM$55)))</f>
        <v>352.24888200941359</v>
      </c>
      <c r="AN51" s="6">
        <f t="shared" si="13"/>
        <v>332.79989015094912</v>
      </c>
      <c r="AO51" s="6">
        <f t="shared" si="12"/>
        <v>321.33164221763371</v>
      </c>
      <c r="AP51" s="6">
        <f t="shared" si="11"/>
        <v>310.28819536860686</v>
      </c>
      <c r="AQ51" s="16">
        <f t="shared" si="10"/>
        <v>299.65383158930666</v>
      </c>
      <c r="AR51" s="6">
        <f t="shared" si="9"/>
        <v>281.87038362877968</v>
      </c>
      <c r="AS51" s="6">
        <f t="shared" si="8"/>
        <v>272.00524282544808</v>
      </c>
      <c r="AT51" s="6">
        <f t="shared" si="7"/>
        <v>262.50543308222268</v>
      </c>
      <c r="AU51" s="16">
        <f t="shared" si="6"/>
        <v>253.35743677985673</v>
      </c>
      <c r="AV51" s="6">
        <f t="shared" si="5"/>
        <v>237.00588775538782</v>
      </c>
      <c r="AW51" s="6">
        <f t="shared" si="4"/>
        <v>228.51885406838926</v>
      </c>
      <c r="AX51" s="6">
        <f t="shared" si="36"/>
        <v>220.34600643022225</v>
      </c>
      <c r="AY51" s="6">
        <f t="shared" si="34"/>
        <v>212.47571957908386</v>
      </c>
      <c r="AZ51" s="16">
        <f>IF(Stock!AZ51 &lt; K, Ratio*Stock!AZ51 + cpn, Face + cpn)</f>
        <v>204.89679840496888</v>
      </c>
    </row>
    <row r="52" spans="1:52" ht="17.399999999999999" x14ac:dyDescent="0.4">
      <c r="A52" s="8">
        <f>A53+1</f>
        <v>1</v>
      </c>
      <c r="C52" s="6">
        <f>EXP(-rate*Dt)*(p*D51+(1-p)*D52)</f>
        <v>1003.1450701322266</v>
      </c>
      <c r="D52" s="6">
        <f>EXP(-rate*Dt)*(p*E51+(1-p)*E52)</f>
        <v>997.99538724534295</v>
      </c>
      <c r="E52" s="6">
        <f>EXP(-rate*Dt)*(p*F51+(1-p)*F52)</f>
        <v>990.9684668864478</v>
      </c>
      <c r="F52" s="16">
        <f>EXP(-rate*Dt)*(p*G51+(1-p)*G52)+cpn*EXP(-rate*($G$22-F$55))</f>
        <v>981.78535228109376</v>
      </c>
      <c r="G52" s="6">
        <f t="shared" si="46"/>
        <v>962.75387185100294</v>
      </c>
      <c r="H52" s="6">
        <f t="shared" si="45"/>
        <v>949.00762133800833</v>
      </c>
      <c r="I52" s="6">
        <f t="shared" si="44"/>
        <v>933.2499194204612</v>
      </c>
      <c r="J52" s="16">
        <f t="shared" si="43"/>
        <v>915.81100486479056</v>
      </c>
      <c r="K52" s="6">
        <f t="shared" si="42"/>
        <v>889.35875764135619</v>
      </c>
      <c r="L52" s="6">
        <f t="shared" si="41"/>
        <v>868.99799171009374</v>
      </c>
      <c r="M52" s="6">
        <f t="shared" si="40"/>
        <v>847.43194222600027</v>
      </c>
      <c r="N52" s="17">
        <f>IF(Stock!N52&lt;S,EXP(-rate*Dt)*(p*O51+(1-p)*O52)+cpn*EXP(-rate*($G$24-N$55)),(1000+cpn)*EXP(-rate*($G$24-N$55)))</f>
        <v>824.93199762345421</v>
      </c>
      <c r="O52" s="6">
        <f t="shared" si="39"/>
        <v>794.2359657591694</v>
      </c>
      <c r="P52" s="6">
        <f t="shared" si="38"/>
        <v>770.70318843041116</v>
      </c>
      <c r="Q52" s="6">
        <f t="shared" si="37"/>
        <v>747.05205729260626</v>
      </c>
      <c r="R52" s="16">
        <f t="shared" si="35"/>
        <v>723.5130164468452</v>
      </c>
      <c r="S52" s="6">
        <f t="shared" si="33"/>
        <v>692.73869921538562</v>
      </c>
      <c r="T52" s="6">
        <f t="shared" si="32"/>
        <v>669.96731772769317</v>
      </c>
      <c r="U52" s="6">
        <f t="shared" si="31"/>
        <v>647.77557204069092</v>
      </c>
      <c r="V52" s="16">
        <f t="shared" si="30"/>
        <v>626.24101455004961</v>
      </c>
      <c r="W52" s="6">
        <f t="shared" si="29"/>
        <v>597.86601242148788</v>
      </c>
      <c r="X52" s="6">
        <f t="shared" si="28"/>
        <v>577.7498512976498</v>
      </c>
      <c r="Y52" s="6">
        <f t="shared" si="27"/>
        <v>558.35410369532963</v>
      </c>
      <c r="Z52" s="6">
        <f t="shared" si="26"/>
        <v>539.66631929169478</v>
      </c>
      <c r="AA52" s="17">
        <f>IF(Stock!AA52&lt;S,EXP(-rate*Dt)*(p*AB51+(1-p)*AB52)+cpn*EXP(-rate*($G$27-AA$55)),(1000+cpn)*EXP(-rate*($G$27-AA$55)))</f>
        <v>521.6670564161227</v>
      </c>
      <c r="AB52" s="6">
        <f t="shared" si="25"/>
        <v>496.78785223358619</v>
      </c>
      <c r="AC52" s="6">
        <f t="shared" si="24"/>
        <v>480.09244108215091</v>
      </c>
      <c r="AD52" s="6">
        <f t="shared" si="23"/>
        <v>464.01564887549677</v>
      </c>
      <c r="AE52" s="16">
        <f t="shared" si="22"/>
        <v>448.53463287130603</v>
      </c>
      <c r="AF52" s="6">
        <f t="shared" si="21"/>
        <v>426.08227594712514</v>
      </c>
      <c r="AG52" s="6">
        <f t="shared" si="20"/>
        <v>411.72340948962096</v>
      </c>
      <c r="AH52" s="6">
        <f t="shared" si="18"/>
        <v>397.89660570832643</v>
      </c>
      <c r="AI52" s="16">
        <f t="shared" si="17"/>
        <v>384.58217791756584</v>
      </c>
      <c r="AJ52" s="6">
        <f t="shared" si="16"/>
        <v>364.21677263579284</v>
      </c>
      <c r="AK52" s="6">
        <f t="shared" si="15"/>
        <v>351.86682886218864</v>
      </c>
      <c r="AL52" s="6">
        <f t="shared" si="14"/>
        <v>339.97446260310431</v>
      </c>
      <c r="AM52" s="17">
        <f>IF(Stock!AM52*EXP(rate*0.01)&lt;S,EXP(-rate*Dt)*(p*AN51+(1-p)*AN52)+cpn*EXP(-rate*($G$30-AM$55)),(1000+cpn)*EXP(-rate*($G$30-AM$55)))</f>
        <v>328.52274315065313</v>
      </c>
      <c r="AN52" s="6">
        <f t="shared" si="13"/>
        <v>309.95165325976876</v>
      </c>
      <c r="AO52" s="6">
        <f t="shared" si="12"/>
        <v>299.32882363247904</v>
      </c>
      <c r="AP52" s="6">
        <f t="shared" si="11"/>
        <v>289.09951337108663</v>
      </c>
      <c r="AQ52" s="16">
        <f t="shared" si="10"/>
        <v>279.24916193053156</v>
      </c>
      <c r="AR52" s="6">
        <f t="shared" si="9"/>
        <v>262.22071670129174</v>
      </c>
      <c r="AS52" s="6">
        <f t="shared" si="8"/>
        <v>253.08264241985083</v>
      </c>
      <c r="AT52" s="6">
        <f t="shared" si="7"/>
        <v>244.28299666987758</v>
      </c>
      <c r="AU52" s="16">
        <f t="shared" si="6"/>
        <v>235.80925726517754</v>
      </c>
      <c r="AV52" s="6">
        <f t="shared" si="5"/>
        <v>220.10701664335656</v>
      </c>
      <c r="AW52" s="6">
        <f t="shared" si="4"/>
        <v>212.24526599492773</v>
      </c>
      <c r="AX52" s="6">
        <f t="shared" si="36"/>
        <v>204.67456500499225</v>
      </c>
      <c r="AY52" s="6">
        <f t="shared" si="34"/>
        <v>197.38414449215378</v>
      </c>
      <c r="AZ52" s="16">
        <f>IF(Stock!AZ52 &lt; K, Ratio*Stock!AZ52 + cpn, Face + cpn)</f>
        <v>190.36363375058193</v>
      </c>
    </row>
    <row r="53" spans="1:52" ht="17.399999999999999" x14ac:dyDescent="0.4">
      <c r="A53" s="8">
        <v>0</v>
      </c>
      <c r="B53" s="18">
        <f>EXP(-rate*Dt)*(p*C52+(1-p)*C53)</f>
        <v>994.52720899828842</v>
      </c>
      <c r="C53" s="6">
        <f>EXP(-rate*Dt)*(p*D52+(1-p)*D53)</f>
        <v>987.2920224634338</v>
      </c>
      <c r="D53" s="6">
        <f>EXP(-rate*Dt)*(p*E52+(1-p)*E53)</f>
        <v>978.04188200172894</v>
      </c>
      <c r="E53" s="6">
        <f>EXP(-rate*Dt)*(p*F52+(1-p)*F53)</f>
        <v>966.64209262496877</v>
      </c>
      <c r="F53" s="16">
        <f>EXP(-rate*Dt)*(p*G52+(1-p)*G53)+cpn*EXP(-rate*($G$22-F$55))</f>
        <v>953.09666440619765</v>
      </c>
      <c r="G53" s="6">
        <f t="shared" si="46"/>
        <v>930.00996827662971</v>
      </c>
      <c r="H53" s="6">
        <f t="shared" si="45"/>
        <v>912.71576040998366</v>
      </c>
      <c r="I53" s="6">
        <f t="shared" si="44"/>
        <v>893.9242816581334</v>
      </c>
      <c r="J53" s="16">
        <f t="shared" si="43"/>
        <v>873.81097678549236</v>
      </c>
      <c r="K53" s="6">
        <f t="shared" si="42"/>
        <v>844.97163377683171</v>
      </c>
      <c r="L53" s="6">
        <f t="shared" si="41"/>
        <v>822.74684064800488</v>
      </c>
      <c r="M53" s="6">
        <f t="shared" si="40"/>
        <v>799.86435021104523</v>
      </c>
      <c r="N53" s="17">
        <f>IF(Stock!N53&lt;S,EXP(-rate*Dt)*(p*O52+(1-p)*O53)+cpn*EXP(-rate*($G$24-N$55)),(1000+cpn)*EXP(-rate*($G$24-N$55)))</f>
        <v>776.58929573912303</v>
      </c>
      <c r="O53" s="6">
        <f t="shared" si="39"/>
        <v>745.62760725121382</v>
      </c>
      <c r="P53" s="6">
        <f t="shared" si="38"/>
        <v>722.28714761715628</v>
      </c>
      <c r="Q53" s="6">
        <f t="shared" si="37"/>
        <v>699.22084130734925</v>
      </c>
      <c r="R53" s="16">
        <f t="shared" si="35"/>
        <v>676.58496213372746</v>
      </c>
      <c r="S53" s="6">
        <f t="shared" si="33"/>
        <v>646.95500727436342</v>
      </c>
      <c r="T53" s="6">
        <f t="shared" si="32"/>
        <v>625.49529750780709</v>
      </c>
      <c r="U53" s="6">
        <f t="shared" si="31"/>
        <v>604.71729750763359</v>
      </c>
      <c r="V53" s="16">
        <f t="shared" si="30"/>
        <v>584.6453348086701</v>
      </c>
      <c r="W53" s="6">
        <f t="shared" si="29"/>
        <v>557.74179084491914</v>
      </c>
      <c r="X53" s="6">
        <f t="shared" si="28"/>
        <v>539.07857651516588</v>
      </c>
      <c r="Y53" s="6">
        <f t="shared" si="27"/>
        <v>521.10052926834737</v>
      </c>
      <c r="Z53" s="6">
        <f t="shared" si="26"/>
        <v>503.78643817771359</v>
      </c>
      <c r="AA53" s="17">
        <f>IF(Stock!AA53&lt;S,EXP(-rate*Dt)*(p*AB52+(1-p)*AB53)+cpn*EXP(-rate*($G$27-AA$55)),(1000+cpn)*EXP(-rate*($G$27-AA$55)))</f>
        <v>487.11336685732397</v>
      </c>
      <c r="AB53" s="6">
        <f t="shared" si="25"/>
        <v>463.51236992877568</v>
      </c>
      <c r="AC53" s="6">
        <f t="shared" si="24"/>
        <v>448.04814710263508</v>
      </c>
      <c r="AD53" s="6">
        <f t="shared" si="23"/>
        <v>433.15703631140832</v>
      </c>
      <c r="AE53" s="16">
        <f t="shared" si="22"/>
        <v>418.81783427231625</v>
      </c>
      <c r="AF53" s="6">
        <f t="shared" si="21"/>
        <v>397.46504252035049</v>
      </c>
      <c r="AG53" s="6">
        <f t="shared" si="20"/>
        <v>384.16505570953552</v>
      </c>
      <c r="AH53" s="6">
        <f t="shared" si="18"/>
        <v>371.3579514735747</v>
      </c>
      <c r="AI53" s="16">
        <f t="shared" si="17"/>
        <v>359.02549284805878</v>
      </c>
      <c r="AJ53" s="6">
        <f t="shared" si="16"/>
        <v>339.6057224308924</v>
      </c>
      <c r="AK53" s="6">
        <f t="shared" si="15"/>
        <v>328.1664236437191</v>
      </c>
      <c r="AL53" s="6">
        <f t="shared" si="14"/>
        <v>317.15100716974723</v>
      </c>
      <c r="AM53" s="17">
        <f>IF(Stock!AM53*EXP(rate*0.01)&lt;S,EXP(-rate*Dt)*(p*AN52+(1-p)*AN53)+cpn*EXP(-rate*($G$30-AM$55)),(1000+cpn)*EXP(-rate*($G$30-AM$55)))</f>
        <v>306.54378907300321</v>
      </c>
      <c r="AN53" s="6">
        <f t="shared" si="13"/>
        <v>288.78595274794276</v>
      </c>
      <c r="AO53" s="6">
        <f t="shared" si="12"/>
        <v>278.94628511069089</v>
      </c>
      <c r="AP53" s="6">
        <f t="shared" si="11"/>
        <v>269.47115869602862</v>
      </c>
      <c r="AQ53" s="16">
        <f t="shared" si="10"/>
        <v>260.34708519273818</v>
      </c>
      <c r="AR53" s="6">
        <f t="shared" si="9"/>
        <v>244.01804455091312</v>
      </c>
      <c r="AS53" s="6">
        <f t="shared" si="8"/>
        <v>235.55349586043158</v>
      </c>
      <c r="AT53" s="6">
        <f t="shared" si="7"/>
        <v>227.40245426582135</v>
      </c>
      <c r="AU53" s="16">
        <f t="shared" si="6"/>
        <v>219.55331971058962</v>
      </c>
      <c r="AV53" s="6">
        <f t="shared" si="5"/>
        <v>204.45257264189101</v>
      </c>
      <c r="AW53" s="6">
        <f t="shared" si="4"/>
        <v>197.1700594021307</v>
      </c>
      <c r="AX53" s="6">
        <f t="shared" si="36"/>
        <v>190.15716318642654</v>
      </c>
      <c r="AY53" s="6">
        <f t="shared" si="34"/>
        <v>183.40390785231938</v>
      </c>
      <c r="AZ53" s="16">
        <f>IF(Stock!AZ53 &lt; K, Ratio*Stock!AZ53 + cpn, Face + cpn)</f>
        <v>176.90068638931098</v>
      </c>
    </row>
    <row r="55" spans="1:52" x14ac:dyDescent="0.25">
      <c r="A55" s="6" t="s">
        <v>11</v>
      </c>
      <c r="B55" s="6">
        <v>0</v>
      </c>
      <c r="C55" s="6">
        <f t="shared" ref="C55:AH55" si="47">C56*Dt</f>
        <v>0.02</v>
      </c>
      <c r="D55" s="6">
        <f t="shared" si="47"/>
        <v>0.04</v>
      </c>
      <c r="E55" s="6">
        <f t="shared" si="47"/>
        <v>0.06</v>
      </c>
      <c r="F55" s="6">
        <f t="shared" si="47"/>
        <v>0.08</v>
      </c>
      <c r="G55" s="6">
        <f t="shared" si="47"/>
        <v>0.1</v>
      </c>
      <c r="H55" s="6">
        <f t="shared" si="47"/>
        <v>0.12</v>
      </c>
      <c r="I55" s="6">
        <f t="shared" si="47"/>
        <v>0.14000000000000001</v>
      </c>
      <c r="J55" s="6">
        <f t="shared" si="47"/>
        <v>0.16</v>
      </c>
      <c r="K55" s="6">
        <f t="shared" si="47"/>
        <v>0.18</v>
      </c>
      <c r="L55" s="6">
        <f t="shared" si="47"/>
        <v>0.2</v>
      </c>
      <c r="M55" s="6">
        <f t="shared" si="47"/>
        <v>0.22</v>
      </c>
      <c r="N55" s="6">
        <f t="shared" si="47"/>
        <v>0.24</v>
      </c>
      <c r="O55" s="6">
        <f t="shared" si="47"/>
        <v>0.26</v>
      </c>
      <c r="P55" s="6">
        <f t="shared" si="47"/>
        <v>0.28000000000000003</v>
      </c>
      <c r="Q55" s="6">
        <f t="shared" si="47"/>
        <v>0.3</v>
      </c>
      <c r="R55" s="6">
        <f t="shared" si="47"/>
        <v>0.32</v>
      </c>
      <c r="S55" s="6">
        <f t="shared" si="47"/>
        <v>0.34</v>
      </c>
      <c r="T55" s="6">
        <f t="shared" si="47"/>
        <v>0.36</v>
      </c>
      <c r="U55" s="6">
        <f t="shared" si="47"/>
        <v>0.38</v>
      </c>
      <c r="V55" s="6">
        <f t="shared" si="47"/>
        <v>0.4</v>
      </c>
      <c r="W55" s="6">
        <f t="shared" si="47"/>
        <v>0.42</v>
      </c>
      <c r="X55" s="6">
        <f t="shared" si="47"/>
        <v>0.44</v>
      </c>
      <c r="Y55" s="6">
        <f t="shared" si="47"/>
        <v>0.46</v>
      </c>
      <c r="Z55" s="6">
        <f t="shared" si="47"/>
        <v>0.48</v>
      </c>
      <c r="AA55" s="6">
        <f t="shared" si="47"/>
        <v>0.5</v>
      </c>
      <c r="AB55" s="6">
        <f t="shared" si="47"/>
        <v>0.52</v>
      </c>
      <c r="AC55" s="6">
        <f t="shared" si="47"/>
        <v>0.54</v>
      </c>
      <c r="AD55" s="6">
        <f t="shared" si="47"/>
        <v>0.56000000000000005</v>
      </c>
      <c r="AE55" s="6">
        <f t="shared" si="47"/>
        <v>0.57999999999999996</v>
      </c>
      <c r="AF55" s="6">
        <f t="shared" si="47"/>
        <v>0.6</v>
      </c>
      <c r="AG55" s="6">
        <f t="shared" si="47"/>
        <v>0.62</v>
      </c>
      <c r="AH55" s="6">
        <f t="shared" si="47"/>
        <v>0.64</v>
      </c>
      <c r="AI55" s="6">
        <f t="shared" ref="AI55:AZ55" si="48">AI56*Dt</f>
        <v>0.66</v>
      </c>
      <c r="AJ55" s="6">
        <f t="shared" si="48"/>
        <v>0.68</v>
      </c>
      <c r="AK55" s="6">
        <f t="shared" si="48"/>
        <v>0.70000000000000007</v>
      </c>
      <c r="AL55" s="6">
        <f t="shared" si="48"/>
        <v>0.72</v>
      </c>
      <c r="AM55" s="6">
        <f t="shared" si="48"/>
        <v>0.74</v>
      </c>
      <c r="AN55" s="6">
        <f t="shared" si="48"/>
        <v>0.76</v>
      </c>
      <c r="AO55" s="6">
        <f t="shared" si="48"/>
        <v>0.78</v>
      </c>
      <c r="AP55" s="6">
        <f t="shared" si="48"/>
        <v>0.8</v>
      </c>
      <c r="AQ55" s="6">
        <f t="shared" si="48"/>
        <v>0.82000000000000006</v>
      </c>
      <c r="AR55" s="6">
        <f t="shared" si="48"/>
        <v>0.84</v>
      </c>
      <c r="AS55" s="6">
        <f t="shared" si="48"/>
        <v>0.86</v>
      </c>
      <c r="AT55" s="6">
        <f t="shared" si="48"/>
        <v>0.88</v>
      </c>
      <c r="AU55" s="6">
        <f t="shared" si="48"/>
        <v>0.9</v>
      </c>
      <c r="AV55" s="6">
        <f t="shared" si="48"/>
        <v>0.92</v>
      </c>
      <c r="AW55" s="6">
        <f t="shared" si="48"/>
        <v>0.94000000000000006</v>
      </c>
      <c r="AX55" s="6">
        <f t="shared" si="48"/>
        <v>0.96</v>
      </c>
      <c r="AY55" s="6">
        <f t="shared" si="48"/>
        <v>0.98</v>
      </c>
      <c r="AZ55" s="6">
        <f t="shared" si="48"/>
        <v>1</v>
      </c>
    </row>
    <row r="56" spans="1:52" x14ac:dyDescent="0.25">
      <c r="A56" s="6" t="s">
        <v>12</v>
      </c>
      <c r="B56" s="6">
        <v>0</v>
      </c>
      <c r="C56" s="6">
        <f t="shared" ref="C56:AH56" si="49">B56+1</f>
        <v>1</v>
      </c>
      <c r="D56" s="6">
        <f t="shared" si="49"/>
        <v>2</v>
      </c>
      <c r="E56" s="6">
        <f t="shared" si="49"/>
        <v>3</v>
      </c>
      <c r="F56" s="6">
        <f t="shared" si="49"/>
        <v>4</v>
      </c>
      <c r="G56" s="6">
        <f t="shared" si="49"/>
        <v>5</v>
      </c>
      <c r="H56" s="6">
        <f t="shared" si="49"/>
        <v>6</v>
      </c>
      <c r="I56" s="6">
        <f t="shared" si="49"/>
        <v>7</v>
      </c>
      <c r="J56" s="6">
        <f t="shared" si="49"/>
        <v>8</v>
      </c>
      <c r="K56" s="6">
        <f t="shared" si="49"/>
        <v>9</v>
      </c>
      <c r="L56" s="6">
        <f t="shared" si="49"/>
        <v>10</v>
      </c>
      <c r="M56" s="6">
        <f t="shared" si="49"/>
        <v>11</v>
      </c>
      <c r="N56" s="6">
        <f t="shared" si="49"/>
        <v>12</v>
      </c>
      <c r="O56" s="6">
        <f t="shared" si="49"/>
        <v>13</v>
      </c>
      <c r="P56" s="6">
        <f t="shared" si="49"/>
        <v>14</v>
      </c>
      <c r="Q56" s="6">
        <f t="shared" si="49"/>
        <v>15</v>
      </c>
      <c r="R56" s="6">
        <f t="shared" si="49"/>
        <v>16</v>
      </c>
      <c r="S56" s="6">
        <f t="shared" si="49"/>
        <v>17</v>
      </c>
      <c r="T56" s="6">
        <f t="shared" si="49"/>
        <v>18</v>
      </c>
      <c r="U56" s="6">
        <f t="shared" si="49"/>
        <v>19</v>
      </c>
      <c r="V56" s="6">
        <f t="shared" si="49"/>
        <v>20</v>
      </c>
      <c r="W56" s="6">
        <f t="shared" si="49"/>
        <v>21</v>
      </c>
      <c r="X56" s="6">
        <f t="shared" si="49"/>
        <v>22</v>
      </c>
      <c r="Y56" s="6">
        <f t="shared" si="49"/>
        <v>23</v>
      </c>
      <c r="Z56" s="6">
        <f t="shared" si="49"/>
        <v>24</v>
      </c>
      <c r="AA56" s="6">
        <f t="shared" si="49"/>
        <v>25</v>
      </c>
      <c r="AB56" s="6">
        <f t="shared" si="49"/>
        <v>26</v>
      </c>
      <c r="AC56" s="6">
        <f t="shared" si="49"/>
        <v>27</v>
      </c>
      <c r="AD56" s="6">
        <f t="shared" si="49"/>
        <v>28</v>
      </c>
      <c r="AE56" s="6">
        <f t="shared" si="49"/>
        <v>29</v>
      </c>
      <c r="AF56" s="6">
        <f t="shared" si="49"/>
        <v>30</v>
      </c>
      <c r="AG56" s="6">
        <f t="shared" si="49"/>
        <v>31</v>
      </c>
      <c r="AH56" s="6">
        <f t="shared" si="49"/>
        <v>32</v>
      </c>
      <c r="AI56" s="6">
        <f t="shared" ref="AI56:AZ56" si="50">AH56+1</f>
        <v>33</v>
      </c>
      <c r="AJ56" s="6">
        <f t="shared" si="50"/>
        <v>34</v>
      </c>
      <c r="AK56" s="6">
        <f t="shared" si="50"/>
        <v>35</v>
      </c>
      <c r="AL56" s="6">
        <f t="shared" si="50"/>
        <v>36</v>
      </c>
      <c r="AM56" s="6">
        <f t="shared" si="50"/>
        <v>37</v>
      </c>
      <c r="AN56" s="6">
        <f t="shared" si="50"/>
        <v>38</v>
      </c>
      <c r="AO56" s="6">
        <f t="shared" si="50"/>
        <v>39</v>
      </c>
      <c r="AP56" s="6">
        <f t="shared" si="50"/>
        <v>40</v>
      </c>
      <c r="AQ56" s="6">
        <f t="shared" si="50"/>
        <v>41</v>
      </c>
      <c r="AR56" s="6">
        <f t="shared" si="50"/>
        <v>42</v>
      </c>
      <c r="AS56" s="6">
        <f t="shared" si="50"/>
        <v>43</v>
      </c>
      <c r="AT56" s="6">
        <f t="shared" si="50"/>
        <v>44</v>
      </c>
      <c r="AU56" s="6">
        <f t="shared" si="50"/>
        <v>45</v>
      </c>
      <c r="AV56" s="6">
        <f t="shared" si="50"/>
        <v>46</v>
      </c>
      <c r="AW56" s="6">
        <f t="shared" si="50"/>
        <v>47</v>
      </c>
      <c r="AX56" s="6">
        <f t="shared" si="50"/>
        <v>48</v>
      </c>
      <c r="AY56" s="6">
        <f t="shared" si="50"/>
        <v>49</v>
      </c>
      <c r="AZ56" s="6">
        <f t="shared" si="50"/>
        <v>50</v>
      </c>
    </row>
    <row r="58" spans="1:52" x14ac:dyDescent="0.25">
      <c r="F58" s="8" t="s">
        <v>26</v>
      </c>
      <c r="J58" s="8" t="s">
        <v>26</v>
      </c>
      <c r="N58" s="8" t="s">
        <v>26</v>
      </c>
      <c r="R58" s="8" t="s">
        <v>26</v>
      </c>
      <c r="V58" s="8" t="s">
        <v>26</v>
      </c>
      <c r="AA58" s="8" t="s">
        <v>26</v>
      </c>
      <c r="AE58" s="8" t="s">
        <v>26</v>
      </c>
      <c r="AI58" s="8" t="s">
        <v>26</v>
      </c>
      <c r="AM58" s="8" t="s">
        <v>26</v>
      </c>
      <c r="AQ58" s="8" t="s">
        <v>26</v>
      </c>
      <c r="AU58" s="8" t="s">
        <v>26</v>
      </c>
      <c r="AZ58" s="8" t="s">
        <v>26</v>
      </c>
    </row>
    <row r="59" spans="1:52" x14ac:dyDescent="0.25">
      <c r="N59" s="8" t="s">
        <v>29</v>
      </c>
      <c r="AA59" s="8" t="s">
        <v>29</v>
      </c>
      <c r="AM59" s="8" t="s">
        <v>29</v>
      </c>
      <c r="AZ59" s="8" t="s">
        <v>30</v>
      </c>
    </row>
    <row r="60" spans="1:52" x14ac:dyDescent="0.25">
      <c r="AA60" s="8"/>
      <c r="AM60" s="8"/>
      <c r="AZ60" s="7"/>
    </row>
  </sheetData>
  <mergeCells count="1">
    <mergeCell ref="E22:E33"/>
  </mergeCells>
  <phoneticPr fontId="0" type="noConversion"/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14</vt:i4>
      </vt:variant>
    </vt:vector>
  </HeadingPairs>
  <TitlesOfParts>
    <vt:vector size="20" baseType="lpstr">
      <vt:lpstr>Q1.(c)</vt:lpstr>
      <vt:lpstr>Q1.(c) payoff</vt:lpstr>
      <vt:lpstr>Q1.(d)</vt:lpstr>
      <vt:lpstr>Q1.(d) payoff</vt:lpstr>
      <vt:lpstr>Stock</vt:lpstr>
      <vt:lpstr>Q3.Autocallable Yield Notes</vt:lpstr>
      <vt:lpstr>cpn</vt:lpstr>
      <vt:lpstr>d</vt:lpstr>
      <vt:lpstr>div</vt:lpstr>
      <vt:lpstr>Dt</vt:lpstr>
      <vt:lpstr>Face</vt:lpstr>
      <vt:lpstr>K</vt:lpstr>
      <vt:lpstr>N</vt:lpstr>
      <vt:lpstr>p</vt:lpstr>
      <vt:lpstr>rate</vt:lpstr>
      <vt:lpstr>Ratio</vt:lpstr>
      <vt:lpstr>S</vt:lpstr>
      <vt:lpstr>sigma</vt:lpstr>
      <vt:lpstr>T</vt:lpstr>
      <vt:lpstr>u</vt:lpstr>
    </vt:vector>
  </TitlesOfParts>
  <Company>University of Illinois - CBA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pearson2</dc:creator>
  <cp:lastModifiedBy>kyuhyung lee</cp:lastModifiedBy>
  <dcterms:created xsi:type="dcterms:W3CDTF">2002-02-24T18:19:42Z</dcterms:created>
  <dcterms:modified xsi:type="dcterms:W3CDTF">2019-02-05T21:48:09Z</dcterms:modified>
</cp:coreProperties>
</file>