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한승표\Desktop\대학원수업\18-2\신용파생\"/>
    </mc:Choice>
  </mc:AlternateContent>
  <bookViews>
    <workbookView xWindow="0" yWindow="0" windowWidth="23040" windowHeight="841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Z6" i="1" l="1"/>
  <c r="Z5" i="1"/>
  <c r="Z8" i="1"/>
  <c r="Z7" i="1"/>
  <c r="Z10" i="1"/>
  <c r="Z9" i="1"/>
  <c r="Z12" i="1"/>
  <c r="Z11" i="1"/>
  <c r="Z14" i="1"/>
  <c r="Z13" i="1"/>
  <c r="Z15" i="1"/>
  <c r="Z18" i="1"/>
  <c r="Z17" i="1"/>
  <c r="Z19" i="1"/>
  <c r="Z21" i="1"/>
  <c r="Z16" i="1"/>
  <c r="Z20" i="1"/>
  <c r="Z22" i="1"/>
  <c r="Z23" i="1"/>
  <c r="Z24" i="1"/>
  <c r="Z27" i="1"/>
  <c r="Z26" i="1"/>
  <c r="Z25" i="1"/>
  <c r="Z28" i="1"/>
  <c r="Z31" i="1"/>
  <c r="Z32" i="1" s="1"/>
  <c r="Z33" i="1" s="1"/>
  <c r="Z34" i="1" s="1"/>
  <c r="Z30" i="1"/>
  <c r="Z29" i="1"/>
  <c r="Z35" i="1"/>
  <c r="J30" i="1"/>
  <c r="E28" i="1"/>
  <c r="E21" i="1"/>
  <c r="E20" i="1"/>
  <c r="D20" i="1"/>
  <c r="I4" i="1"/>
  <c r="R12" i="1" l="1"/>
  <c r="R13" i="1"/>
  <c r="R14" i="1"/>
  <c r="R15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R4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8" i="1"/>
  <c r="A27" i="1"/>
  <c r="G27" i="1"/>
  <c r="L27" i="1"/>
  <c r="R27" i="1"/>
  <c r="S27" i="1"/>
  <c r="G29" i="1"/>
  <c r="I30" i="1" s="1"/>
  <c r="G28" i="1"/>
  <c r="A28" i="1"/>
  <c r="A29" i="1"/>
  <c r="G31" i="1"/>
  <c r="I31" i="1" s="1"/>
  <c r="L37" i="1"/>
  <c r="N37" i="1" s="1"/>
  <c r="N29" i="1"/>
  <c r="N30" i="1"/>
  <c r="N31" i="1"/>
  <c r="N32" i="1"/>
  <c r="N33" i="1"/>
  <c r="N34" i="1"/>
  <c r="N35" i="1"/>
  <c r="N36" i="1"/>
  <c r="N28" i="1"/>
  <c r="M27" i="1"/>
  <c r="H27" i="1"/>
  <c r="C27" i="1"/>
  <c r="E13" i="1"/>
  <c r="E14" i="1"/>
  <c r="E15" i="1"/>
  <c r="E12" i="1"/>
  <c r="D28" i="1" l="1"/>
  <c r="I28" i="1"/>
  <c r="I29" i="1"/>
  <c r="D29" i="1"/>
  <c r="J4" i="1"/>
  <c r="J5" i="1"/>
  <c r="J6" i="1"/>
  <c r="J7" i="1"/>
  <c r="J8" i="1"/>
  <c r="J3" i="1"/>
  <c r="D21" i="1"/>
  <c r="D22" i="1"/>
  <c r="B29" i="1"/>
  <c r="B28" i="1"/>
  <c r="C21" i="1"/>
  <c r="C22" i="1"/>
  <c r="C20" i="1"/>
  <c r="L1" i="1"/>
  <c r="I5" i="1" s="1"/>
  <c r="I8" i="1" l="1"/>
  <c r="I7" i="1"/>
  <c r="I6" i="1"/>
  <c r="E22" i="1" l="1"/>
  <c r="I9" i="1"/>
  <c r="J9" i="1" s="1"/>
  <c r="I10" i="1" l="1"/>
  <c r="J10" i="1" s="1"/>
  <c r="E23" i="1"/>
  <c r="I11" i="1" l="1"/>
  <c r="J11" i="1" l="1"/>
  <c r="J28" i="1"/>
  <c r="I12" i="1"/>
  <c r="U28" i="1"/>
  <c r="V28" i="1" s="1"/>
  <c r="O28" i="1"/>
  <c r="P28" i="1" s="1"/>
  <c r="J29" i="1" l="1"/>
  <c r="U29" i="1"/>
  <c r="O29" i="1"/>
  <c r="J12" i="1"/>
  <c r="J31" i="1"/>
  <c r="I13" i="1" s="1"/>
  <c r="O31" i="1" l="1"/>
  <c r="U31" i="1"/>
  <c r="J13" i="1"/>
  <c r="P29" i="1"/>
  <c r="O30" i="1"/>
  <c r="P30" i="1" s="1"/>
  <c r="V29" i="1"/>
  <c r="U30" i="1"/>
  <c r="V30" i="1" s="1"/>
  <c r="U32" i="1" l="1"/>
  <c r="V32" i="1" s="1"/>
  <c r="U36" i="1"/>
  <c r="V36" i="1" s="1"/>
  <c r="U34" i="1"/>
  <c r="V34" i="1" s="1"/>
  <c r="V31" i="1"/>
  <c r="U35" i="1"/>
  <c r="V35" i="1" s="1"/>
  <c r="U33" i="1"/>
  <c r="V33" i="1" s="1"/>
  <c r="P31" i="1"/>
  <c r="O32" i="1"/>
  <c r="O33" i="1" l="1"/>
  <c r="P32" i="1"/>
  <c r="O34" i="1" l="1"/>
  <c r="P33" i="1"/>
  <c r="O35" i="1" l="1"/>
  <c r="P34" i="1"/>
  <c r="O36" i="1" l="1"/>
  <c r="P36" i="1" s="1"/>
  <c r="P35" i="1"/>
  <c r="O37" i="1"/>
  <c r="P37" i="1" l="1"/>
  <c r="I14" i="1"/>
  <c r="J14" i="1" l="1"/>
  <c r="U37" i="1"/>
  <c r="V37" i="1" l="1"/>
  <c r="U41" i="1"/>
  <c r="V41" i="1" s="1"/>
  <c r="U40" i="1"/>
  <c r="V40" i="1" s="1"/>
  <c r="U39" i="1"/>
  <c r="V39" i="1" s="1"/>
  <c r="U38" i="1"/>
  <c r="V38" i="1" s="1"/>
  <c r="U46" i="1"/>
  <c r="V46" i="1" s="1"/>
  <c r="U45" i="1"/>
  <c r="V45" i="1" s="1"/>
  <c r="U44" i="1"/>
  <c r="V44" i="1" s="1"/>
  <c r="U43" i="1"/>
  <c r="V43" i="1" s="1"/>
  <c r="U42" i="1"/>
  <c r="V42" i="1" s="1"/>
  <c r="U47" i="1" l="1"/>
  <c r="I15" i="1" s="1"/>
  <c r="J15" i="1" s="1"/>
</calcChain>
</file>

<file path=xl/sharedStrings.xml><?xml version="1.0" encoding="utf-8"?>
<sst xmlns="http://schemas.openxmlformats.org/spreadsheetml/2006/main" count="87" uniqueCount="47">
  <si>
    <t>Instrument</t>
    <phoneticPr fontId="1" type="noConversion"/>
  </si>
  <si>
    <t>TERM</t>
    <phoneticPr fontId="1" type="noConversion"/>
  </si>
  <si>
    <t>rate/Price</t>
    <phoneticPr fontId="1" type="noConversion"/>
  </si>
  <si>
    <t>MMD</t>
    <phoneticPr fontId="1" type="noConversion"/>
  </si>
  <si>
    <t>Overnight</t>
    <phoneticPr fontId="1" type="noConversion"/>
  </si>
  <si>
    <t>Tomorrow</t>
    <phoneticPr fontId="1" type="noConversion"/>
  </si>
  <si>
    <t>1W</t>
    <phoneticPr fontId="1" type="noConversion"/>
  </si>
  <si>
    <t>1m</t>
    <phoneticPr fontId="1" type="noConversion"/>
  </si>
  <si>
    <t>MMD</t>
    <phoneticPr fontId="1" type="noConversion"/>
  </si>
  <si>
    <t>2m</t>
    <phoneticPr fontId="1" type="noConversion"/>
  </si>
  <si>
    <t>3M</t>
    <phoneticPr fontId="1" type="noConversion"/>
  </si>
  <si>
    <t>Futures</t>
    <phoneticPr fontId="1" type="noConversion"/>
  </si>
  <si>
    <t>Futures</t>
    <phoneticPr fontId="1" type="noConversion"/>
  </si>
  <si>
    <t>Swap</t>
    <phoneticPr fontId="1" type="noConversion"/>
  </si>
  <si>
    <t>1y</t>
    <phoneticPr fontId="1" type="noConversion"/>
  </si>
  <si>
    <t>Swap</t>
    <phoneticPr fontId="1" type="noConversion"/>
  </si>
  <si>
    <t>2y</t>
    <phoneticPr fontId="1" type="noConversion"/>
  </si>
  <si>
    <t>5y</t>
    <phoneticPr fontId="1" type="noConversion"/>
  </si>
  <si>
    <t>10y</t>
    <phoneticPr fontId="1" type="noConversion"/>
  </si>
  <si>
    <t>기준일짜</t>
    <phoneticPr fontId="1" type="noConversion"/>
  </si>
  <si>
    <t>Z_ts</t>
    <phoneticPr fontId="1" type="noConversion"/>
  </si>
  <si>
    <t>DF</t>
    <phoneticPr fontId="1" type="noConversion"/>
  </si>
  <si>
    <t>Futures rate</t>
    <phoneticPr fontId="1" type="noConversion"/>
  </si>
  <si>
    <t>forward rate</t>
    <phoneticPr fontId="1" type="noConversion"/>
  </si>
  <si>
    <t>sigma</t>
    <phoneticPr fontId="1" type="noConversion"/>
  </si>
  <si>
    <t>Futures expire</t>
    <phoneticPr fontId="1" type="noConversion"/>
  </si>
  <si>
    <t>Swap</t>
    <phoneticPr fontId="1" type="noConversion"/>
  </si>
  <si>
    <t>time delta</t>
    <phoneticPr fontId="1" type="noConversion"/>
  </si>
  <si>
    <t>만기 2년</t>
    <phoneticPr fontId="1" type="noConversion"/>
  </si>
  <si>
    <t>만기 5년</t>
    <phoneticPr fontId="1" type="noConversion"/>
  </si>
  <si>
    <t>만기 10년</t>
    <phoneticPr fontId="1" type="noConversion"/>
  </si>
  <si>
    <t>만기</t>
    <phoneticPr fontId="1" type="noConversion"/>
  </si>
  <si>
    <t>만기</t>
    <phoneticPr fontId="1" type="noConversion"/>
  </si>
  <si>
    <t>libor</t>
    <phoneticPr fontId="1" type="noConversion"/>
  </si>
  <si>
    <t>DF</t>
    <phoneticPr fontId="1" type="noConversion"/>
  </si>
  <si>
    <t>H</t>
    <phoneticPr fontId="1" type="noConversion"/>
  </si>
  <si>
    <t>delta(ti,t)</t>
    <phoneticPr fontId="1" type="noConversion"/>
  </si>
  <si>
    <t>DF</t>
    <phoneticPr fontId="1" type="noConversion"/>
  </si>
  <si>
    <t>H</t>
    <phoneticPr fontId="1" type="noConversion"/>
  </si>
  <si>
    <t>DELTA(T)</t>
    <phoneticPr fontId="1" type="noConversion"/>
  </si>
  <si>
    <t>DF</t>
    <phoneticPr fontId="1" type="noConversion"/>
  </si>
  <si>
    <t>질문</t>
    <phoneticPr fontId="1" type="noConversion"/>
  </si>
  <si>
    <t>스왑할 때 사이사이의 DF는 어떻게 구하나?</t>
    <phoneticPr fontId="1" type="noConversion"/>
  </si>
  <si>
    <t>곱</t>
    <phoneticPr fontId="1" type="noConversion"/>
  </si>
  <si>
    <t>그림 그리기</t>
    <phoneticPr fontId="1" type="noConversion"/>
  </si>
  <si>
    <t>Futures</t>
    <phoneticPr fontId="1" type="noConversion"/>
  </si>
  <si>
    <t>Swap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</si>
</sst>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%"/>
    <numFmt numFmtId="177" formatCode="0.0000000_);[Red]\(0.0000000\)"/>
    <numFmt numFmtId="178" formatCode="0.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6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6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Sheet1!$Y$6:$Y$35</c:f>
              <c:numCache>
                <c:formatCode>General</c:formatCode>
                <c:ptCount val="30"/>
                <c:pt idx="0">
                  <c:v>5.5555555555555558E-3</c:v>
                </c:pt>
                <c:pt idx="1">
                  <c:v>5.5555555555555558E-3</c:v>
                </c:pt>
                <c:pt idx="2">
                  <c:v>1.9444444444444445E-2</c:v>
                </c:pt>
                <c:pt idx="3">
                  <c:v>1.9444444444444445E-2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0.25</c:v>
                </c:pt>
                <c:pt idx="10">
                  <c:v>0.31388888888888888</c:v>
                </c:pt>
                <c:pt idx="11">
                  <c:v>0.31388888888888888</c:v>
                </c:pt>
                <c:pt idx="12">
                  <c:v>0.39166666666666666</c:v>
                </c:pt>
                <c:pt idx="13">
                  <c:v>0.39166666666666666</c:v>
                </c:pt>
                <c:pt idx="14">
                  <c:v>0.50555555555555554</c:v>
                </c:pt>
                <c:pt idx="15">
                  <c:v>0.50555555555555554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</c:numCache>
            </c:numRef>
          </c:xVal>
          <c:yVal>
            <c:numRef>
              <c:f>Sheet1!$Z$6:$Z$35</c:f>
              <c:numCache>
                <c:formatCode>0.00%</c:formatCode>
                <c:ptCount val="30"/>
                <c:pt idx="0">
                  <c:v>2.1787999999999998E-2</c:v>
                </c:pt>
                <c:pt idx="1">
                  <c:v>2.1787999999999998E-2</c:v>
                </c:pt>
                <c:pt idx="2">
                  <c:v>2.1787999999999998E-2</c:v>
                </c:pt>
                <c:pt idx="3">
                  <c:v>2.2262499999999998E-2</c:v>
                </c:pt>
                <c:pt idx="4">
                  <c:v>2.2262499999999998E-2</c:v>
                </c:pt>
                <c:pt idx="5">
                  <c:v>2.3020000000000002E-2</c:v>
                </c:pt>
                <c:pt idx="6">
                  <c:v>2.3020000000000002E-2</c:v>
                </c:pt>
                <c:pt idx="7">
                  <c:v>2.3910600000000001E-2</c:v>
                </c:pt>
                <c:pt idx="8">
                  <c:v>2.3910600000000001E-2</c:v>
                </c:pt>
                <c:pt idx="9">
                  <c:v>2.5266299999999998E-2</c:v>
                </c:pt>
                <c:pt idx="10">
                  <c:v>2.5266299999999998E-2</c:v>
                </c:pt>
                <c:pt idx="11">
                  <c:v>2.7003018063974031E-2</c:v>
                </c:pt>
                <c:pt idx="12">
                  <c:v>2.7003018063974031E-2</c:v>
                </c:pt>
                <c:pt idx="13">
                  <c:v>2.6689512302709151E-2</c:v>
                </c:pt>
                <c:pt idx="14">
                  <c:v>2.6689512302709151E-2</c:v>
                </c:pt>
                <c:pt idx="15">
                  <c:v>2.517869299611224E-2</c:v>
                </c:pt>
                <c:pt idx="16">
                  <c:v>2.517869299611224E-2</c:v>
                </c:pt>
                <c:pt idx="17" formatCode="0.0000%">
                  <c:v>3.0442410277743109E-2</c:v>
                </c:pt>
                <c:pt idx="18" formatCode="0.0000%">
                  <c:v>3.0442410277743109E-2</c:v>
                </c:pt>
                <c:pt idx="19" formatCode="0.0000%">
                  <c:v>3.0098397011494877E-2</c:v>
                </c:pt>
                <c:pt idx="20" formatCode="0.0000%">
                  <c:v>3.0098397011494877E-2</c:v>
                </c:pt>
                <c:pt idx="21" formatCode="0.0000%">
                  <c:v>3.0098397011494877E-2</c:v>
                </c:pt>
                <c:pt idx="22" formatCode="0.0000%">
                  <c:v>3.0098397011494877E-2</c:v>
                </c:pt>
                <c:pt idx="23" formatCode="0.0000%">
                  <c:v>3.1178958489239454E-2</c:v>
                </c:pt>
                <c:pt idx="24" formatCode="0.0000%">
                  <c:v>3.1178958489239454E-2</c:v>
                </c:pt>
                <c:pt idx="25" formatCode="0.0000%">
                  <c:v>3.1178958489239454E-2</c:v>
                </c:pt>
                <c:pt idx="26" formatCode="0.0000%">
                  <c:v>3.1178958489239454E-2</c:v>
                </c:pt>
                <c:pt idx="27" formatCode="0.0000%">
                  <c:v>3.1178958489239454E-2</c:v>
                </c:pt>
                <c:pt idx="28" formatCode="0.0000%">
                  <c:v>3.1178958489239454E-2</c:v>
                </c:pt>
                <c:pt idx="29" formatCode="0.0000%">
                  <c:v>3.2915573659301811E-2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F-4902-88C9-3F64D4D5B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64464"/>
        <c:axId val="1710271952"/>
      </c:scatterChart>
      <c:valAx>
        <c:axId val="1710264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0271952"/>
        <c:crosses val="autoZero"/>
        <c:crossBetween val="midCat"/>
      </c:valAx>
      <c:valAx>
        <c:axId val="1710271952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02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97734</xdr:colOff>
      <xdr:row>2</xdr:row>
      <xdr:rowOff>159026</xdr:rowOff>
    </xdr:from>
    <xdr:to>
      <xdr:col>20</xdr:col>
      <xdr:colOff>530086</xdr:colOff>
      <xdr:row>20</xdr:row>
      <xdr:rowOff>8946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E1" zoomScale="115" zoomScaleNormal="115" workbookViewId="0">
      <selection activeCell="K9" sqref="K9"/>
    </sheetView>
  </sheetViews>
  <sheetFormatPr defaultRowHeight="17.399999999999999" x14ac:dyDescent="0.4"/>
  <cols>
    <col min="1" max="1" width="10.8984375" bestFit="1" customWidth="1"/>
    <col min="2" max="2" width="10.09765625" bestFit="1" customWidth="1"/>
    <col min="4" max="4" width="17.796875" bestFit="1" customWidth="1"/>
    <col min="5" max="5" width="10.8984375" bestFit="1" customWidth="1"/>
    <col min="6" max="6" width="13" bestFit="1" customWidth="1"/>
    <col min="7" max="7" width="13" customWidth="1"/>
    <col min="8" max="9" width="10.8984375" bestFit="1" customWidth="1"/>
    <col min="10" max="10" width="10.3984375" bestFit="1" customWidth="1"/>
    <col min="12" max="12" width="12.59765625" bestFit="1" customWidth="1"/>
    <col min="13" max="13" width="10.8984375" bestFit="1" customWidth="1"/>
    <col min="16" max="18" width="10.8984375" bestFit="1" customWidth="1"/>
  </cols>
  <sheetData>
    <row r="1" spans="1:26" x14ac:dyDescent="0.4">
      <c r="H1" t="s">
        <v>19</v>
      </c>
      <c r="I1" s="2">
        <v>43402</v>
      </c>
      <c r="K1" t="s">
        <v>20</v>
      </c>
      <c r="L1">
        <f>1/((1+(1/360)*(D3/100))*(1+(1/360)*(D4/100)))</f>
        <v>0.99987896654348696</v>
      </c>
    </row>
    <row r="2" spans="1:26" x14ac:dyDescent="0.4">
      <c r="A2" t="s">
        <v>32</v>
      </c>
      <c r="B2" t="s">
        <v>0</v>
      </c>
      <c r="C2" t="s">
        <v>1</v>
      </c>
      <c r="D2" t="s">
        <v>2</v>
      </c>
      <c r="E2">
        <v>100</v>
      </c>
      <c r="H2" s="10" t="s">
        <v>31</v>
      </c>
      <c r="I2" s="10" t="s">
        <v>21</v>
      </c>
      <c r="J2" s="10" t="s">
        <v>33</v>
      </c>
    </row>
    <row r="3" spans="1:26" x14ac:dyDescent="0.4">
      <c r="A3" s="2">
        <v>43403</v>
      </c>
      <c r="B3" t="s">
        <v>3</v>
      </c>
      <c r="C3" t="s">
        <v>4</v>
      </c>
      <c r="D3">
        <v>2.1787999999999998</v>
      </c>
      <c r="H3" s="11">
        <v>43403</v>
      </c>
      <c r="I3" s="10"/>
      <c r="J3" s="13">
        <f>D3*0.01</f>
        <v>2.1787999999999998E-2</v>
      </c>
      <c r="M3" s="2">
        <v>43403</v>
      </c>
      <c r="N3">
        <f>(M3-$I$1)/360</f>
        <v>2.7777777777777779E-3</v>
      </c>
      <c r="O3" s="5">
        <v>2.1787999999999998E-2</v>
      </c>
      <c r="Q3">
        <v>2.7777777777777779E-3</v>
      </c>
      <c r="R3" s="5">
        <v>2.1787999999999998E-2</v>
      </c>
    </row>
    <row r="4" spans="1:26" x14ac:dyDescent="0.4">
      <c r="A4" s="2">
        <v>43404</v>
      </c>
      <c r="B4" t="s">
        <v>3</v>
      </c>
      <c r="C4" t="s">
        <v>5</v>
      </c>
      <c r="D4">
        <v>2.1787999999999998</v>
      </c>
      <c r="H4" s="11">
        <v>43404</v>
      </c>
      <c r="I4" s="10">
        <f>$L$1/(1+((H4-$H$4)/360)*(D4/100))</f>
        <v>0.99987896654348696</v>
      </c>
      <c r="J4" s="13">
        <f t="shared" ref="J4:J8" si="0">D4*0.01</f>
        <v>2.1787999999999998E-2</v>
      </c>
      <c r="M4" s="2">
        <v>43404</v>
      </c>
      <c r="N4">
        <f t="shared" ref="N4:N15" si="1">(M4-$I$1)/360</f>
        <v>5.5555555555555558E-3</v>
      </c>
      <c r="O4" s="5">
        <v>2.1787999999999998E-2</v>
      </c>
      <c r="Q4">
        <v>5.5555555555555558E-3</v>
      </c>
      <c r="R4" s="5">
        <v>2.1787999999999998E-2</v>
      </c>
      <c r="Y4" s="8" t="s">
        <v>44</v>
      </c>
      <c r="Z4" s="8"/>
    </row>
    <row r="5" spans="1:26" x14ac:dyDescent="0.4">
      <c r="A5" s="2">
        <v>43409</v>
      </c>
      <c r="B5" t="s">
        <v>3</v>
      </c>
      <c r="C5" t="s">
        <v>6</v>
      </c>
      <c r="D5">
        <v>2.2262499999999998</v>
      </c>
      <c r="H5" s="11">
        <v>43409</v>
      </c>
      <c r="I5" s="10">
        <f>$L$1/(1+((H5-$H$4)/360)*(D5/100))</f>
        <v>0.99956989814268982</v>
      </c>
      <c r="J5" s="13">
        <f t="shared" si="0"/>
        <v>2.2262499999999998E-2</v>
      </c>
      <c r="M5" s="2">
        <v>43409</v>
      </c>
      <c r="N5">
        <f t="shared" si="1"/>
        <v>1.9444444444444445E-2</v>
      </c>
      <c r="O5" s="5">
        <v>2.2262499999999998E-2</v>
      </c>
      <c r="Q5">
        <v>1.9444444444444445E-2</v>
      </c>
      <c r="R5" s="5">
        <v>2.2262499999999998E-2</v>
      </c>
      <c r="Y5">
        <v>2.7777777777777779E-3</v>
      </c>
      <c r="Z5" s="3">
        <f>R3</f>
        <v>2.1787999999999998E-2</v>
      </c>
    </row>
    <row r="6" spans="1:26" x14ac:dyDescent="0.4">
      <c r="A6" s="2">
        <v>43432</v>
      </c>
      <c r="B6" t="s">
        <v>3</v>
      </c>
      <c r="C6" t="s">
        <v>7</v>
      </c>
      <c r="D6">
        <v>2.302</v>
      </c>
      <c r="H6" s="11">
        <v>43432</v>
      </c>
      <c r="I6" s="10">
        <f>$L$1/(1+((H6-$H$4)/360)*(D6/100))</f>
        <v>0.99809193837737431</v>
      </c>
      <c r="J6" s="13">
        <f t="shared" si="0"/>
        <v>2.3020000000000002E-2</v>
      </c>
      <c r="M6" s="2">
        <v>43432</v>
      </c>
      <c r="N6">
        <f t="shared" si="1"/>
        <v>8.3333333333333329E-2</v>
      </c>
      <c r="O6" s="5">
        <v>2.3020000000000002E-2</v>
      </c>
      <c r="Q6">
        <v>8.3333333333333329E-2</v>
      </c>
      <c r="R6" s="5">
        <v>2.3020000000000002E-2</v>
      </c>
      <c r="Y6">
        <v>5.5555555555555558E-3</v>
      </c>
      <c r="Z6" s="3">
        <f>R3</f>
        <v>2.1787999999999998E-2</v>
      </c>
    </row>
    <row r="7" spans="1:26" x14ac:dyDescent="0.4">
      <c r="A7" s="2">
        <v>43462</v>
      </c>
      <c r="B7" t="s">
        <v>8</v>
      </c>
      <c r="C7" t="s">
        <v>9</v>
      </c>
      <c r="D7">
        <v>2.39106</v>
      </c>
      <c r="H7" s="11">
        <v>43462</v>
      </c>
      <c r="I7" s="10">
        <f>$L$1/(1+((H7-$H$4)/360)*(D7/100))</f>
        <v>0.99604195065850343</v>
      </c>
      <c r="J7" s="13">
        <f t="shared" si="0"/>
        <v>2.3910600000000001E-2</v>
      </c>
      <c r="M7" s="2">
        <v>43462</v>
      </c>
      <c r="N7">
        <f t="shared" si="1"/>
        <v>0.16666666666666666</v>
      </c>
      <c r="O7" s="5">
        <v>2.3910600000000001E-2</v>
      </c>
      <c r="Q7">
        <v>0.16666666666666666</v>
      </c>
      <c r="R7" s="5">
        <v>2.3910600000000001E-2</v>
      </c>
      <c r="Y7">
        <v>5.5555555555555558E-3</v>
      </c>
      <c r="Z7" s="3">
        <f>R4</f>
        <v>2.1787999999999998E-2</v>
      </c>
    </row>
    <row r="8" spans="1:26" x14ac:dyDescent="0.4">
      <c r="A8" s="2">
        <v>43492</v>
      </c>
      <c r="B8" t="s">
        <v>3</v>
      </c>
      <c r="C8" t="s">
        <v>10</v>
      </c>
      <c r="D8">
        <v>2.5266299999999999</v>
      </c>
      <c r="H8" s="11">
        <v>43492</v>
      </c>
      <c r="I8" s="10">
        <f>$L$1/(1+((H8-$H$4)/360)*(D8/100))</f>
        <v>0.99374141419618578</v>
      </c>
      <c r="J8" s="13">
        <f t="shared" si="0"/>
        <v>2.5266299999999998E-2</v>
      </c>
      <c r="M8" s="2">
        <v>43492</v>
      </c>
      <c r="N8">
        <f t="shared" si="1"/>
        <v>0.25</v>
      </c>
      <c r="O8" s="5">
        <v>2.5266299999999998E-2</v>
      </c>
      <c r="Q8">
        <v>0.25</v>
      </c>
      <c r="R8" s="5">
        <v>2.5266299999999998E-2</v>
      </c>
      <c r="Y8">
        <v>1.9444444444444445E-2</v>
      </c>
      <c r="Z8" s="3">
        <f>R4</f>
        <v>2.1787999999999998E-2</v>
      </c>
    </row>
    <row r="9" spans="1:26" x14ac:dyDescent="0.4">
      <c r="A9" s="2">
        <v>43484</v>
      </c>
      <c r="B9" t="s">
        <v>11</v>
      </c>
      <c r="C9" s="1">
        <v>43119</v>
      </c>
      <c r="D9">
        <v>97.444999999999993</v>
      </c>
      <c r="H9" s="11">
        <v>43515</v>
      </c>
      <c r="I9" s="10">
        <f>E21</f>
        <v>0.99155987223184672</v>
      </c>
      <c r="J9" s="13">
        <f t="shared" ref="J9:J15" si="2">-LN(I9)/((H9-$I$1)/360)</f>
        <v>2.7003018063974031E-2</v>
      </c>
      <c r="M9" s="2">
        <v>43515</v>
      </c>
      <c r="N9">
        <f t="shared" si="1"/>
        <v>0.31388888888888888</v>
      </c>
      <c r="O9" s="5">
        <v>2.7003018063974031E-2</v>
      </c>
      <c r="Q9">
        <v>0.31388888888888888</v>
      </c>
      <c r="R9" s="5">
        <v>2.7003018063974031E-2</v>
      </c>
      <c r="Y9">
        <v>1.9444444444444445E-2</v>
      </c>
      <c r="Z9" s="3">
        <f>R5</f>
        <v>2.2262499999999998E-2</v>
      </c>
    </row>
    <row r="10" spans="1:26" x14ac:dyDescent="0.4">
      <c r="A10" s="2">
        <v>43515</v>
      </c>
      <c r="B10" t="s">
        <v>12</v>
      </c>
      <c r="C10" s="1">
        <v>43150</v>
      </c>
      <c r="D10">
        <v>97.454999999999998</v>
      </c>
      <c r="H10" s="11">
        <v>43543</v>
      </c>
      <c r="I10" s="10">
        <f>E22</f>
        <v>0.98960105450377256</v>
      </c>
      <c r="J10" s="13">
        <f t="shared" si="2"/>
        <v>2.6689512302709151E-2</v>
      </c>
      <c r="M10" s="2">
        <v>43543</v>
      </c>
      <c r="N10">
        <f t="shared" si="1"/>
        <v>0.39166666666666666</v>
      </c>
      <c r="O10" s="5">
        <v>2.6689512302709151E-2</v>
      </c>
      <c r="Q10">
        <v>0.39166666666666666</v>
      </c>
      <c r="R10" s="5">
        <v>2.6689512302709151E-2</v>
      </c>
      <c r="Y10">
        <v>8.3333333333333329E-2</v>
      </c>
      <c r="Z10" s="3">
        <f>R5</f>
        <v>2.2262499999999998E-2</v>
      </c>
    </row>
    <row r="11" spans="1:26" x14ac:dyDescent="0.4">
      <c r="A11" s="2">
        <v>43543</v>
      </c>
      <c r="B11" t="s">
        <v>11</v>
      </c>
      <c r="C11" s="1">
        <v>43178</v>
      </c>
      <c r="D11">
        <v>97.353999999999999</v>
      </c>
      <c r="H11" s="11">
        <v>43584</v>
      </c>
      <c r="I11" s="10">
        <f>E23</f>
        <v>0.98735144582999923</v>
      </c>
      <c r="J11" s="13">
        <f t="shared" si="2"/>
        <v>2.517869299611224E-2</v>
      </c>
      <c r="M11" s="2">
        <v>43584</v>
      </c>
      <c r="N11">
        <f t="shared" si="1"/>
        <v>0.50555555555555554</v>
      </c>
      <c r="O11" s="5">
        <v>2.517869299611224E-2</v>
      </c>
      <c r="Q11">
        <v>0.50555555555555554</v>
      </c>
      <c r="R11" s="5">
        <v>2.517869299611224E-2</v>
      </c>
      <c r="Y11">
        <v>8.3333333333333329E-2</v>
      </c>
      <c r="Z11" s="3">
        <f>R6</f>
        <v>2.3020000000000002E-2</v>
      </c>
    </row>
    <row r="12" spans="1:26" x14ac:dyDescent="0.4">
      <c r="A12" s="2">
        <v>43767</v>
      </c>
      <c r="B12" t="s">
        <v>13</v>
      </c>
      <c r="C12" t="s">
        <v>14</v>
      </c>
      <c r="D12">
        <v>3.0637500000000002</v>
      </c>
      <c r="E12">
        <f>D12/$E$2</f>
        <v>3.0637500000000002E-2</v>
      </c>
      <c r="H12" s="11">
        <v>43767</v>
      </c>
      <c r="I12" s="10">
        <f>E29</f>
        <v>0.96960624631468739</v>
      </c>
      <c r="J12" s="13">
        <f t="shared" si="2"/>
        <v>3.0442410277743109E-2</v>
      </c>
      <c r="M12" s="2">
        <v>43767</v>
      </c>
      <c r="N12">
        <f t="shared" si="1"/>
        <v>1.0138888888888888</v>
      </c>
      <c r="O12" s="5">
        <v>3.0442410277743109E-2</v>
      </c>
      <c r="Q12">
        <v>1</v>
      </c>
      <c r="R12" s="6">
        <f>O12</f>
        <v>3.0442410277743109E-2</v>
      </c>
      <c r="Y12">
        <v>0.16666666666666666</v>
      </c>
      <c r="Z12" s="3">
        <f>R6</f>
        <v>2.3020000000000002E-2</v>
      </c>
    </row>
    <row r="13" spans="1:26" x14ac:dyDescent="0.4">
      <c r="A13" s="2">
        <v>44133</v>
      </c>
      <c r="B13" t="s">
        <v>15</v>
      </c>
      <c r="C13" t="s">
        <v>16</v>
      </c>
      <c r="D13">
        <v>3.02</v>
      </c>
      <c r="E13">
        <f t="shared" ref="E13:E15" si="3">D13/$E$2</f>
        <v>3.0200000000000001E-2</v>
      </c>
      <c r="H13" s="11">
        <v>44133</v>
      </c>
      <c r="I13" s="10">
        <f>J31</f>
        <v>0.94071367104712633</v>
      </c>
      <c r="J13" s="13">
        <f t="shared" si="2"/>
        <v>3.0098397011494877E-2</v>
      </c>
      <c r="M13" s="2">
        <v>44133</v>
      </c>
      <c r="N13">
        <f t="shared" si="1"/>
        <v>2.0305555555555554</v>
      </c>
      <c r="O13" s="5">
        <v>3.0098397011494877E-2</v>
      </c>
      <c r="Q13">
        <v>2</v>
      </c>
      <c r="R13" s="6">
        <f>$O$13</f>
        <v>3.0098397011494877E-2</v>
      </c>
      <c r="Y13">
        <v>0.16666666666666666</v>
      </c>
      <c r="Z13" s="3">
        <f>R7</f>
        <v>2.3910600000000001E-2</v>
      </c>
    </row>
    <row r="14" spans="1:26" x14ac:dyDescent="0.4">
      <c r="A14" s="2">
        <v>45228</v>
      </c>
      <c r="B14" t="s">
        <v>15</v>
      </c>
      <c r="C14" t="s">
        <v>17</v>
      </c>
      <c r="D14">
        <v>3.06</v>
      </c>
      <c r="E14">
        <f t="shared" si="3"/>
        <v>3.0600000000000002E-2</v>
      </c>
      <c r="H14" s="11">
        <v>45228</v>
      </c>
      <c r="I14" s="10">
        <f>O37</f>
        <v>0.85372461154486834</v>
      </c>
      <c r="J14" s="13">
        <f t="shared" si="2"/>
        <v>3.1178958489239454E-2</v>
      </c>
      <c r="M14" s="2">
        <v>45228</v>
      </c>
      <c r="N14">
        <f t="shared" si="1"/>
        <v>5.072222222222222</v>
      </c>
      <c r="O14" s="5">
        <v>3.1178958489239454E-2</v>
      </c>
      <c r="Q14">
        <v>5</v>
      </c>
      <c r="R14" s="6">
        <f t="shared" ref="R14" si="4">$O$14</f>
        <v>3.1178958489239454E-2</v>
      </c>
      <c r="Y14">
        <v>0.25</v>
      </c>
      <c r="Z14" s="3">
        <f>R7</f>
        <v>2.3910600000000001E-2</v>
      </c>
    </row>
    <row r="15" spans="1:26" x14ac:dyDescent="0.4">
      <c r="A15" s="2">
        <v>47055</v>
      </c>
      <c r="B15" t="s">
        <v>15</v>
      </c>
      <c r="C15" t="s">
        <v>18</v>
      </c>
      <c r="D15">
        <v>3.14</v>
      </c>
      <c r="E15">
        <f t="shared" si="3"/>
        <v>3.1400000000000004E-2</v>
      </c>
      <c r="H15" s="11">
        <v>47055</v>
      </c>
      <c r="I15" s="10">
        <f>U47</f>
        <v>0.71605260754705502</v>
      </c>
      <c r="J15" s="13">
        <f t="shared" si="2"/>
        <v>3.2915573659301811E-2</v>
      </c>
      <c r="M15" s="2">
        <v>47055</v>
      </c>
      <c r="N15">
        <f t="shared" si="1"/>
        <v>10.147222222222222</v>
      </c>
      <c r="O15" s="5">
        <v>3.2915573659301811E-2</v>
      </c>
      <c r="Q15">
        <v>10</v>
      </c>
      <c r="R15" s="6">
        <f>O15</f>
        <v>3.2915573659301811E-2</v>
      </c>
      <c r="Y15">
        <v>0.25</v>
      </c>
      <c r="Z15" s="3">
        <f>R8</f>
        <v>2.5266299999999998E-2</v>
      </c>
    </row>
    <row r="16" spans="1:26" x14ac:dyDescent="0.4">
      <c r="R16" s="3"/>
      <c r="Y16">
        <v>0.31388888888888888</v>
      </c>
      <c r="Z16" s="3">
        <f>R8</f>
        <v>2.5266299999999998E-2</v>
      </c>
    </row>
    <row r="17" spans="1:26" x14ac:dyDescent="0.4">
      <c r="A17" s="9" t="s">
        <v>45</v>
      </c>
      <c r="B17" s="9"/>
      <c r="C17" s="9"/>
      <c r="D17" s="9"/>
      <c r="E17" s="9"/>
      <c r="R17" s="3"/>
      <c r="Y17">
        <v>0.31388888888888888</v>
      </c>
      <c r="Z17" s="3">
        <f>R9</f>
        <v>2.7003018063974031E-2</v>
      </c>
    </row>
    <row r="18" spans="1:26" x14ac:dyDescent="0.4">
      <c r="D18" t="s">
        <v>24</v>
      </c>
      <c r="E18" s="3">
        <v>3.0000000000000001E-3</v>
      </c>
      <c r="R18" s="3"/>
      <c r="Y18">
        <v>0.39166666666666666</v>
      </c>
      <c r="Z18" s="5">
        <f>R9</f>
        <v>2.7003018063974031E-2</v>
      </c>
    </row>
    <row r="19" spans="1:26" x14ac:dyDescent="0.4">
      <c r="B19" t="s">
        <v>25</v>
      </c>
      <c r="C19" t="s">
        <v>22</v>
      </c>
      <c r="D19" t="s">
        <v>23</v>
      </c>
      <c r="E19" t="s">
        <v>34</v>
      </c>
      <c r="Y19">
        <v>0.39166666666666666</v>
      </c>
      <c r="Z19" s="3">
        <f>R10</f>
        <v>2.6689512302709151E-2</v>
      </c>
    </row>
    <row r="20" spans="1:26" x14ac:dyDescent="0.4">
      <c r="A20" s="2">
        <v>43484</v>
      </c>
      <c r="B20" s="2">
        <v>43481</v>
      </c>
      <c r="C20">
        <f>100-D9</f>
        <v>2.5550000000000068</v>
      </c>
      <c r="D20" s="4">
        <f>(C20/100)-(($E$18^2)*((A20-$I$1)/360) *((A21-$I$1)/360))/2</f>
        <v>2.5549678263888959E-2</v>
      </c>
      <c r="E20">
        <f>I8</f>
        <v>0.99374141419618578</v>
      </c>
      <c r="Y20">
        <v>0.50555555555555554</v>
      </c>
      <c r="Z20" s="3">
        <f>R10</f>
        <v>2.6689512302709151E-2</v>
      </c>
    </row>
    <row r="21" spans="1:26" x14ac:dyDescent="0.4">
      <c r="A21" s="2">
        <v>43515</v>
      </c>
      <c r="B21" s="2">
        <v>43516</v>
      </c>
      <c r="C21">
        <f>100-D10</f>
        <v>2.5450000000000017</v>
      </c>
      <c r="D21" s="4">
        <f t="shared" ref="D21:D22" si="5">(C21/100)-(($E$18^2)*((A21-$I$1)/360) *((A22-$I$1)/360))/2</f>
        <v>2.5449446770833353E-2</v>
      </c>
      <c r="E21">
        <f>E20/(1+((A21-A20)/360)*D20)</f>
        <v>0.99155987223184672</v>
      </c>
      <c r="Y21">
        <v>0.50555555555555554</v>
      </c>
      <c r="Z21" s="3">
        <f>R11</f>
        <v>2.517869299611224E-2</v>
      </c>
    </row>
    <row r="22" spans="1:26" x14ac:dyDescent="0.4">
      <c r="A22" s="2">
        <v>43543</v>
      </c>
      <c r="B22" s="2">
        <v>43544</v>
      </c>
      <c r="C22">
        <f>100-D11</f>
        <v>2.6460000000000008</v>
      </c>
      <c r="D22" s="4">
        <f t="shared" si="5"/>
        <v>2.6459157916666674E-2</v>
      </c>
      <c r="E22">
        <f>E21/(1+((A22-A21)/360)*D21)</f>
        <v>0.98960105450377256</v>
      </c>
      <c r="J22" t="s">
        <v>41</v>
      </c>
      <c r="K22" t="s">
        <v>42</v>
      </c>
      <c r="Y22">
        <v>1</v>
      </c>
      <c r="Z22" s="3">
        <f>R11</f>
        <v>2.517869299611224E-2</v>
      </c>
    </row>
    <row r="23" spans="1:26" x14ac:dyDescent="0.4">
      <c r="A23" s="2">
        <v>43574</v>
      </c>
      <c r="B23" s="2"/>
      <c r="E23">
        <f>E22/(1+((A23-A22)/360)*D22)</f>
        <v>0.98735144582999923</v>
      </c>
      <c r="Y23">
        <v>1</v>
      </c>
      <c r="Z23" s="6">
        <f>R12</f>
        <v>3.0442410277743109E-2</v>
      </c>
    </row>
    <row r="24" spans="1:26" x14ac:dyDescent="0.4">
      <c r="Y24">
        <v>2</v>
      </c>
      <c r="Z24" s="6">
        <f>R12</f>
        <v>3.0442410277743109E-2</v>
      </c>
    </row>
    <row r="25" spans="1:26" x14ac:dyDescent="0.4">
      <c r="A25" s="9" t="s">
        <v>46</v>
      </c>
      <c r="B25" s="9"/>
      <c r="C25" s="9"/>
      <c r="D25" s="9"/>
      <c r="E25" s="9"/>
      <c r="Y25">
        <v>2</v>
      </c>
      <c r="Z25" s="6">
        <f>R13</f>
        <v>3.0098397011494877E-2</v>
      </c>
    </row>
    <row r="26" spans="1:26" x14ac:dyDescent="0.4">
      <c r="A26" t="s">
        <v>26</v>
      </c>
      <c r="B26" t="s">
        <v>27</v>
      </c>
      <c r="C26" t="s">
        <v>35</v>
      </c>
      <c r="D26" t="s">
        <v>36</v>
      </c>
      <c r="E26" t="s">
        <v>37</v>
      </c>
      <c r="G26" t="s">
        <v>28</v>
      </c>
      <c r="H26" t="s">
        <v>38</v>
      </c>
      <c r="I26" t="s">
        <v>39</v>
      </c>
      <c r="J26" t="s">
        <v>40</v>
      </c>
      <c r="L26" t="s">
        <v>29</v>
      </c>
      <c r="M26" t="s">
        <v>38</v>
      </c>
      <c r="N26" t="s">
        <v>39</v>
      </c>
      <c r="O26" t="s">
        <v>40</v>
      </c>
      <c r="P26" t="s">
        <v>43</v>
      </c>
      <c r="R26" t="s">
        <v>30</v>
      </c>
      <c r="S26" t="s">
        <v>38</v>
      </c>
      <c r="T26" t="s">
        <v>39</v>
      </c>
      <c r="U26" t="s">
        <v>40</v>
      </c>
      <c r="V26" t="s">
        <v>43</v>
      </c>
      <c r="Y26">
        <v>3</v>
      </c>
      <c r="Z26" s="6">
        <f>R13</f>
        <v>3.0098397011494877E-2</v>
      </c>
    </row>
    <row r="27" spans="1:26" x14ac:dyDescent="0.4">
      <c r="A27" s="2">
        <f>I1</f>
        <v>43402</v>
      </c>
      <c r="C27">
        <f>E12</f>
        <v>3.0637500000000002E-2</v>
      </c>
      <c r="G27" s="2">
        <f>I1</f>
        <v>43402</v>
      </c>
      <c r="H27">
        <f>E13</f>
        <v>3.0200000000000001E-2</v>
      </c>
      <c r="L27" s="2">
        <f>I1</f>
        <v>43402</v>
      </c>
      <c r="M27">
        <f>E14</f>
        <v>3.0600000000000002E-2</v>
      </c>
      <c r="R27" s="2">
        <f>I1</f>
        <v>43402</v>
      </c>
      <c r="S27">
        <f>E15</f>
        <v>3.1400000000000004E-2</v>
      </c>
      <c r="Y27">
        <v>4</v>
      </c>
      <c r="Z27" s="6">
        <f>R13</f>
        <v>3.0098397011494877E-2</v>
      </c>
    </row>
    <row r="28" spans="1:26" x14ac:dyDescent="0.4">
      <c r="A28" s="2">
        <f>H11</f>
        <v>43584</v>
      </c>
      <c r="B28">
        <f>(A28-A27)/360</f>
        <v>0.50555555555555554</v>
      </c>
      <c r="D28">
        <f>(A28-$A$27)/360</f>
        <v>0.50555555555555554</v>
      </c>
      <c r="E28">
        <f>I11</f>
        <v>0.98735144582999923</v>
      </c>
      <c r="G28" s="2">
        <f>H11</f>
        <v>43584</v>
      </c>
      <c r="I28">
        <f>(G28-G27)/360</f>
        <v>0.50555555555555554</v>
      </c>
      <c r="J28">
        <f>I11</f>
        <v>0.98735144582999923</v>
      </c>
      <c r="L28" s="2">
        <v>43584</v>
      </c>
      <c r="N28">
        <f>(L28-L27)/360</f>
        <v>0.50555555555555554</v>
      </c>
      <c r="O28">
        <f>I11</f>
        <v>0.98735144582999923</v>
      </c>
      <c r="P28">
        <f>$M$27*N28*O28</f>
        <v>1.5274326866990089E-2</v>
      </c>
      <c r="R28" s="2">
        <v>43584</v>
      </c>
      <c r="T28">
        <f>(R28-R27)/360</f>
        <v>0.50555555555555554</v>
      </c>
      <c r="U28">
        <f>I11</f>
        <v>0.98735144582999923</v>
      </c>
      <c r="V28">
        <f>$S$27*T28*U28</f>
        <v>1.5673655673970222E-2</v>
      </c>
      <c r="Y28">
        <v>5</v>
      </c>
      <c r="Z28" s="6">
        <f>R13</f>
        <v>3.0098397011494877E-2</v>
      </c>
    </row>
    <row r="29" spans="1:26" x14ac:dyDescent="0.4">
      <c r="A29" s="2">
        <f>H12</f>
        <v>43767</v>
      </c>
      <c r="B29">
        <f t="shared" ref="B29" si="6">(A29-A28)/360</f>
        <v>0.5083333333333333</v>
      </c>
      <c r="D29">
        <f>(A29-A28)/360</f>
        <v>0.5083333333333333</v>
      </c>
      <c r="E29">
        <f>(1-C27*D28*E28)/(1+C27*D29)</f>
        <v>0.96960624631468739</v>
      </c>
      <c r="G29" s="2">
        <f>H12</f>
        <v>43767</v>
      </c>
      <c r="I29">
        <f t="shared" ref="I29:I31" si="7">(G29-G28)/360</f>
        <v>0.5083333333333333</v>
      </c>
      <c r="J29">
        <f>I12</f>
        <v>0.96960624631468739</v>
      </c>
      <c r="L29" s="2">
        <v>43767</v>
      </c>
      <c r="N29">
        <f t="shared" ref="N29:N37" si="8">(L29-L28)/360</f>
        <v>0.5083333333333333</v>
      </c>
      <c r="O29">
        <f>I12</f>
        <v>0.96960624631468739</v>
      </c>
      <c r="P29">
        <f t="shared" ref="P29:P37" si="9">$M$27*N29*O29</f>
        <v>1.5082225161424961E-2</v>
      </c>
      <c r="R29" s="2">
        <v>43767</v>
      </c>
      <c r="T29">
        <f t="shared" ref="T29:T47" si="10">(R29-R28)/360</f>
        <v>0.5083333333333333</v>
      </c>
      <c r="U29">
        <f>I12</f>
        <v>0.96960624631468739</v>
      </c>
      <c r="V29">
        <f t="shared" ref="V29:V46" si="11">$S$27*T29*U29</f>
        <v>1.5476531701592938E-2</v>
      </c>
      <c r="Y29">
        <v>5</v>
      </c>
      <c r="Z29" s="6">
        <f>R14</f>
        <v>3.1178958489239454E-2</v>
      </c>
    </row>
    <row r="30" spans="1:26" x14ac:dyDescent="0.4">
      <c r="A30" s="2"/>
      <c r="G30" s="2">
        <v>43950</v>
      </c>
      <c r="I30">
        <f t="shared" si="7"/>
        <v>0.5083333333333333</v>
      </c>
      <c r="J30" s="7">
        <f>I12</f>
        <v>0.96960624631468739</v>
      </c>
      <c r="L30" s="2">
        <v>43950</v>
      </c>
      <c r="N30">
        <f t="shared" si="8"/>
        <v>0.5083333333333333</v>
      </c>
      <c r="O30">
        <f>O29</f>
        <v>0.96960624631468739</v>
      </c>
      <c r="P30">
        <f t="shared" si="9"/>
        <v>1.5082225161424961E-2</v>
      </c>
      <c r="R30" s="2">
        <v>43950</v>
      </c>
      <c r="T30">
        <f t="shared" si="10"/>
        <v>0.5083333333333333</v>
      </c>
      <c r="U30">
        <f>U29</f>
        <v>0.96960624631468739</v>
      </c>
      <c r="V30">
        <f t="shared" si="11"/>
        <v>1.5476531701592938E-2</v>
      </c>
      <c r="Y30">
        <v>6</v>
      </c>
      <c r="Z30" s="6">
        <f>Z29</f>
        <v>3.1178958489239454E-2</v>
      </c>
    </row>
    <row r="31" spans="1:26" x14ac:dyDescent="0.4">
      <c r="A31" s="2"/>
      <c r="G31" s="2">
        <f>H13</f>
        <v>44133</v>
      </c>
      <c r="I31">
        <f t="shared" si="7"/>
        <v>0.5083333333333333</v>
      </c>
      <c r="J31">
        <f>(1-(H27*I28*J28+H27*I29*J29+H27*I30*J30))/(1+H27*I31)</f>
        <v>0.94071367104712633</v>
      </c>
      <c r="L31" s="2">
        <v>44133</v>
      </c>
      <c r="N31">
        <f t="shared" si="8"/>
        <v>0.5083333333333333</v>
      </c>
      <c r="O31">
        <f>I13</f>
        <v>0.94071367104712633</v>
      </c>
      <c r="P31">
        <f t="shared" si="9"/>
        <v>1.463280115313805E-2</v>
      </c>
      <c r="R31" s="2">
        <v>44133</v>
      </c>
      <c r="T31">
        <f t="shared" si="10"/>
        <v>0.5083333333333333</v>
      </c>
      <c r="U31">
        <f>I13</f>
        <v>0.94071367104712633</v>
      </c>
      <c r="V31">
        <f t="shared" si="11"/>
        <v>1.501535804603055E-2</v>
      </c>
      <c r="Y31">
        <v>7</v>
      </c>
      <c r="Z31" s="6">
        <f>Z30</f>
        <v>3.1178958489239454E-2</v>
      </c>
    </row>
    <row r="32" spans="1:26" x14ac:dyDescent="0.4">
      <c r="A32" s="2"/>
      <c r="I32" s="2"/>
      <c r="L32" s="2">
        <v>44315</v>
      </c>
      <c r="N32">
        <f t="shared" si="8"/>
        <v>0.50555555555555554</v>
      </c>
      <c r="O32">
        <f>O31</f>
        <v>0.94071367104712633</v>
      </c>
      <c r="P32">
        <f t="shared" si="9"/>
        <v>1.4552840491099046E-2</v>
      </c>
      <c r="R32" s="2">
        <v>44315</v>
      </c>
      <c r="T32">
        <f t="shared" si="10"/>
        <v>0.50555555555555554</v>
      </c>
      <c r="U32">
        <f>U31</f>
        <v>0.94071367104712633</v>
      </c>
      <c r="V32">
        <f t="shared" si="11"/>
        <v>1.4933306909166994E-2</v>
      </c>
      <c r="Y32">
        <v>8</v>
      </c>
      <c r="Z32" s="6">
        <f>Z31</f>
        <v>3.1178958489239454E-2</v>
      </c>
    </row>
    <row r="33" spans="1:26" x14ac:dyDescent="0.4">
      <c r="A33" s="2"/>
      <c r="L33" s="2">
        <v>44498</v>
      </c>
      <c r="N33">
        <f t="shared" si="8"/>
        <v>0.5083333333333333</v>
      </c>
      <c r="O33">
        <f>O32</f>
        <v>0.94071367104712633</v>
      </c>
      <c r="P33">
        <f t="shared" si="9"/>
        <v>1.463280115313805E-2</v>
      </c>
      <c r="R33" s="2">
        <v>44498</v>
      </c>
      <c r="T33">
        <f t="shared" si="10"/>
        <v>0.5083333333333333</v>
      </c>
      <c r="U33">
        <f>U31</f>
        <v>0.94071367104712633</v>
      </c>
      <c r="V33">
        <f t="shared" si="11"/>
        <v>1.501535804603055E-2</v>
      </c>
      <c r="Y33">
        <v>9</v>
      </c>
      <c r="Z33" s="6">
        <f>Z32</f>
        <v>3.1178958489239454E-2</v>
      </c>
    </row>
    <row r="34" spans="1:26" x14ac:dyDescent="0.4">
      <c r="A34" s="2"/>
      <c r="L34" s="2">
        <v>44680</v>
      </c>
      <c r="N34">
        <f t="shared" si="8"/>
        <v>0.50555555555555554</v>
      </c>
      <c r="O34">
        <f>O33</f>
        <v>0.94071367104712633</v>
      </c>
      <c r="P34">
        <f t="shared" si="9"/>
        <v>1.4552840491099046E-2</v>
      </c>
      <c r="R34" s="2">
        <v>44680</v>
      </c>
      <c r="T34">
        <f t="shared" si="10"/>
        <v>0.50555555555555554</v>
      </c>
      <c r="U34">
        <f>U31</f>
        <v>0.94071367104712633</v>
      </c>
      <c r="V34">
        <f t="shared" si="11"/>
        <v>1.4933306909166994E-2</v>
      </c>
      <c r="Y34">
        <v>10</v>
      </c>
      <c r="Z34" s="6">
        <f>Z33</f>
        <v>3.1178958489239454E-2</v>
      </c>
    </row>
    <row r="35" spans="1:26" x14ac:dyDescent="0.4">
      <c r="A35" s="2"/>
      <c r="L35" s="2">
        <v>44863</v>
      </c>
      <c r="N35">
        <f t="shared" si="8"/>
        <v>0.5083333333333333</v>
      </c>
      <c r="O35">
        <f>O34</f>
        <v>0.94071367104712633</v>
      </c>
      <c r="P35">
        <f t="shared" si="9"/>
        <v>1.463280115313805E-2</v>
      </c>
      <c r="R35" s="2">
        <v>44863</v>
      </c>
      <c r="T35">
        <f t="shared" si="10"/>
        <v>0.5083333333333333</v>
      </c>
      <c r="U35">
        <f>U31</f>
        <v>0.94071367104712633</v>
      </c>
      <c r="V35">
        <f t="shared" si="11"/>
        <v>1.501535804603055E-2</v>
      </c>
      <c r="Y35">
        <v>10</v>
      </c>
      <c r="Z35" s="6">
        <f>R15</f>
        <v>3.2915573659301811E-2</v>
      </c>
    </row>
    <row r="36" spans="1:26" x14ac:dyDescent="0.4">
      <c r="A36" s="2"/>
      <c r="L36" s="2">
        <v>45045</v>
      </c>
      <c r="N36">
        <f t="shared" si="8"/>
        <v>0.50555555555555554</v>
      </c>
      <c r="O36">
        <f>O35</f>
        <v>0.94071367104712633</v>
      </c>
      <c r="P36">
        <f t="shared" si="9"/>
        <v>1.4552840491099046E-2</v>
      </c>
      <c r="R36" s="2">
        <v>45045</v>
      </c>
      <c r="T36">
        <f t="shared" si="10"/>
        <v>0.50555555555555554</v>
      </c>
      <c r="U36">
        <f>U31</f>
        <v>0.94071367104712633</v>
      </c>
      <c r="V36">
        <f t="shared" si="11"/>
        <v>1.4933306909166994E-2</v>
      </c>
    </row>
    <row r="37" spans="1:26" x14ac:dyDescent="0.4">
      <c r="A37" s="2"/>
      <c r="L37" s="2">
        <f>H14</f>
        <v>45228</v>
      </c>
      <c r="N37">
        <f t="shared" si="8"/>
        <v>0.5083333333333333</v>
      </c>
      <c r="O37">
        <f>(1-SUM(P28:P36))/(1+M27*N37)</f>
        <v>0.85372461154486834</v>
      </c>
      <c r="P37">
        <f t="shared" si="9"/>
        <v>1.3279686332580427E-2</v>
      </c>
      <c r="R37" s="2">
        <v>45228</v>
      </c>
      <c r="T37">
        <f t="shared" si="10"/>
        <v>0.5083333333333333</v>
      </c>
      <c r="U37">
        <f>I14</f>
        <v>0.85372461154486834</v>
      </c>
      <c r="V37">
        <f t="shared" si="11"/>
        <v>1.3626867674608675E-2</v>
      </c>
    </row>
    <row r="38" spans="1:26" x14ac:dyDescent="0.4">
      <c r="A38" s="2"/>
      <c r="R38" s="2">
        <v>45411</v>
      </c>
      <c r="T38">
        <f t="shared" si="10"/>
        <v>0.5083333333333333</v>
      </c>
      <c r="U38">
        <f>U37</f>
        <v>0.85372461154486834</v>
      </c>
      <c r="V38">
        <f t="shared" si="11"/>
        <v>1.3626867674608675E-2</v>
      </c>
    </row>
    <row r="39" spans="1:26" x14ac:dyDescent="0.4">
      <c r="A39" s="2"/>
      <c r="R39" s="2">
        <v>45594</v>
      </c>
      <c r="T39">
        <f t="shared" si="10"/>
        <v>0.5083333333333333</v>
      </c>
      <c r="U39">
        <f>U37</f>
        <v>0.85372461154486834</v>
      </c>
      <c r="V39">
        <f t="shared" si="11"/>
        <v>1.3626867674608675E-2</v>
      </c>
    </row>
    <row r="40" spans="1:26" x14ac:dyDescent="0.4">
      <c r="A40" s="2"/>
      <c r="R40" s="2">
        <v>45776</v>
      </c>
      <c r="T40">
        <f t="shared" si="10"/>
        <v>0.50555555555555554</v>
      </c>
      <c r="U40">
        <f>U37</f>
        <v>0.85372461154486834</v>
      </c>
      <c r="V40">
        <f t="shared" si="11"/>
        <v>1.3552403916823927E-2</v>
      </c>
    </row>
    <row r="41" spans="1:26" x14ac:dyDescent="0.4">
      <c r="A41" s="2"/>
      <c r="R41" s="2">
        <v>45959</v>
      </c>
      <c r="T41">
        <f t="shared" si="10"/>
        <v>0.5083333333333333</v>
      </c>
      <c r="U41">
        <f>U37</f>
        <v>0.85372461154486834</v>
      </c>
      <c r="V41">
        <f t="shared" si="11"/>
        <v>1.3626867674608675E-2</v>
      </c>
    </row>
    <row r="42" spans="1:26" x14ac:dyDescent="0.4">
      <c r="A42" s="2"/>
      <c r="R42" s="2">
        <v>46141</v>
      </c>
      <c r="T42">
        <f t="shared" si="10"/>
        <v>0.50555555555555554</v>
      </c>
      <c r="U42">
        <f>U37</f>
        <v>0.85372461154486834</v>
      </c>
      <c r="V42">
        <f t="shared" si="11"/>
        <v>1.3552403916823927E-2</v>
      </c>
    </row>
    <row r="43" spans="1:26" x14ac:dyDescent="0.4">
      <c r="A43" s="2"/>
      <c r="R43" s="2">
        <v>46324</v>
      </c>
      <c r="T43">
        <f t="shared" si="10"/>
        <v>0.5083333333333333</v>
      </c>
      <c r="U43">
        <f>U37</f>
        <v>0.85372461154486834</v>
      </c>
      <c r="V43">
        <f t="shared" si="11"/>
        <v>1.3626867674608675E-2</v>
      </c>
    </row>
    <row r="44" spans="1:26" x14ac:dyDescent="0.4">
      <c r="A44" s="2"/>
      <c r="R44" s="2">
        <v>46506</v>
      </c>
      <c r="T44">
        <f t="shared" si="10"/>
        <v>0.50555555555555554</v>
      </c>
      <c r="U44">
        <f>U37</f>
        <v>0.85372461154486834</v>
      </c>
      <c r="V44">
        <f t="shared" si="11"/>
        <v>1.3552403916823927E-2</v>
      </c>
    </row>
    <row r="45" spans="1:26" x14ac:dyDescent="0.4">
      <c r="A45" s="2"/>
      <c r="R45" s="2">
        <v>46689</v>
      </c>
      <c r="T45">
        <f t="shared" si="10"/>
        <v>0.5083333333333333</v>
      </c>
      <c r="U45">
        <f>U37</f>
        <v>0.85372461154486834</v>
      </c>
      <c r="V45">
        <f t="shared" si="11"/>
        <v>1.3626867674608675E-2</v>
      </c>
    </row>
    <row r="46" spans="1:26" x14ac:dyDescent="0.4">
      <c r="A46" s="2"/>
      <c r="R46" s="2">
        <v>46872</v>
      </c>
      <c r="T46">
        <f t="shared" si="10"/>
        <v>0.5083333333333333</v>
      </c>
      <c r="U46">
        <f>U37</f>
        <v>0.85372461154486834</v>
      </c>
      <c r="V46">
        <f t="shared" si="11"/>
        <v>1.3626867674608675E-2</v>
      </c>
    </row>
    <row r="47" spans="1:26" x14ac:dyDescent="0.4">
      <c r="A47" s="2"/>
      <c r="R47" s="2">
        <f>H15</f>
        <v>47055</v>
      </c>
      <c r="T47">
        <f t="shared" si="10"/>
        <v>0.5083333333333333</v>
      </c>
      <c r="U47">
        <f>(1-SUM(V28:V46))/(1+S27*T47)</f>
        <v>0.71605260754705502</v>
      </c>
    </row>
    <row r="48" spans="1:26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</sheetData>
  <mergeCells count="3">
    <mergeCell ref="Y4:Z4"/>
    <mergeCell ref="A17:E17"/>
    <mergeCell ref="A25:E25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8" sqref="E8"/>
    </sheetView>
  </sheetViews>
  <sheetFormatPr defaultRowHeight="17.399999999999999" x14ac:dyDescent="0.4"/>
  <cols>
    <col min="1" max="1" width="10.8984375" bestFit="1" customWidth="1"/>
  </cols>
  <sheetData>
    <row r="1" spans="1:4" x14ac:dyDescent="0.4">
      <c r="A1" s="10"/>
      <c r="B1" s="10" t="s">
        <v>0</v>
      </c>
      <c r="C1" s="10" t="s">
        <v>1</v>
      </c>
      <c r="D1" s="10" t="s">
        <v>2</v>
      </c>
    </row>
    <row r="2" spans="1:4" x14ac:dyDescent="0.4">
      <c r="A2" s="11">
        <v>43403</v>
      </c>
      <c r="B2" s="10" t="s">
        <v>3</v>
      </c>
      <c r="C2" s="10" t="s">
        <v>4</v>
      </c>
      <c r="D2" s="10">
        <v>2.1787999999999998</v>
      </c>
    </row>
    <row r="3" spans="1:4" x14ac:dyDescent="0.4">
      <c r="A3" s="11">
        <v>43404</v>
      </c>
      <c r="B3" s="10" t="s">
        <v>3</v>
      </c>
      <c r="C3" s="10" t="s">
        <v>5</v>
      </c>
      <c r="D3" s="10">
        <v>2.1787999999999998</v>
      </c>
    </row>
    <row r="4" spans="1:4" x14ac:dyDescent="0.4">
      <c r="A4" s="11">
        <v>43409</v>
      </c>
      <c r="B4" s="10" t="s">
        <v>3</v>
      </c>
      <c r="C4" s="10" t="s">
        <v>6</v>
      </c>
      <c r="D4" s="10">
        <v>2.2262499999999998</v>
      </c>
    </row>
    <row r="5" spans="1:4" x14ac:dyDescent="0.4">
      <c r="A5" s="11">
        <v>43432</v>
      </c>
      <c r="B5" s="10" t="s">
        <v>3</v>
      </c>
      <c r="C5" s="10" t="s">
        <v>7</v>
      </c>
      <c r="D5" s="10">
        <v>2.302</v>
      </c>
    </row>
    <row r="6" spans="1:4" x14ac:dyDescent="0.4">
      <c r="A6" s="11">
        <v>43462</v>
      </c>
      <c r="B6" s="10" t="s">
        <v>3</v>
      </c>
      <c r="C6" s="10" t="s">
        <v>9</v>
      </c>
      <c r="D6" s="10">
        <v>2.39106</v>
      </c>
    </row>
    <row r="7" spans="1:4" x14ac:dyDescent="0.4">
      <c r="A7" s="11">
        <v>43492</v>
      </c>
      <c r="B7" s="10" t="s">
        <v>3</v>
      </c>
      <c r="C7" s="10" t="s">
        <v>10</v>
      </c>
      <c r="D7" s="10">
        <v>2.5266299999999999</v>
      </c>
    </row>
    <row r="8" spans="1:4" x14ac:dyDescent="0.4">
      <c r="A8" s="11">
        <v>43484</v>
      </c>
      <c r="B8" s="10" t="s">
        <v>11</v>
      </c>
      <c r="C8" s="12">
        <v>43119</v>
      </c>
      <c r="D8" s="10">
        <v>97.444999999999993</v>
      </c>
    </row>
    <row r="9" spans="1:4" x14ac:dyDescent="0.4">
      <c r="A9" s="11">
        <v>43515</v>
      </c>
      <c r="B9" s="10" t="s">
        <v>11</v>
      </c>
      <c r="C9" s="12">
        <v>43150</v>
      </c>
      <c r="D9" s="10">
        <v>97.454999999999998</v>
      </c>
    </row>
    <row r="10" spans="1:4" x14ac:dyDescent="0.4">
      <c r="A10" s="11">
        <v>43543</v>
      </c>
      <c r="B10" s="10" t="s">
        <v>11</v>
      </c>
      <c r="C10" s="12">
        <v>43178</v>
      </c>
      <c r="D10" s="10">
        <v>97.353999999999999</v>
      </c>
    </row>
    <row r="11" spans="1:4" x14ac:dyDescent="0.4">
      <c r="A11" s="11">
        <v>43584</v>
      </c>
      <c r="B11" s="10"/>
      <c r="C11" s="12"/>
      <c r="D11" s="10"/>
    </row>
    <row r="12" spans="1:4" x14ac:dyDescent="0.4">
      <c r="A12" s="11">
        <v>43767</v>
      </c>
      <c r="B12" s="10" t="s">
        <v>13</v>
      </c>
      <c r="C12" s="10" t="s">
        <v>14</v>
      </c>
      <c r="D12" s="10">
        <v>3.0637500000000002</v>
      </c>
    </row>
    <row r="13" spans="1:4" x14ac:dyDescent="0.4">
      <c r="A13" s="11">
        <v>44133</v>
      </c>
      <c r="B13" s="10" t="s">
        <v>13</v>
      </c>
      <c r="C13" s="10" t="s">
        <v>16</v>
      </c>
      <c r="D13" s="10">
        <v>3.02</v>
      </c>
    </row>
    <row r="14" spans="1:4" x14ac:dyDescent="0.4">
      <c r="A14" s="11">
        <v>45228</v>
      </c>
      <c r="B14" s="10" t="s">
        <v>13</v>
      </c>
      <c r="C14" s="10" t="s">
        <v>17</v>
      </c>
      <c r="D14" s="10">
        <v>3.06</v>
      </c>
    </row>
    <row r="15" spans="1:4" x14ac:dyDescent="0.4">
      <c r="A15" s="11">
        <v>47055</v>
      </c>
      <c r="B15" s="10" t="s">
        <v>13</v>
      </c>
      <c r="C15" s="10" t="s">
        <v>18</v>
      </c>
      <c r="D15" s="10">
        <v>3.14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한승표</cp:lastModifiedBy>
  <dcterms:created xsi:type="dcterms:W3CDTF">2018-11-05T02:51:01Z</dcterms:created>
  <dcterms:modified xsi:type="dcterms:W3CDTF">2018-11-07T11:44:11Z</dcterms:modified>
</cp:coreProperties>
</file>