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emf" ContentType="image/x-emf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trlProps/ctrlProp1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xternalLinks/externalLink1.xml" ContentType="application/vnd.openxmlformats-officedocument.spreadsheetml.externalLink+xml"/>
  <Override PartName="/xl/media/image10.svg" ContentType="image/svg+xml"/>
  <Override PartName="/xl/media/image19.svg" ContentType="image/svg+xml"/>
  <Override PartName="/xl/media/image21.svg" ContentType="image/svg+xml"/>
  <Override PartName="/xl/media/image23.svg" ContentType="image/svg+xml"/>
  <Override PartName="/xl/media/image25.svg" ContentType="image/svg+xml"/>
  <Override PartName="/xl/media/image6.svg" ContentType="image/svg+xml"/>
  <Override PartName="/xl/media/image8.svg" ContentType="image/sv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activeTab="7"/>
  </bookViews>
  <sheets>
    <sheet name="Products" sheetId="1" r:id="rId1"/>
    <sheet name="Orders" sheetId="3" r:id="rId2"/>
    <sheet name="Sold" sheetId="4" r:id="rId3"/>
    <sheet name="Expenses" sheetId="5" r:id="rId4"/>
    <sheet name="Visitors" sheetId="6" r:id="rId5"/>
    <sheet name="Helper" sheetId="7" r:id="rId6"/>
    <sheet name="Top" sheetId="9" r:id="rId7"/>
    <sheet name="Dashboard" sheetId="2" r:id="rId8"/>
  </sheets>
  <externalReferences>
    <externalReference r:id="rId9"/>
  </externalReferences>
  <definedNames>
    <definedName name="Conversion_Pct">INDIRECT(Helper!$B$42)</definedName>
    <definedName name="F_1001">Top!$F$3</definedName>
    <definedName name="F_1002">Top!$F$4</definedName>
    <definedName name="F_1003">Top!$F$5</definedName>
    <definedName name="F_1004">Top!$F$6</definedName>
    <definedName name="Normal">Helper!$B$40</definedName>
    <definedName name="Poor">Helper!$B$39</definedName>
    <definedName name="SHOWME">INDIRECT([1]Data!$K$65)</definedName>
    <definedName name="SHOWME2">INDIRECT([1]Data!$K$83)</definedName>
    <definedName name="Superb">Helper!$B$41</definedName>
    <definedName name="Top_1">INDIRECT(Top!$N$3)</definedName>
    <definedName name="Top_2">INDIRECT(Top!$N$4)</definedName>
    <definedName name="Top_3">INDIRECT(Top!$N$5)</definedName>
    <definedName name="TopPerformer">INDIRECT([1]Data!$C$115)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<sst xmlns="http://schemas.openxmlformats.org/spreadsheetml/2006/main" count="374" uniqueCount="96">
  <si>
    <t>ID</t>
  </si>
  <si>
    <t>Description</t>
  </si>
  <si>
    <t>Manufacturer</t>
  </si>
  <si>
    <t>Price</t>
  </si>
  <si>
    <t>Image</t>
  </si>
  <si>
    <t>Blue Socks</t>
  </si>
  <si>
    <t>Blue Marvel</t>
  </si>
  <si>
    <t>Pink Socks</t>
  </si>
  <si>
    <t>Pink Panther</t>
  </si>
  <si>
    <t>Red Socks</t>
  </si>
  <si>
    <t>Red Icon</t>
  </si>
  <si>
    <t>Orange Socks</t>
  </si>
  <si>
    <t>Orange Country</t>
  </si>
  <si>
    <t>Date</t>
  </si>
  <si>
    <t>Billing</t>
  </si>
  <si>
    <t>Amount</t>
  </si>
  <si>
    <t>Status</t>
  </si>
  <si>
    <t>Alexandria Hendrickson</t>
  </si>
  <si>
    <t>Pending Payment</t>
  </si>
  <si>
    <t>Jerry Bellows</t>
  </si>
  <si>
    <t>On Hold</t>
  </si>
  <si>
    <t>Barry Jenkins</t>
  </si>
  <si>
    <t>Processing</t>
  </si>
  <si>
    <t>Jeff Shepard</t>
  </si>
  <si>
    <t>Completed</t>
  </si>
  <si>
    <t>Earl Barnes</t>
  </si>
  <si>
    <t>Lydia Andrews</t>
  </si>
  <si>
    <t>Taylor Logan</t>
  </si>
  <si>
    <t>John Doe</t>
  </si>
  <si>
    <t>Stephen Lowe</t>
  </si>
  <si>
    <t>Peyton Donahue</t>
  </si>
  <si>
    <t>Zev Mahoney</t>
  </si>
  <si>
    <t>Beckett Hughes</t>
  </si>
  <si>
    <t>Mirel Simpson</t>
  </si>
  <si>
    <t>Zissy Madden</t>
  </si>
  <si>
    <t>Frady McCarty</t>
  </si>
  <si>
    <t>Mendy Saunders</t>
  </si>
  <si>
    <t>Cecil Forbes</t>
  </si>
  <si>
    <t>Angel Schultz</t>
  </si>
  <si>
    <t>Gemma Cooper</t>
  </si>
  <si>
    <t>Jenna Schneider</t>
  </si>
  <si>
    <t>Tony Barnes</t>
  </si>
  <si>
    <t>Youssef Elkins</t>
  </si>
  <si>
    <t>Marco Beard</t>
  </si>
  <si>
    <t>Anisa Bean</t>
  </si>
  <si>
    <t>Shifra Case</t>
  </si>
  <si>
    <t>Roy Olson</t>
  </si>
  <si>
    <t>Ivan Hamilton</t>
  </si>
  <si>
    <t>Alessandro Fulton</t>
  </si>
  <si>
    <t>Mendel Oliver</t>
  </si>
  <si>
    <t>Order</t>
  </si>
  <si>
    <t>Product</t>
  </si>
  <si>
    <t>Qty</t>
  </si>
  <si>
    <t>Unit</t>
  </si>
  <si>
    <t>Total</t>
  </si>
  <si>
    <t>Year</t>
  </si>
  <si>
    <t>Month</t>
  </si>
  <si>
    <t>Expense</t>
  </si>
  <si>
    <t>Website Tech and Software</t>
  </si>
  <si>
    <t>Inventory</t>
  </si>
  <si>
    <t>Employees</t>
  </si>
  <si>
    <t>Building</t>
  </si>
  <si>
    <t>Shipping</t>
  </si>
  <si>
    <t>Visitors</t>
  </si>
  <si>
    <t>Available Years for Selection</t>
  </si>
  <si>
    <t>Selected Year</t>
  </si>
  <si>
    <t>SALES &amp; EXPENSES CURRENT YEAR</t>
  </si>
  <si>
    <t>SALES &amp; EXPENSES PREVIOUS YEAR</t>
  </si>
  <si>
    <t>Sales</t>
  </si>
  <si>
    <t>Expenses</t>
  </si>
  <si>
    <t>Total Sales</t>
  </si>
  <si>
    <t>Previous</t>
  </si>
  <si>
    <t>Difference</t>
  </si>
  <si>
    <t>Diff +</t>
  </si>
  <si>
    <t>Diff -</t>
  </si>
  <si>
    <t>Total Expenses</t>
  </si>
  <si>
    <t>Total Visitors</t>
  </si>
  <si>
    <t>Total Orders</t>
  </si>
  <si>
    <t>To 100%</t>
  </si>
  <si>
    <t>Max</t>
  </si>
  <si>
    <t>Conversion</t>
  </si>
  <si>
    <t>Option Poor</t>
  </si>
  <si>
    <t>Option Normal</t>
  </si>
  <si>
    <t>Option Superb</t>
  </si>
  <si>
    <t>Current Conversion Rate:</t>
  </si>
  <si>
    <t>Current Conversion Icon:</t>
  </si>
  <si>
    <t>NOT SORTED DATA</t>
  </si>
  <si>
    <t>SORTED DATA</t>
  </si>
  <si>
    <t>X</t>
  </si>
  <si>
    <t>Helper</t>
  </si>
  <si>
    <t>TOP SELLING PRODUCTS</t>
  </si>
  <si>
    <t>Units:</t>
  </si>
  <si>
    <t>LATEST ORDERS</t>
  </si>
  <si>
    <t>Order ID</t>
  </si>
  <si>
    <t>Date &amp; Time</t>
  </si>
  <si>
    <t>Billing 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</si>
</sst>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\ hh:mm"/>
    <numFmt numFmtId="179" formatCode="&quot;$&quot;#,##0.00"/>
    <numFmt numFmtId="180" formatCode="\+0.00%;\-0.00%;0.00%"/>
  </numFmts>
  <fonts count="36">
    <font>
      <sz val="11"/>
      <color theme="1"/>
      <name val="Calibri"/>
      <charset val="134"/>
      <scheme val="minor"/>
    </font>
    <font>
      <sz val="10"/>
      <color theme="1"/>
      <name val="Bahnschrift"/>
      <charset val="134"/>
    </font>
    <font>
      <b/>
      <sz val="9"/>
      <color theme="1"/>
      <name val="Bahnschrift"/>
      <charset val="134"/>
    </font>
    <font>
      <sz val="10"/>
      <color theme="1" tint="0.499984740745262"/>
      <name val="Bahnschrift"/>
      <charset val="134"/>
    </font>
    <font>
      <sz val="10"/>
      <color theme="1" tint="0.0499893185216834"/>
      <name val="Bahnschrift"/>
      <charset val="134"/>
    </font>
    <font>
      <b/>
      <sz val="10"/>
      <color theme="0"/>
      <name val="Bahnschrift"/>
      <charset val="134"/>
    </font>
    <font>
      <b/>
      <sz val="10"/>
      <color theme="1"/>
      <name val="Bahnschrift"/>
      <charset val="134"/>
    </font>
    <font>
      <b/>
      <sz val="18"/>
      <color theme="1"/>
      <name val="Bahnschrift"/>
      <charset val="134"/>
    </font>
    <font>
      <b/>
      <sz val="16"/>
      <color rgb="FF3876D7"/>
      <name val="Bahnschrift"/>
      <charset val="134"/>
    </font>
    <font>
      <sz val="11"/>
      <color theme="0"/>
      <name val="Bahnschrift"/>
      <charset val="134"/>
    </font>
    <font>
      <b/>
      <sz val="10"/>
      <name val="Bahnschrift"/>
      <charset val="134"/>
    </font>
    <font>
      <sz val="10"/>
      <color theme="0"/>
      <name val="Bahnschrift"/>
      <charset val="134"/>
    </font>
    <font>
      <sz val="9"/>
      <color theme="0"/>
      <name val="Bahnschrift"/>
      <charset val="134"/>
    </font>
    <font>
      <sz val="8"/>
      <color theme="0"/>
      <name val="Bahnschrift"/>
      <charset val="134"/>
    </font>
    <font>
      <b/>
      <sz val="8"/>
      <color theme="0"/>
      <name val="Bahnschrift"/>
      <charset val="134"/>
    </font>
    <font>
      <sz val="16"/>
      <color theme="1"/>
      <name val="Bahnschrift"/>
      <charset val="134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5" tint="0.799981688894314"/>
      </patternFill>
    </fill>
    <fill>
      <patternFill patternType="solid">
        <fgColor rgb="FF3876D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8999908444471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theme="0" tint="-0.349986266670736"/>
      </left>
      <right/>
      <top style="thin">
        <color theme="0" tint="-0.349986266670736"/>
      </top>
      <bottom/>
      <diagonal/>
    </border>
    <border>
      <left/>
      <right/>
      <top style="thin">
        <color theme="0" tint="-0.349986266670736"/>
      </top>
      <bottom/>
      <diagonal/>
    </border>
    <border>
      <left/>
      <right style="thin">
        <color theme="0" tint="-0.349986266670736"/>
      </right>
      <top style="thin">
        <color theme="0" tint="-0.349986266670736"/>
      </top>
      <bottom/>
      <diagonal/>
    </border>
    <border>
      <left style="thin">
        <color theme="0" tint="-0.349986266670736"/>
      </left>
      <right/>
      <top/>
      <bottom/>
      <diagonal/>
    </border>
    <border>
      <left/>
      <right style="thin">
        <color theme="0" tint="-0.349986266670736"/>
      </right>
      <top/>
      <bottom/>
      <diagonal/>
    </border>
    <border>
      <left style="thin">
        <color theme="0" tint="-0.349986266670736"/>
      </left>
      <right/>
      <top/>
      <bottom style="thin">
        <color theme="0" tint="-0.349986266670736"/>
      </bottom>
      <diagonal/>
    </border>
    <border>
      <left/>
      <right/>
      <top/>
      <bottom style="thin">
        <color theme="0" tint="-0.349986266670736"/>
      </bottom>
      <diagonal/>
    </border>
    <border>
      <left/>
      <right style="thin">
        <color theme="0" tint="-0.349986266670736"/>
      </right>
      <top/>
      <bottom style="thin">
        <color theme="0" tint="-0.349986266670736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6" fillId="8" borderId="2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24" fillId="0" borderId="3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9" borderId="31" applyNumberFormat="0" applyAlignment="0" applyProtection="0">
      <alignment vertical="center"/>
    </xf>
    <xf numFmtId="0" fontId="26" fillId="10" borderId="32" applyNumberFormat="0" applyAlignment="0" applyProtection="0">
      <alignment vertical="center"/>
    </xf>
    <xf numFmtId="0" fontId="27" fillId="10" borderId="31" applyNumberFormat="0" applyAlignment="0" applyProtection="0">
      <alignment vertical="center"/>
    </xf>
    <xf numFmtId="0" fontId="28" fillId="11" borderId="33" applyNumberFormat="0" applyAlignment="0" applyProtection="0">
      <alignment vertical="center"/>
    </xf>
    <xf numFmtId="0" fontId="29" fillId="0" borderId="34" applyNumberFormat="0" applyFill="0" applyAlignment="0" applyProtection="0">
      <alignment vertical="center"/>
    </xf>
    <xf numFmtId="0" fontId="30" fillId="0" borderId="35" applyNumberFormat="0" applyFill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</cellStyleXfs>
  <cellXfs count="9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right" vertical="center"/>
    </xf>
    <xf numFmtId="178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179" fontId="1" fillId="2" borderId="0" xfId="0" applyNumberFormat="1" applyFont="1" applyFill="1" applyBorder="1" applyAlignment="1">
      <alignment horizontal="right" vertical="center"/>
    </xf>
    <xf numFmtId="178" fontId="4" fillId="3" borderId="0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3" fontId="7" fillId="2" borderId="0" xfId="0" applyNumberFormat="1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179" fontId="8" fillId="2" borderId="0" xfId="0" applyNumberFormat="1" applyFont="1" applyFill="1" applyBorder="1" applyAlignment="1">
      <alignment horizontal="right" vertical="center"/>
    </xf>
    <xf numFmtId="0" fontId="9" fillId="5" borderId="0" xfId="0" applyFont="1" applyFill="1" applyAlignment="1">
      <alignment horizontal="center" vertical="center"/>
    </xf>
    <xf numFmtId="0" fontId="0" fillId="2" borderId="0" xfId="0" applyFill="1"/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left" vertical="center"/>
    </xf>
    <xf numFmtId="3" fontId="1" fillId="2" borderId="12" xfId="0" applyNumberFormat="1" applyFont="1" applyFill="1" applyBorder="1" applyAlignment="1">
      <alignment horizontal="center" vertical="center"/>
    </xf>
    <xf numFmtId="179" fontId="1" fillId="2" borderId="1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left" vertical="center"/>
    </xf>
    <xf numFmtId="179" fontId="1" fillId="2" borderId="17" xfId="0" applyNumberFormat="1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center" vertical="center"/>
    </xf>
    <xf numFmtId="3" fontId="1" fillId="2" borderId="15" xfId="0" applyNumberFormat="1" applyFont="1" applyFill="1" applyBorder="1" applyAlignment="1">
      <alignment horizontal="center" vertical="center"/>
    </xf>
    <xf numFmtId="179" fontId="1" fillId="2" borderId="15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179" fontId="1" fillId="2" borderId="19" xfId="0" applyNumberFormat="1" applyFont="1" applyFill="1" applyBorder="1" applyAlignment="1">
      <alignment horizontal="center" vertical="center"/>
    </xf>
    <xf numFmtId="180" fontId="1" fillId="2" borderId="15" xfId="0" applyNumberFormat="1" applyFont="1" applyFill="1" applyBorder="1" applyAlignment="1">
      <alignment horizontal="center" vertical="center"/>
    </xf>
    <xf numFmtId="179" fontId="1" fillId="6" borderId="19" xfId="0" applyNumberFormat="1" applyFont="1" applyFill="1" applyBorder="1" applyAlignment="1">
      <alignment horizontal="center" vertical="center"/>
    </xf>
    <xf numFmtId="1" fontId="1" fillId="2" borderId="15" xfId="0" applyNumberFormat="1" applyFont="1" applyFill="1" applyBorder="1" applyAlignment="1">
      <alignment horizontal="center" vertical="center"/>
    </xf>
    <xf numFmtId="10" fontId="1" fillId="2" borderId="15" xfId="0" applyNumberFormat="1" applyFont="1" applyFill="1" applyBorder="1" applyAlignment="1">
      <alignment horizontal="center" vertical="center"/>
    </xf>
    <xf numFmtId="180" fontId="1" fillId="2" borderId="0" xfId="0" applyNumberFormat="1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left" vertical="center"/>
    </xf>
    <xf numFmtId="0" fontId="13" fillId="7" borderId="0" xfId="0" applyFont="1" applyFill="1" applyAlignment="1">
      <alignment horizontal="right" vertical="center" indent="1"/>
    </xf>
    <xf numFmtId="0" fontId="14" fillId="7" borderId="0" xfId="0" applyFont="1" applyFill="1" applyAlignment="1">
      <alignment horizontal="center" vertical="center"/>
    </xf>
    <xf numFmtId="0" fontId="13" fillId="7" borderId="0" xfId="0" applyFont="1" applyFill="1" applyAlignment="1">
      <alignment horizontal="left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0" fontId="11" fillId="5" borderId="21" xfId="0" applyFont="1" applyFill="1" applyBorder="1" applyAlignment="1">
      <alignment horizontal="center" vertical="center"/>
    </xf>
    <xf numFmtId="0" fontId="11" fillId="5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1" fontId="1" fillId="2" borderId="24" xfId="0" applyNumberFormat="1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1" fontId="1" fillId="2" borderId="27" xfId="0" applyNumberFormat="1" applyFont="1" applyFill="1" applyBorder="1" applyAlignment="1">
      <alignment horizontal="center" vertical="center"/>
    </xf>
    <xf numFmtId="0" fontId="11" fillId="5" borderId="21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179" fontId="1" fillId="2" borderId="24" xfId="0" applyNumberFormat="1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left" vertical="center"/>
    </xf>
    <xf numFmtId="179" fontId="1" fillId="2" borderId="27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8" fontId="4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179" fontId="1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79" fontId="1" fillId="0" borderId="0" xfId="0" applyNumberFormat="1" applyFont="1" applyFill="1" applyAlignment="1">
      <alignment horizontal="center" vertical="center"/>
    </xf>
    <xf numFmtId="178" fontId="4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0">
    <dxf>
      <font>
        <name val="Bahnschrift"/>
        <scheme val="none"/>
        <family val="2"/>
        <b val="0"/>
        <i val="0"/>
        <strike val="0"/>
        <u val="none"/>
        <sz val="10"/>
        <color theme="1"/>
      </font>
      <fill>
        <patternFill patternType="solid">
          <bgColor theme="0"/>
        </patternFill>
      </fill>
      <alignment horizontal="center" vertical="center"/>
      <border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name val="Bahnschrift"/>
        <scheme val="none"/>
        <family val="2"/>
        <b val="0"/>
        <i val="0"/>
        <strike val="0"/>
        <u val="none"/>
        <sz val="10"/>
        <color theme="1"/>
      </font>
      <fill>
        <patternFill patternType="solid">
          <bgColor theme="0"/>
        </patternFill>
      </fill>
      <alignment horizontal="left" vertical="center"/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name val="Bahnschrift"/>
        <scheme val="none"/>
        <family val="2"/>
        <b val="0"/>
        <i val="0"/>
        <strike val="0"/>
        <u val="none"/>
        <sz val="10"/>
        <color theme="1"/>
      </font>
      <fill>
        <patternFill patternType="solid">
          <bgColor theme="0"/>
        </patternFill>
      </fill>
      <alignment horizontal="left" vertical="center"/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name val="Bahnschrift"/>
        <scheme val="none"/>
        <family val="2"/>
        <b val="0"/>
        <i val="0"/>
        <strike val="0"/>
        <u val="none"/>
        <sz val="10"/>
        <color theme="1"/>
      </font>
      <numFmt numFmtId="179" formatCode="&quot;$&quot;#,##0.00"/>
      <fill>
        <patternFill patternType="solid">
          <bgColor theme="0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name val="Bahnschrift"/>
        <scheme val="none"/>
        <family val="2"/>
        <b val="0"/>
        <i val="0"/>
        <strike val="0"/>
        <u val="none"/>
        <sz val="10"/>
        <color theme="1"/>
      </font>
      <fill>
        <patternFill patternType="solid">
          <bgColor theme="0"/>
        </patternFill>
      </fill>
      <alignment horizontal="center" vertical="center"/>
      <border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name val="Bahnschrift"/>
        <scheme val="none"/>
        <family val="2"/>
        <b val="0"/>
        <i val="0"/>
        <strike val="0"/>
        <u val="none"/>
        <sz val="10"/>
        <color theme="1" tint="0.0499893185216834"/>
      </font>
      <alignment horizontal="center" vertical="center"/>
    </dxf>
    <dxf>
      <font>
        <name val="Bahnschrift"/>
        <scheme val="none"/>
        <family val="2"/>
        <b val="0"/>
        <i val="0"/>
        <strike val="0"/>
        <u val="none"/>
        <sz val="10"/>
        <color theme="1" tint="0.0499893185216834"/>
      </font>
      <numFmt numFmtId="178" formatCode="mm/dd/yyyy\ hh:mm"/>
      <alignment horizontal="center" vertical="center"/>
    </dxf>
    <dxf>
      <font>
        <name val="Bahnschrift"/>
        <scheme val="none"/>
        <family val="2"/>
        <b val="0"/>
        <i val="0"/>
        <strike val="0"/>
        <u val="none"/>
        <sz val="10"/>
        <color theme="1" tint="0.0499893185216834"/>
      </font>
      <alignment horizontal="left" vertical="center"/>
    </dxf>
    <dxf>
      <font>
        <name val="Bahnschrift"/>
        <scheme val="none"/>
        <family val="2"/>
        <b val="0"/>
        <i val="0"/>
        <strike val="0"/>
        <u val="none"/>
        <sz val="10"/>
        <color theme="1" tint="0.0499893185216834"/>
      </font>
      <numFmt numFmtId="179" formatCode="&quot;$&quot;#,##0.00"/>
      <alignment horizontal="center" vertical="center"/>
    </dxf>
    <dxf>
      <font>
        <name val="Bahnschrift"/>
        <scheme val="none"/>
        <family val="2"/>
        <b val="0"/>
        <i val="0"/>
        <strike val="0"/>
        <u val="none"/>
        <sz val="10"/>
        <color theme="1" tint="0.0499893185216834"/>
      </font>
      <alignment horizontal="center" vertical="center"/>
    </dxf>
    <dxf>
      <font>
        <name val="Bahnschrift"/>
        <scheme val="none"/>
        <family val="2"/>
        <b val="0"/>
        <i val="0"/>
        <strike val="0"/>
        <u val="none"/>
        <sz val="10"/>
        <color theme="1" tint="0.0499893185216834"/>
      </font>
      <fill>
        <patternFill patternType="none"/>
      </fill>
      <alignment horizontal="center" vertical="center"/>
    </dxf>
    <dxf>
      <font>
        <name val="Bahnschrift"/>
        <scheme val="none"/>
        <family val="2"/>
        <b val="0"/>
        <i val="0"/>
        <strike val="0"/>
        <u val="none"/>
        <sz val="10"/>
        <color theme="1" tint="0.0499893185216834"/>
      </font>
      <numFmt numFmtId="178" formatCode="mm/dd/yyyy\ hh:mm"/>
      <fill>
        <patternFill patternType="none"/>
      </fill>
      <alignment horizontal="center" vertical="center"/>
    </dxf>
    <dxf>
      <font>
        <name val="Bahnschrift"/>
        <scheme val="none"/>
        <family val="2"/>
        <b val="0"/>
        <i val="0"/>
        <strike val="0"/>
        <u val="none"/>
        <sz val="10"/>
        <color theme="1"/>
      </font>
      <fill>
        <patternFill patternType="none"/>
      </fill>
      <alignment horizontal="center" vertical="center"/>
    </dxf>
    <dxf>
      <font>
        <name val="Bahnschrift"/>
        <scheme val="none"/>
        <family val="2"/>
        <b val="0"/>
        <i val="0"/>
        <strike val="0"/>
        <u val="none"/>
        <sz val="10"/>
        <color theme="1"/>
      </font>
      <fill>
        <patternFill patternType="none"/>
      </fill>
      <alignment horizontal="left" vertical="center"/>
    </dxf>
    <dxf>
      <font>
        <name val="Bahnschrift"/>
        <scheme val="none"/>
        <family val="2"/>
        <b val="0"/>
        <i val="0"/>
        <strike val="0"/>
        <u val="none"/>
        <sz val="10"/>
        <color theme="1"/>
      </font>
      <fill>
        <patternFill patternType="none"/>
      </fill>
      <alignment horizontal="center" vertical="center"/>
    </dxf>
    <dxf>
      <font>
        <name val="Bahnschrift"/>
        <scheme val="none"/>
        <family val="2"/>
        <b val="0"/>
        <i val="0"/>
        <strike val="0"/>
        <u val="none"/>
        <sz val="10"/>
        <color theme="1"/>
      </font>
      <numFmt numFmtId="179" formatCode="&quot;$&quot;#,##0.00"/>
      <fill>
        <patternFill patternType="none"/>
      </fill>
      <alignment horizontal="center" vertical="center"/>
    </dxf>
    <dxf>
      <font>
        <name val="Bahnschrift"/>
        <scheme val="none"/>
        <family val="2"/>
        <b val="0"/>
        <i val="0"/>
        <strike val="0"/>
        <u val="none"/>
        <sz val="10"/>
        <color theme="1"/>
      </font>
      <numFmt numFmtId="179" formatCode="&quot;$&quot;#,##0.00"/>
      <fill>
        <patternFill patternType="none"/>
      </fill>
      <alignment horizontal="center" vertical="center"/>
    </dxf>
    <dxf>
      <font>
        <name val="Bahnschrift"/>
        <scheme val="none"/>
        <family val="2"/>
        <b val="0"/>
        <i val="0"/>
        <strike val="0"/>
        <u val="none"/>
        <sz val="10"/>
        <color theme="1"/>
      </font>
      <fill>
        <patternFill patternType="solid">
          <bgColor theme="0"/>
        </patternFill>
      </fill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Bahnschrift"/>
        <scheme val="none"/>
        <family val="2"/>
        <b val="0"/>
        <i val="0"/>
        <strike val="0"/>
        <u val="none"/>
        <sz val="10"/>
        <color theme="1"/>
      </font>
      <fill>
        <patternFill patternType="solid">
          <bgColor theme="0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Bahnschrift"/>
        <scheme val="none"/>
        <family val="2"/>
        <b val="0"/>
        <i val="0"/>
        <strike val="0"/>
        <u val="none"/>
        <sz val="10"/>
        <color theme="1"/>
      </font>
      <fill>
        <patternFill patternType="solid">
          <bgColor theme="0"/>
        </patternFill>
      </fill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Bahnschrift"/>
        <scheme val="none"/>
        <family val="2"/>
        <b val="0"/>
        <i val="0"/>
        <strike val="0"/>
        <u val="none"/>
        <sz val="10"/>
        <color theme="1"/>
      </font>
      <numFmt numFmtId="179" formatCode="&quot;$&quot;#,##0.00"/>
      <fill>
        <patternFill patternType="solid">
          <bgColor theme="0"/>
        </patternFill>
      </fill>
      <alignment horizontal="center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name val="Bahnschrift"/>
        <scheme val="none"/>
        <family val="2"/>
        <b val="0"/>
        <i val="0"/>
        <strike val="0"/>
        <u val="none"/>
        <sz val="10"/>
        <color theme="1"/>
      </font>
      <fill>
        <patternFill patternType="solid">
          <bgColor theme="0"/>
        </patternFill>
      </fill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Bahnschrift"/>
        <scheme val="none"/>
        <family val="2"/>
        <b val="0"/>
        <i val="0"/>
        <strike val="0"/>
        <u val="none"/>
        <sz val="10"/>
        <color theme="1"/>
      </font>
      <fill>
        <patternFill patternType="solid">
          <bgColor theme="0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Bahnschrift"/>
        <scheme val="none"/>
        <family val="2"/>
        <b val="0"/>
        <i val="0"/>
        <strike val="0"/>
        <u val="none"/>
        <sz val="10"/>
        <color theme="1"/>
      </font>
      <numFmt numFmtId="1" formatCode="0"/>
      <fill>
        <patternFill patternType="solid">
          <bgColor theme="0"/>
        </patternFill>
      </fill>
      <alignment horizontal="center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name val="Bahnschrift"/>
        <scheme val="none"/>
        <family val="2"/>
        <b val="0"/>
        <i val="0"/>
        <strike val="0"/>
        <u val="none"/>
        <sz val="10"/>
        <color theme="1"/>
      </font>
      <fill>
        <patternFill patternType="solid">
          <bgColor theme="0"/>
        </patternFill>
      </fill>
      <alignment horizontal="center" vertical="center"/>
      <border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name val="Bahnschrift"/>
        <scheme val="none"/>
        <family val="2"/>
        <b val="0"/>
        <i val="0"/>
        <strike val="0"/>
        <u val="none"/>
        <sz val="10"/>
        <color theme="1"/>
      </font>
      <fill>
        <patternFill patternType="solid">
          <bgColor theme="0"/>
        </patternFill>
      </fill>
      <alignment horizontal="left" vertical="center"/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name val="Bahnschrift"/>
        <scheme val="none"/>
        <family val="2"/>
        <b val="0"/>
        <i val="0"/>
        <strike val="0"/>
        <u val="none"/>
        <sz val="10"/>
        <color theme="1"/>
      </font>
      <fill>
        <patternFill patternType="solid">
          <bgColor theme="0"/>
        </patternFill>
      </fill>
      <alignment horizontal="left" vertical="center"/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name val="Bahnschrift"/>
        <scheme val="none"/>
        <family val="2"/>
        <b val="0"/>
        <i val="0"/>
        <strike val="0"/>
        <u val="none"/>
        <sz val="10"/>
        <color theme="1"/>
      </font>
      <numFmt numFmtId="3" formatCode="#,##0"/>
      <fill>
        <patternFill patternType="solid">
          <bgColor theme="0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name val="Bahnschrift"/>
        <scheme val="none"/>
        <family val="2"/>
        <b val="0"/>
        <i val="0"/>
        <strike val="0"/>
        <u val="none"/>
        <sz val="10"/>
        <color theme="1"/>
      </font>
      <numFmt numFmtId="179" formatCode="&quot;$&quot;#,##0.00"/>
      <fill>
        <patternFill patternType="solid">
          <bgColor theme="0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name val="Bahnschrift"/>
        <scheme val="none"/>
        <family val="2"/>
        <b val="0"/>
        <i val="0"/>
        <strike val="0"/>
        <u val="none"/>
        <sz val="10"/>
        <color theme="1"/>
      </font>
      <fill>
        <patternFill patternType="solid">
          <bgColor theme="0"/>
        </patternFill>
      </fill>
      <alignment horizontal="center" vertical="center"/>
      <border>
        <left style="thin">
          <color theme="0"/>
        </left>
        <right/>
        <top style="thin">
          <color theme="0"/>
        </top>
        <bottom style="thin">
          <color theme="0"/>
        </bottom>
      </border>
    </dxf>
  </dxfs>
  <tableStyles count="0" defaultTableStyle="TableStyleMedium2" defaultPivotStyle="PivotStyleLight16"/>
  <colors>
    <mruColors>
      <color rgb="003876D7"/>
      <color rgb="009D4FE7"/>
      <color rgb="0029AD6E"/>
      <color rgb="002D2B2B"/>
      <color rgb="00FE3713"/>
      <color rgb="003533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646291496171674"/>
          <c:y val="0.0789364179868195"/>
          <c:w val="0.905814218874815"/>
          <c:h val="0.83610597296272"/>
        </c:manualLayout>
      </c:layout>
      <c:areaChart>
        <c:grouping val="stacked"/>
        <c:varyColors val="0"/>
        <c:ser>
          <c:idx val="1"/>
          <c:order val="1"/>
          <c:tx>
            <c:strRef>
              <c:f>Helper!$I$2</c:f>
              <c:strCache>
                <c:ptCount val="1"/>
                <c:pt idx="0">
                  <c:v>Expenses</c:v>
                </c:pt>
              </c:strCache>
            </c:strRef>
          </c:tx>
          <c:spPr>
            <a:gradFill>
              <a:gsLst>
                <a:gs pos="100000">
                  <a:schemeClr val="accent1">
                    <a:lumMod val="5000"/>
                    <a:lumOff val="95000"/>
                    <a:alpha val="48000"/>
                  </a:schemeClr>
                </a:gs>
                <a:gs pos="18000">
                  <a:srgbClr val="FE3713"/>
                </a:gs>
              </a:gsLst>
              <a:lin ang="5400000" scaled="1"/>
            </a:gradFill>
            <a:ln>
              <a:noFill/>
            </a:ln>
            <a:effectLst/>
          </c:spPr>
          <c:dLbls>
            <c:delete val="1"/>
          </c:dLbls>
          <c:cat>
            <c:numRef>
              <c:f>Helper!$G$3:$G$14</c:f>
              <c:numCache>
                <c:formatCode>General</c:formatCode>
                <c:ptCount val="12"/>
                <c:pt idx="0">
                  <c:v>12</c:v>
                </c:pt>
                <c:pt idx="1">
                  <c:v>11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</c:numCache>
            </c:numRef>
          </c:cat>
          <c:val>
            <c:numRef>
              <c:f>Helper!$I$3:$I$14</c:f>
              <c:numCache>
                <c:formatCode>"$"#,##0.00</c:formatCode>
                <c:ptCount val="12"/>
                <c:pt idx="0">
                  <c:v>2450</c:v>
                </c:pt>
                <c:pt idx="1">
                  <c:v>2400</c:v>
                </c:pt>
                <c:pt idx="2">
                  <c:v>2800</c:v>
                </c:pt>
                <c:pt idx="3">
                  <c:v>2500</c:v>
                </c:pt>
                <c:pt idx="4">
                  <c:v>1950</c:v>
                </c:pt>
                <c:pt idx="5">
                  <c:v>1800</c:v>
                </c:pt>
                <c:pt idx="6">
                  <c:v>2250</c:v>
                </c:pt>
                <c:pt idx="7">
                  <c:v>2350</c:v>
                </c:pt>
                <c:pt idx="8">
                  <c:v>2300</c:v>
                </c:pt>
                <c:pt idx="9">
                  <c:v>2600</c:v>
                </c:pt>
                <c:pt idx="10">
                  <c:v>2400</c:v>
                </c:pt>
                <c:pt idx="11">
                  <c:v>2150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112304"/>
        <c:axId val="543112784"/>
      </c:areaChart>
      <c:barChart>
        <c:barDir val="col"/>
        <c:grouping val="clustered"/>
        <c:varyColors val="0"/>
        <c:ser>
          <c:idx val="0"/>
          <c:order val="0"/>
          <c:tx>
            <c:strRef>
              <c:f>Helper!$H$2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rgbClr val="3876D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Helper!$H$3:$H$14</c:f>
              <c:numCache>
                <c:formatCode>"$"#,##0.00</c:formatCode>
                <c:ptCount val="12"/>
                <c:pt idx="0">
                  <c:v>8027.5</c:v>
                </c:pt>
                <c:pt idx="1">
                  <c:v>2270</c:v>
                </c:pt>
                <c:pt idx="2">
                  <c:v>4844</c:v>
                </c:pt>
                <c:pt idx="3">
                  <c:v>7967.75</c:v>
                </c:pt>
                <c:pt idx="4">
                  <c:v>4812.5</c:v>
                </c:pt>
                <c:pt idx="5">
                  <c:v>3175</c:v>
                </c:pt>
                <c:pt idx="6">
                  <c:v>3641</c:v>
                </c:pt>
                <c:pt idx="7">
                  <c:v>3440.5</c:v>
                </c:pt>
                <c:pt idx="8">
                  <c:v>4029.5</c:v>
                </c:pt>
                <c:pt idx="9">
                  <c:v>2896.5</c:v>
                </c:pt>
                <c:pt idx="10">
                  <c:v>5618</c:v>
                </c:pt>
                <c:pt idx="11">
                  <c:v>2918.5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543112304"/>
        <c:axId val="543112784"/>
      </c:barChart>
      <c:catAx>
        <c:axId val="54311230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</a:p>
        </c:txPr>
        <c:crossAx val="543112784"/>
        <c:crosses val="autoZero"/>
        <c:auto val="1"/>
        <c:lblAlgn val="ctr"/>
        <c:lblOffset val="100"/>
        <c:noMultiLvlLbl val="0"/>
      </c:catAx>
      <c:valAx>
        <c:axId val="543112784"/>
        <c:scaling>
          <c:orientation val="minMax"/>
        </c:scaling>
        <c:delete val="0"/>
        <c:axPos val="r"/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</a:p>
        </c:txPr>
        <c:crossAx val="54311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0130094076497"/>
          <c:y val="0.000190046140409176"/>
          <c:w val="0.166948294267388"/>
          <c:h val="0.07812554680664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a1ced1e-8144-4681-b920-a12e20b3fbf0}"/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6773261020528"/>
          <c:y val="0.242979413954841"/>
          <c:w val="0.62778334647826"/>
          <c:h val="0.71126491887514"/>
        </c:manualLayout>
      </c:layout>
      <c:doughnutChart>
        <c:varyColors val="1"/>
        <c:ser>
          <c:idx val="0"/>
          <c:order val="0"/>
          <c:spPr>
            <a:ln w="19050">
              <a:noFill/>
            </a:ln>
          </c:spPr>
          <c:explosion val="0"/>
          <c:dPt>
            <c:idx val="0"/>
            <c:bubble3D val="0"/>
            <c:spPr>
              <a:solidFill>
                <a:srgbClr val="3876D7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bg2">
                  <a:lumMod val="50000"/>
                </a:schemeClr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bg2">
                  <a:lumMod val="10000"/>
                </a:schemeClr>
              </a:solidFill>
              <a:ln w="19050">
                <a:noFill/>
              </a:ln>
              <a:effectLst/>
            </c:spPr>
          </c:dPt>
          <c:dLbls>
            <c:delete val="1"/>
          </c:dLbls>
          <c:val>
            <c:numRef>
              <c:f>Helper!$D$32:$F$32</c:f>
              <c:numCache>
                <c:formatCode>0.00%</c:formatCode>
                <c:ptCount val="3"/>
                <c:pt idx="0">
                  <c:v>0.46875</c:v>
                </c:pt>
                <c:pt idx="1">
                  <c:v>0.53125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66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e50f4fe-1194-43d9-acf7-0ebabfdeb46d}"/>
      </c:ext>
    </c:extLst>
  </c:chart>
  <c:spPr>
    <a:solidFill>
      <a:schemeClr val="bg2">
        <a:lumMod val="1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2" dx="26" fmlaLink="Helper!$C$2" fmlaRange="Helper!$A$2:$A$3" page="1" sel="2" val="0"/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7" Type="http://schemas.openxmlformats.org/officeDocument/2006/relationships/image" Target="../media/image11.emf"/><Relationship Id="rId6" Type="http://schemas.openxmlformats.org/officeDocument/2006/relationships/image" Target="../media/image10.svg"/><Relationship Id="rId5" Type="http://schemas.openxmlformats.org/officeDocument/2006/relationships/image" Target="../media/image9.png"/><Relationship Id="rId4" Type="http://schemas.openxmlformats.org/officeDocument/2006/relationships/image" Target="../media/image8.svg"/><Relationship Id="rId3" Type="http://schemas.openxmlformats.org/officeDocument/2006/relationships/image" Target="../media/image7.png"/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7" Type="http://schemas.openxmlformats.org/officeDocument/2006/relationships/image" Target="../media/image14.emf"/><Relationship Id="rId6" Type="http://schemas.openxmlformats.org/officeDocument/2006/relationships/image" Target="../media/image13.emf"/><Relationship Id="rId5" Type="http://schemas.openxmlformats.org/officeDocument/2006/relationships/image" Target="../media/image12.emf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9" Type="http://schemas.openxmlformats.org/officeDocument/2006/relationships/image" Target="../media/image20.png"/><Relationship Id="rId8" Type="http://schemas.openxmlformats.org/officeDocument/2006/relationships/image" Target="../media/image19.svg"/><Relationship Id="rId7" Type="http://schemas.openxmlformats.org/officeDocument/2006/relationships/image" Target="../media/image18.png"/><Relationship Id="rId6" Type="http://schemas.openxmlformats.org/officeDocument/2006/relationships/hyperlink" Target="#Orders!A1"/><Relationship Id="rId5" Type="http://schemas.openxmlformats.org/officeDocument/2006/relationships/image" Target="../media/image17.emf"/><Relationship Id="rId4" Type="http://schemas.openxmlformats.org/officeDocument/2006/relationships/image" Target="../media/image16.emf"/><Relationship Id="rId3" Type="http://schemas.openxmlformats.org/officeDocument/2006/relationships/image" Target="../media/image15.emf"/><Relationship Id="rId2" Type="http://schemas.openxmlformats.org/officeDocument/2006/relationships/chart" Target="../charts/chart2.xml"/><Relationship Id="rId15" Type="http://schemas.openxmlformats.org/officeDocument/2006/relationships/image" Target="../media/image26.emf"/><Relationship Id="rId14" Type="http://schemas.openxmlformats.org/officeDocument/2006/relationships/image" Target="../media/image25.svg"/><Relationship Id="rId13" Type="http://schemas.openxmlformats.org/officeDocument/2006/relationships/image" Target="../media/image24.png"/><Relationship Id="rId12" Type="http://schemas.openxmlformats.org/officeDocument/2006/relationships/image" Target="../media/image23.svg"/><Relationship Id="rId11" Type="http://schemas.openxmlformats.org/officeDocument/2006/relationships/image" Target="../media/image22.png"/><Relationship Id="rId10" Type="http://schemas.openxmlformats.org/officeDocument/2006/relationships/image" Target="../media/image21.svg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12.emf"/></Relationships>
</file>

<file path=xl/drawings/_rels/vmlDrawing3.vml.rels><?xml version="1.0" encoding="UTF-8" standalone="yes"?>
<Relationships xmlns="http://schemas.openxmlformats.org/package/2006/relationships"><Relationship Id="rId4" Type="http://schemas.openxmlformats.org/officeDocument/2006/relationships/image" Target="../media/image26.emf"/><Relationship Id="rId3" Type="http://schemas.openxmlformats.org/officeDocument/2006/relationships/image" Target="../media/image17.emf"/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45722</xdr:colOff>
      <xdr:row>1</xdr:row>
      <xdr:rowOff>30480</xdr:rowOff>
    </xdr:from>
    <xdr:to>
      <xdr:col>4</xdr:col>
      <xdr:colOff>623842</xdr:colOff>
      <xdr:row>1</xdr:row>
      <xdr:rowOff>606480</xdr:rowOff>
    </xdr:to>
    <xdr:pic>
      <xdr:nvPicPr>
        <xdr:cNvPr id="4" name="Picture 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3505" y="283845"/>
          <a:ext cx="577850" cy="575945"/>
        </a:xfrm>
        <a:prstGeom prst="rect">
          <a:avLst/>
        </a:prstGeom>
      </xdr:spPr>
    </xdr:pic>
    <xdr:clientData/>
  </xdr:twoCellAnchor>
  <xdr:oneCellAnchor>
    <xdr:from>
      <xdr:col>4</xdr:col>
      <xdr:colOff>45722</xdr:colOff>
      <xdr:row>2</xdr:row>
      <xdr:rowOff>30481</xdr:rowOff>
    </xdr:from>
    <xdr:ext cx="578120" cy="575998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83505" y="918210"/>
          <a:ext cx="577850" cy="575945"/>
        </a:xfrm>
        <a:prstGeom prst="rect">
          <a:avLst/>
        </a:prstGeom>
      </xdr:spPr>
    </xdr:pic>
    <xdr:clientData/>
  </xdr:oneCellAnchor>
  <xdr:oneCellAnchor>
    <xdr:from>
      <xdr:col>4</xdr:col>
      <xdr:colOff>45722</xdr:colOff>
      <xdr:row>3</xdr:row>
      <xdr:rowOff>30481</xdr:rowOff>
    </xdr:from>
    <xdr:ext cx="578120" cy="575998"/>
    <xdr:pic>
      <xdr:nvPicPr>
        <xdr:cNvPr id="6" name="Picture 5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83505" y="1552575"/>
          <a:ext cx="577850" cy="575945"/>
        </a:xfrm>
        <a:prstGeom prst="rect">
          <a:avLst/>
        </a:prstGeom>
      </xdr:spPr>
    </xdr:pic>
    <xdr:clientData/>
  </xdr:oneCellAnchor>
  <xdr:oneCellAnchor>
    <xdr:from>
      <xdr:col>4</xdr:col>
      <xdr:colOff>45722</xdr:colOff>
      <xdr:row>4</xdr:row>
      <xdr:rowOff>30481</xdr:rowOff>
    </xdr:from>
    <xdr:ext cx="578120" cy="575998"/>
    <xdr:pic>
      <xdr:nvPicPr>
        <xdr:cNvPr id="7" name="Picture 6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83505" y="2186940"/>
          <a:ext cx="577850" cy="57594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108438</xdr:colOff>
      <xdr:row>38</xdr:row>
      <xdr:rowOff>70338</xdr:rowOff>
    </xdr:from>
    <xdr:to>
      <xdr:col>1</xdr:col>
      <xdr:colOff>413238</xdr:colOff>
      <xdr:row>38</xdr:row>
      <xdr:rowOff>375138</xdr:rowOff>
    </xdr:to>
    <xdr:pic>
      <xdr:nvPicPr>
        <xdr:cNvPr id="10" name="Graphic 9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02485" y="61023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108438</xdr:colOff>
      <xdr:row>39</xdr:row>
      <xdr:rowOff>67408</xdr:rowOff>
    </xdr:from>
    <xdr:to>
      <xdr:col>1</xdr:col>
      <xdr:colOff>413238</xdr:colOff>
      <xdr:row>39</xdr:row>
      <xdr:rowOff>372208</xdr:rowOff>
    </xdr:to>
    <xdr:pic>
      <xdr:nvPicPr>
        <xdr:cNvPr id="13" name="Graphic 12"/>
        <xdr:cNvPicPr>
          <a:picLocks noChangeAspect="1"/>
        </xdr:cNvPicPr>
      </xdr:nvPicPr>
      <xdr:blipFill>
        <a:blip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102485" y="6543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108438</xdr:colOff>
      <xdr:row>40</xdr:row>
      <xdr:rowOff>64477</xdr:rowOff>
    </xdr:from>
    <xdr:to>
      <xdr:col>1</xdr:col>
      <xdr:colOff>413238</xdr:colOff>
      <xdr:row>40</xdr:row>
      <xdr:rowOff>369277</xdr:rowOff>
    </xdr:to>
    <xdr:pic>
      <xdr:nvPicPr>
        <xdr:cNvPr id="14" name="Graphic 13"/>
        <xdr:cNvPicPr>
          <a:picLocks noChangeAspect="1"/>
        </xdr:cNvPicPr>
      </xdr:nvPicPr>
      <xdr:blipFill>
        <a:blip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102485" y="6984365"/>
          <a:ext cx="304800" cy="3048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23447</xdr:colOff>
          <xdr:row>42</xdr:row>
          <xdr:rowOff>5860</xdr:rowOff>
        </xdr:from>
        <xdr:to>
          <xdr:col>1</xdr:col>
          <xdr:colOff>527447</xdr:colOff>
          <xdr:row>42</xdr:row>
          <xdr:rowOff>425860</xdr:rowOff>
        </xdr:to>
        <xdr:pic>
          <xdr:nvPicPr>
            <xdr:cNvPr id="15" name="Graphic 14"/>
            <xdr:cNvPicPr>
              <a:picLocks noChangeAspect="1"/>
              <a:extLst>
                <a:ext uri="{84589F7E-364E-4C9E-8A38-B11213B215E9}">
                  <a14:cameraTool cellRange="Conversion_Pct" spid="_x0000_s7169"/>
                </a:ext>
              </a:extLst>
            </xdr:cNvPicPr>
          </xdr:nvPicPr>
          <xdr:blipFill>
            <a:blip r:embed="rId7"/>
            <a:stretch>
              <a:fillRect/>
            </a:stretch>
          </xdr:blipFill>
          <xdr:spPr>
            <a:xfrm>
              <a:off x="2017395" y="7813675"/>
              <a:ext cx="504190" cy="419735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45722</xdr:colOff>
      <xdr:row>2</xdr:row>
      <xdr:rowOff>30480</xdr:rowOff>
    </xdr:from>
    <xdr:to>
      <xdr:col>5</xdr:col>
      <xdr:colOff>623842</xdr:colOff>
      <xdr:row>2</xdr:row>
      <xdr:rowOff>606480</xdr:rowOff>
    </xdr:to>
    <xdr:pic>
      <xdr:nvPicPr>
        <xdr:cNvPr id="2" name="100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6730" y="398780"/>
          <a:ext cx="577850" cy="575945"/>
        </a:xfrm>
        <a:prstGeom prst="rect">
          <a:avLst/>
        </a:prstGeom>
      </xdr:spPr>
    </xdr:pic>
    <xdr:clientData/>
  </xdr:twoCellAnchor>
  <xdr:oneCellAnchor>
    <xdr:from>
      <xdr:col>5</xdr:col>
      <xdr:colOff>45722</xdr:colOff>
      <xdr:row>3</xdr:row>
      <xdr:rowOff>30481</xdr:rowOff>
    </xdr:from>
    <xdr:ext cx="578120" cy="575998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86730" y="1033145"/>
          <a:ext cx="577850" cy="575945"/>
        </a:xfrm>
        <a:prstGeom prst="rect">
          <a:avLst/>
        </a:prstGeom>
      </xdr:spPr>
    </xdr:pic>
    <xdr:clientData/>
  </xdr:oneCellAnchor>
  <xdr:oneCellAnchor>
    <xdr:from>
      <xdr:col>5</xdr:col>
      <xdr:colOff>45722</xdr:colOff>
      <xdr:row>4</xdr:row>
      <xdr:rowOff>30481</xdr:rowOff>
    </xdr:from>
    <xdr:ext cx="578120" cy="575998"/>
    <xdr:pic>
      <xdr:nvPicPr>
        <xdr:cNvPr id="4" name="Picture 3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86730" y="1667510"/>
          <a:ext cx="577850" cy="575945"/>
        </a:xfrm>
        <a:prstGeom prst="rect">
          <a:avLst/>
        </a:prstGeom>
      </xdr:spPr>
    </xdr:pic>
    <xdr:clientData/>
  </xdr:oneCellAnchor>
  <xdr:oneCellAnchor>
    <xdr:from>
      <xdr:col>5</xdr:col>
      <xdr:colOff>45722</xdr:colOff>
      <xdr:row>5</xdr:row>
      <xdr:rowOff>30481</xdr:rowOff>
    </xdr:from>
    <xdr:ext cx="578120" cy="575998"/>
    <xdr:pic>
      <xdr:nvPicPr>
        <xdr:cNvPr id="5" name="Picture 4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86730" y="2301875"/>
          <a:ext cx="577850" cy="575945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41913</xdr:colOff>
          <xdr:row>2</xdr:row>
          <xdr:rowOff>30480</xdr:rowOff>
        </xdr:from>
        <xdr:ext cx="596819" cy="576000"/>
        <xdr:pic>
          <xdr:nvPicPr>
            <xdr:cNvPr id="7" name="1001"/>
            <xdr:cNvPicPr>
              <a:picLocks noChangeAspect="1"/>
              <a:extLst>
                <a:ext uri="{84589F7E-364E-4C9E-8A38-B11213B215E9}">
                  <a14:cameraTool cellRange="Top_1" spid="_x0000_s8193"/>
                </a:ext>
              </a:extLst>
            </xdr:cNvPicPr>
          </xdr:nvPicPr>
          <xdr:blipFill>
            <a:blip r:embed="rId5"/>
            <a:stretch>
              <a:fillRect/>
            </a:stretch>
          </xdr:blipFill>
          <xdr:spPr>
            <a:xfrm>
              <a:off x="13266420" y="398780"/>
              <a:ext cx="596265" cy="575945"/>
            </a:xfrm>
            <a:prstGeom prst="rect">
              <a:avLst/>
            </a:prstGeom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41913</xdr:colOff>
          <xdr:row>3</xdr:row>
          <xdr:rowOff>34290</xdr:rowOff>
        </xdr:from>
        <xdr:ext cx="596819" cy="576000"/>
        <xdr:pic>
          <xdr:nvPicPr>
            <xdr:cNvPr id="8" name="1001"/>
            <xdr:cNvPicPr>
              <a:picLocks noChangeAspect="1"/>
              <a:extLst>
                <a:ext uri="{84589F7E-364E-4C9E-8A38-B11213B215E9}">
                  <a14:cameraTool cellRange="Top_2" spid="_x0000_s8194"/>
                </a:ext>
              </a:extLst>
            </xdr:cNvPicPr>
          </xdr:nvPicPr>
          <xdr:blipFill>
            <a:blip r:embed="rId6"/>
            <a:stretch>
              <a:fillRect/>
            </a:stretch>
          </xdr:blipFill>
          <xdr:spPr>
            <a:xfrm>
              <a:off x="13266420" y="1036955"/>
              <a:ext cx="596265" cy="575945"/>
            </a:xfrm>
            <a:prstGeom prst="rect">
              <a:avLst/>
            </a:prstGeom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41913</xdr:colOff>
          <xdr:row>4</xdr:row>
          <xdr:rowOff>38100</xdr:rowOff>
        </xdr:from>
        <xdr:ext cx="596819" cy="576000"/>
        <xdr:pic>
          <xdr:nvPicPr>
            <xdr:cNvPr id="9" name="1001"/>
            <xdr:cNvPicPr>
              <a:picLocks noChangeAspect="1"/>
              <a:extLst>
                <a:ext uri="{84589F7E-364E-4C9E-8A38-B11213B215E9}">
                  <a14:cameraTool cellRange="Top_3" spid="_x0000_s8195"/>
                </a:ext>
              </a:extLst>
            </xdr:cNvPicPr>
          </xdr:nvPicPr>
          <xdr:blipFill>
            <a:blip r:embed="rId7"/>
            <a:stretch>
              <a:fillRect/>
            </a:stretch>
          </xdr:blipFill>
          <xdr:spPr>
            <a:xfrm>
              <a:off x="13266420" y="1675130"/>
              <a:ext cx="596265" cy="575945"/>
            </a:xfrm>
            <a:prstGeom prst="rect">
              <a:avLst/>
            </a:prstGeom>
          </xdr:spPr>
        </xdr:pic>
        <xdr:clientData/>
      </xdr:one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4568</xdr:colOff>
          <xdr:row>26</xdr:row>
          <xdr:rowOff>192470</xdr:rowOff>
        </xdr:from>
        <xdr:ext cx="655320" cy="632460"/>
        <xdr:pic>
          <xdr:nvPicPr>
            <xdr:cNvPr id="5" name="Picture 4"/>
            <xdr:cNvPicPr>
              <a:picLocks noChangeAspect="1"/>
              <a:extLst>
                <a:ext uri="{84589F7E-364E-4C9E-8A38-B11213B215E9}">
                  <a14:cameraTool cellRange="Top!P5" spid="_x0000_s2050"/>
                </a:ext>
              </a:extLst>
            </xdr:cNvPicPr>
          </xdr:nvPicPr>
          <xdr:blipFill>
            <a:blip r:embed="rId3"/>
            <a:srcRect/>
            <a:stretch>
              <a:fillRect/>
            </a:stretch>
          </xdr:blipFill>
          <xdr:spPr>
            <a:xfrm>
              <a:off x="9264650" y="6137275"/>
              <a:ext cx="655320" cy="632460"/>
            </a:xfrm>
            <a:prstGeom prst="rect">
              <a:avLst/>
            </a:prstGeom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4568</xdr:colOff>
          <xdr:row>19</xdr:row>
          <xdr:rowOff>200173</xdr:rowOff>
        </xdr:from>
        <xdr:ext cx="655320" cy="632460"/>
        <xdr:pic>
          <xdr:nvPicPr>
            <xdr:cNvPr id="8" name="Picture 7"/>
            <xdr:cNvPicPr>
              <a:picLocks noChangeAspect="1"/>
              <a:extLst>
                <a:ext uri="{84589F7E-364E-4C9E-8A38-B11213B215E9}">
                  <a14:cameraTool cellRange="Top!P4" spid="_x0000_s2051"/>
                </a:ext>
              </a:extLst>
            </xdr:cNvPicPr>
          </xdr:nvPicPr>
          <xdr:blipFill>
            <a:blip r:embed="rId4"/>
            <a:srcRect/>
            <a:stretch>
              <a:fillRect/>
            </a:stretch>
          </xdr:blipFill>
          <xdr:spPr>
            <a:xfrm>
              <a:off x="9264650" y="4664710"/>
              <a:ext cx="655320" cy="632460"/>
            </a:xfrm>
            <a:prstGeom prst="rect">
              <a:avLst/>
            </a:prstGeom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4568</xdr:colOff>
          <xdr:row>13</xdr:row>
          <xdr:rowOff>3090</xdr:rowOff>
        </xdr:from>
        <xdr:ext cx="655320" cy="632460"/>
        <xdr:pic>
          <xdr:nvPicPr>
            <xdr:cNvPr id="9" name="Picture 8"/>
            <xdr:cNvPicPr>
              <a:picLocks noChangeAspect="1"/>
              <a:extLst>
                <a:ext uri="{84589F7E-364E-4C9E-8A38-B11213B215E9}">
                  <a14:cameraTool cellRange="Top!P3" spid="_x0000_s2052"/>
                </a:ext>
              </a:extLst>
            </xdr:cNvPicPr>
          </xdr:nvPicPr>
          <xdr:blipFill>
            <a:blip r:embed="rId5"/>
            <a:srcRect/>
            <a:stretch>
              <a:fillRect/>
            </a:stretch>
          </xdr:blipFill>
          <xdr:spPr>
            <a:xfrm>
              <a:off x="9264650" y="3198495"/>
              <a:ext cx="655320" cy="632460"/>
            </a:xfrm>
            <a:prstGeom prst="rect">
              <a:avLst/>
            </a:prstGeom>
          </xdr:spPr>
        </xdr:pic>
        <xdr:clientData/>
      </xdr:oneCellAnchor>
    </mc:Choice>
    <mc:Fallback/>
  </mc:AlternateContent>
  <xdr:twoCellAnchor>
    <xdr:from>
      <xdr:col>5</xdr:col>
      <xdr:colOff>1158240</xdr:colOff>
      <xdr:row>22</xdr:row>
      <xdr:rowOff>198120</xdr:rowOff>
    </xdr:from>
    <xdr:to>
      <xdr:col>6</xdr:col>
      <xdr:colOff>1539240</xdr:colOff>
      <xdr:row>24</xdr:row>
      <xdr:rowOff>7620</xdr:rowOff>
    </xdr:to>
    <xdr:sp>
      <xdr:nvSpPr>
        <xdr:cNvPr id="10" name="TextBox 9">
          <a:hlinkClick xmlns:r="http://schemas.openxmlformats.org/officeDocument/2006/relationships" r:id="rId6"/>
        </xdr:cNvPr>
        <xdr:cNvSpPr txBox="1"/>
      </xdr:nvSpPr>
      <xdr:spPr>
        <a:xfrm>
          <a:off x="5993765" y="5297170"/>
          <a:ext cx="1614805" cy="232410"/>
        </a:xfrm>
        <a:prstGeom prst="rect">
          <a:avLst/>
        </a:prstGeom>
        <a:solidFill>
          <a:srgbClr val="3876D7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r-Latn-RS" sz="900" b="1">
              <a:solidFill>
                <a:schemeClr val="bg1"/>
              </a:solidFill>
              <a:latin typeface="Bahnschrift" panose="020B0502040204020203" pitchFamily="34" charset="0"/>
            </a:rPr>
            <a:t>SEE ALL ORDERS</a:t>
          </a:r>
          <a:endParaRPr lang="en-US" sz="900" b="1">
            <a:solidFill>
              <a:schemeClr val="bg1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5</xdr:row>
      <xdr:rowOff>182880</xdr:rowOff>
    </xdr:from>
    <xdr:to>
      <xdr:col>8</xdr:col>
      <xdr:colOff>0</xdr:colOff>
      <xdr:row>20</xdr:row>
      <xdr:rowOff>152400</xdr:rowOff>
    </xdr:to>
    <xdr:grpSp>
      <xdr:nvGrpSpPr>
        <xdr:cNvPr id="14" name="Group 13"/>
        <xdr:cNvGrpSpPr/>
      </xdr:nvGrpSpPr>
      <xdr:grpSpPr>
        <a:xfrm>
          <a:off x="264160" y="1598930"/>
          <a:ext cx="7668260" cy="3229610"/>
          <a:chOff x="259080" y="1607820"/>
          <a:chExt cx="7528560" cy="3169920"/>
        </a:xfrm>
      </xdr:grpSpPr>
      <xdr:sp>
        <xdr:nvSpPr>
          <xdr:cNvPr id="12" name="Rectangle 11"/>
          <xdr:cNvSpPr/>
        </xdr:nvSpPr>
        <xdr:spPr>
          <a:xfrm>
            <a:off x="259080" y="1607820"/>
            <a:ext cx="7528560" cy="3169920"/>
          </a:xfrm>
          <a:prstGeom prst="rect">
            <a:avLst/>
          </a:prstGeom>
          <a:solidFill>
            <a:schemeClr val="bg1"/>
          </a:solidFill>
          <a:ln w="9525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aphicFrame>
        <xdr:nvGraphicFramePr>
          <xdr:cNvPr id="11" name="Chart 10"/>
          <xdr:cNvGraphicFramePr/>
        </xdr:nvGraphicFramePr>
        <xdr:xfrm>
          <a:off x="327660" y="1981200"/>
          <a:ext cx="7360920" cy="27127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>
        <xdr:nvSpPr>
          <xdr:cNvPr id="13" name="TextBox 12"/>
          <xdr:cNvSpPr txBox="1"/>
        </xdr:nvSpPr>
        <xdr:spPr>
          <a:xfrm>
            <a:off x="488533" y="1737360"/>
            <a:ext cx="1478280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/>
          <a:lstStyle/>
          <a:p>
            <a:pPr algn="l"/>
            <a:r>
              <a:rPr lang="en-US" sz="900" b="1">
                <a:latin typeface="Bahnschrift" panose="020B0502040204020203" pitchFamily="34" charset="0"/>
              </a:rPr>
              <a:t>SALES</a:t>
            </a:r>
            <a:r>
              <a:rPr lang="en-US" sz="900" b="1" baseline="0">
                <a:latin typeface="Bahnschrift" panose="020B0502040204020203" pitchFamily="34" charset="0"/>
              </a:rPr>
              <a:t> vs EXPENSES</a:t>
            </a:r>
            <a:endParaRPr lang="en-US" sz="900" b="1">
              <a:latin typeface="Bahnschrift" panose="020B0502040204020203" pitchFamily="34" charset="0"/>
            </a:endParaRPr>
          </a:p>
        </xdr:txBody>
      </xdr:sp>
      <mc:AlternateContent xmlns:mc="http://schemas.openxmlformats.org/markup-compatibility/2006">
        <mc:Choice xmlns:a14="http://schemas.microsoft.com/office/drawing/2010/main" Requires="a14">
          <xdr:sp>
            <xdr:nvSpPr>
              <xdr:cNvPr id="2049" name="Drop Down 1" hidden="1">
                <a:extLst>
                  <a:ext uri="{63B3BB69-23CF-44E3-9099-C40C66FF867C}">
                    <a14:compatExt spid="_x0000_s2049"/>
                  </a:ext>
                </a:extLst>
              </xdr:cNvPr>
              <xdr:cNvSpPr/>
            </xdr:nvSpPr>
            <xdr:spPr>
              <a:xfrm>
                <a:off x="2042160" y="1783080"/>
                <a:ext cx="1630680" cy="213360"/>
              </a:xfrm>
              <a:prstGeom prst="rect">
                <a:avLst/>
              </a:prstGeom>
            </xdr:spPr>
          </xdr:sp>
        </mc:Choice>
        <mc:Fallback/>
      </mc:AlternateContent>
    </xdr:grpSp>
    <xdr:clientData/>
  </xdr:twoCellAnchor>
  <xdr:twoCellAnchor>
    <xdr:from>
      <xdr:col>1</xdr:col>
      <xdr:colOff>6626</xdr:colOff>
      <xdr:row>1</xdr:row>
      <xdr:rowOff>79512</xdr:rowOff>
    </xdr:from>
    <xdr:to>
      <xdr:col>3</xdr:col>
      <xdr:colOff>351986</xdr:colOff>
      <xdr:row>4</xdr:row>
      <xdr:rowOff>265043</xdr:rowOff>
    </xdr:to>
    <xdr:grpSp>
      <xdr:nvGrpSpPr>
        <xdr:cNvPr id="26" name="Group 25"/>
        <xdr:cNvGrpSpPr/>
      </xdr:nvGrpSpPr>
      <xdr:grpSpPr>
        <a:xfrm>
          <a:off x="270510" y="238125"/>
          <a:ext cx="1680845" cy="1122680"/>
          <a:chOff x="265706" y="247152"/>
          <a:chExt cx="1656000" cy="1122791"/>
        </a:xfrm>
      </xdr:grpSpPr>
      <xdr:sp>
        <xdr:nvSpPr>
          <xdr:cNvPr id="16" name="Rectangle 15"/>
          <xdr:cNvSpPr/>
        </xdr:nvSpPr>
        <xdr:spPr>
          <a:xfrm>
            <a:off x="265706" y="247152"/>
            <a:ext cx="1656000" cy="1122791"/>
          </a:xfrm>
          <a:prstGeom prst="rect">
            <a:avLst/>
          </a:prstGeom>
          <a:solidFill>
            <a:schemeClr val="bg1"/>
          </a:solidFill>
          <a:ln w="9525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textlink="Helper!D7">
        <xdr:nvSpPr>
          <xdr:cNvPr id="23" name="TextBox 22"/>
          <xdr:cNvSpPr txBox="1"/>
        </xdr:nvSpPr>
        <xdr:spPr>
          <a:xfrm>
            <a:off x="1158240" y="468132"/>
            <a:ext cx="600764" cy="2329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/>
          <a:lstStyle/>
          <a:p>
            <a:pPr algn="r"/>
            <a:fld id="{0EACEFFA-E925-40B4-96C6-0C89D4B571C7}" type="TxLink">
              <a:rPr lang="en-US" sz="900" b="1" i="0" u="none" strike="noStrike">
                <a:solidFill>
                  <a:srgbClr val="29AD6E"/>
                </a:solidFill>
                <a:latin typeface="Bahnschrift" panose="020B0502040204020203"/>
              </a:rPr>
            </a:fld>
            <a:endParaRPr lang="en-US" sz="1000" b="1">
              <a:solidFill>
                <a:srgbClr val="29AD6E"/>
              </a:solidFill>
              <a:latin typeface="Bahnschrift" panose="020B0502040204020203" pitchFamily="34" charset="0"/>
            </a:endParaRPr>
          </a:p>
        </xdr:txBody>
      </xdr:sp>
      <xdr:pic>
        <xdr:nvPicPr>
          <xdr:cNvPr id="20" name="Graphic 19"/>
          <xdr:cNvPicPr>
            <a:picLocks noChangeAspect="1"/>
          </xdr:cNvPicPr>
        </xdr:nvPicPr>
        <xdr:blipFill>
          <a:blip r:embed="rId7">
            <a:extLs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453225" y="399601"/>
            <a:ext cx="360000" cy="360000"/>
          </a:xfrm>
          <a:prstGeom prst="rect">
            <a:avLst/>
          </a:prstGeom>
        </xdr:spPr>
      </xdr:pic>
      <xdr:sp textlink="Helper!D4">
        <xdr:nvSpPr>
          <xdr:cNvPr id="21" name="TextBox 20"/>
          <xdr:cNvSpPr txBox="1"/>
        </xdr:nvSpPr>
        <xdr:spPr>
          <a:xfrm>
            <a:off x="426720" y="853440"/>
            <a:ext cx="1478280" cy="2209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/>
          <a:lstStyle/>
          <a:p>
            <a:pPr algn="l"/>
            <a:fld id="{8C5CD75D-3AB9-42EA-B711-636DECCFCD69}" type="TxLink">
              <a:rPr lang="en-US" sz="1200" b="1" i="0" u="none" strike="noStrike">
                <a:solidFill>
                  <a:srgbClr val="000000"/>
                </a:solidFill>
                <a:latin typeface="Bahnschrift" panose="020B0502040204020203"/>
              </a:rPr>
            </a:fld>
            <a:endParaRPr lang="en-US" sz="1100" b="1">
              <a:latin typeface="Bahnschrift" panose="020B0502040204020203" pitchFamily="34" charset="0"/>
            </a:endParaRPr>
          </a:p>
        </xdr:txBody>
      </xdr:sp>
      <xdr:sp textlink="Helper!D4">
        <xdr:nvSpPr>
          <xdr:cNvPr id="22" name="TextBox 21"/>
          <xdr:cNvSpPr txBox="1"/>
        </xdr:nvSpPr>
        <xdr:spPr>
          <a:xfrm>
            <a:off x="426720" y="1082040"/>
            <a:ext cx="1478280" cy="2209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/>
          <a:lstStyle/>
          <a:p>
            <a:pPr algn="l"/>
            <a:fld id="{BB962C8B-B14F-4D97-AF65-F5344CB8AC3E}" type="TxLink">
              <a:rPr lang="en-US" sz="800" b="1">
                <a:solidFill>
                  <a:schemeClr val="tx1">
                    <a:lumMod val="50000"/>
                    <a:lumOff val="50000"/>
                  </a:schemeClr>
                </a:solidFill>
                <a:latin typeface="Bahnschrift" panose="020B0502040204020203" pitchFamily="34" charset="0"/>
              </a:rPr>
            </a:fld>
            <a:endParaRPr lang="en-US" sz="800" b="1">
              <a:solidFill>
                <a:schemeClr val="tx1">
                  <a:lumMod val="50000"/>
                  <a:lumOff val="50000"/>
                </a:schemeClr>
              </a:solidFill>
              <a:latin typeface="Bahnschrift" panose="020B0502040204020203" pitchFamily="34" charset="0"/>
            </a:endParaRPr>
          </a:p>
        </xdr:txBody>
      </xdr:sp>
      <xdr:sp textlink="Helper!D8">
        <xdr:nvSpPr>
          <xdr:cNvPr id="24" name="TextBox 23"/>
          <xdr:cNvSpPr txBox="1"/>
        </xdr:nvSpPr>
        <xdr:spPr>
          <a:xfrm>
            <a:off x="1158240" y="468132"/>
            <a:ext cx="600764" cy="2329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/>
          <a:lstStyle/>
          <a:p>
            <a:pPr algn="r"/>
            <a:fld id="{9BD1CE78-B0AE-4C48-B65A-90DA4AEF4D21}" type="TxLink">
              <a:rPr lang="en-US" sz="900" b="1" i="0" u="none" strike="noStrike">
                <a:solidFill>
                  <a:srgbClr val="FE3713"/>
                </a:solidFill>
                <a:latin typeface="Bahnschrift" panose="020B0502040204020203"/>
              </a:rPr>
            </a:fld>
            <a:endParaRPr lang="en-US" sz="1000" b="1">
              <a:solidFill>
                <a:srgbClr val="FE3713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3</xdr:col>
      <xdr:colOff>651786</xdr:colOff>
      <xdr:row>1</xdr:row>
      <xdr:rowOff>79512</xdr:rowOff>
    </xdr:from>
    <xdr:to>
      <xdr:col>4</xdr:col>
      <xdr:colOff>646626</xdr:colOff>
      <xdr:row>4</xdr:row>
      <xdr:rowOff>265043</xdr:rowOff>
    </xdr:to>
    <xdr:grpSp>
      <xdr:nvGrpSpPr>
        <xdr:cNvPr id="63" name="Group 62"/>
        <xdr:cNvGrpSpPr/>
      </xdr:nvGrpSpPr>
      <xdr:grpSpPr>
        <a:xfrm>
          <a:off x="2251075" y="238125"/>
          <a:ext cx="1686560" cy="1122680"/>
          <a:chOff x="2222169" y="245164"/>
          <a:chExt cx="1657987" cy="1119809"/>
        </a:xfrm>
      </xdr:grpSpPr>
      <xdr:grpSp>
        <xdr:nvGrpSpPr>
          <xdr:cNvPr id="27" name="Group 26"/>
          <xdr:cNvGrpSpPr/>
        </xdr:nvGrpSpPr>
        <xdr:grpSpPr>
          <a:xfrm>
            <a:off x="2222169" y="245164"/>
            <a:ext cx="1657987" cy="1119809"/>
            <a:chOff x="265706" y="247152"/>
            <a:chExt cx="1656000" cy="1122791"/>
          </a:xfrm>
        </xdr:grpSpPr>
        <xdr:sp>
          <xdr:nvSpPr>
            <xdr:cNvPr id="28" name="Rectangle 27"/>
            <xdr:cNvSpPr/>
          </xdr:nvSpPr>
          <xdr:spPr>
            <a:xfrm>
              <a:off x="265706" y="247152"/>
              <a:ext cx="1656000" cy="1122791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textlink="Helper!D14">
          <xdr:nvSpPr>
            <xdr:cNvPr id="29" name="TextBox 28"/>
            <xdr:cNvSpPr txBox="1"/>
          </xdr:nvSpPr>
          <xdr:spPr>
            <a:xfrm>
              <a:off x="1158240" y="468132"/>
              <a:ext cx="600764" cy="23290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r"/>
              <a:fld id="{C70A7AC4-4377-49F5-9C50-B025737DA337}" type="TxLink">
                <a:rPr lang="en-US" sz="900" b="1" i="0" u="none" strike="noStrike">
                  <a:solidFill>
                    <a:srgbClr val="FE3713"/>
                  </a:solidFill>
                  <a:latin typeface="Bahnschrift" panose="020B0502040204020203"/>
                </a:rPr>
              </a:fld>
              <a:endParaRPr lang="en-US" sz="900" b="1">
                <a:solidFill>
                  <a:srgbClr val="FE3713"/>
                </a:solidFill>
                <a:latin typeface="Bahnschrift" panose="020B0502040204020203" pitchFamily="34" charset="0"/>
              </a:endParaRPr>
            </a:p>
          </xdr:txBody>
        </xdr:sp>
        <xdr:sp textlink="Helper!D11">
          <xdr:nvSpPr>
            <xdr:cNvPr id="31" name="TextBox 30"/>
            <xdr:cNvSpPr txBox="1"/>
          </xdr:nvSpPr>
          <xdr:spPr>
            <a:xfrm>
              <a:off x="426720" y="853440"/>
              <a:ext cx="1478280" cy="22098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l"/>
              <a:fld id="{CE40E1AD-DA25-4750-ABAA-E1763FFEA1F7}" type="TxLink">
                <a:rPr lang="en-US" sz="1200" b="1" i="0" u="none" strike="noStrike">
                  <a:solidFill>
                    <a:srgbClr val="000000"/>
                  </a:solidFill>
                  <a:latin typeface="Bahnschrift" panose="020B0502040204020203"/>
                </a:rPr>
              </a:fld>
              <a:endParaRPr lang="en-US" sz="1600" b="1">
                <a:latin typeface="Bahnschrift" panose="020B0502040204020203" pitchFamily="34" charset="0"/>
              </a:endParaRPr>
            </a:p>
          </xdr:txBody>
        </xdr:sp>
        <xdr:sp textlink="Helper!D4">
          <xdr:nvSpPr>
            <xdr:cNvPr id="32" name="TextBox 31"/>
            <xdr:cNvSpPr txBox="1"/>
          </xdr:nvSpPr>
          <xdr:spPr>
            <a:xfrm>
              <a:off x="426720" y="1082040"/>
              <a:ext cx="1478280" cy="22098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l"/>
              <a:fld id="{BB962C8B-B14F-4D97-AF65-F5344CB8AC3E}" type="TxLink">
                <a:rPr lang="en-US" sz="800" b="1">
                  <a:solidFill>
                    <a:schemeClr val="tx1">
                      <a:lumMod val="50000"/>
                      <a:lumOff val="50000"/>
                    </a:schemeClr>
                  </a:solidFill>
                  <a:latin typeface="Bahnschrift" panose="020B0502040204020203" pitchFamily="34" charset="0"/>
                </a:rPr>
              </a:fld>
              <a:endParaRPr lang="en-US" sz="800" b="1">
                <a:solidFill>
                  <a:schemeClr val="tx1">
                    <a:lumMod val="50000"/>
                    <a:lumOff val="50000"/>
                  </a:schemeClr>
                </a:solidFill>
                <a:latin typeface="Bahnschrift" panose="020B0502040204020203" pitchFamily="34" charset="0"/>
              </a:endParaRPr>
            </a:p>
          </xdr:txBody>
        </xdr:sp>
        <xdr:sp textlink="Helper!D15">
          <xdr:nvSpPr>
            <xdr:cNvPr id="33" name="TextBox 32"/>
            <xdr:cNvSpPr txBox="1"/>
          </xdr:nvSpPr>
          <xdr:spPr>
            <a:xfrm>
              <a:off x="1158240" y="468132"/>
              <a:ext cx="600764" cy="23290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r"/>
              <a:fld id="{DB15084F-FDB2-435E-81B7-235CA4F30D24}" type="TxLink">
                <a:rPr lang="en-US" sz="900" b="1" i="0" u="none" strike="noStrike">
                  <a:solidFill>
                    <a:srgbClr val="29AD6E"/>
                  </a:solidFill>
                  <a:latin typeface="Bahnschrift" panose="020B0502040204020203"/>
                </a:rPr>
              </a:fld>
              <a:endParaRPr lang="en-US" sz="900" b="1">
                <a:solidFill>
                  <a:srgbClr val="29AD6E"/>
                </a:solidFill>
                <a:latin typeface="Bahnschrift" panose="020B0502040204020203" pitchFamily="34" charset="0"/>
              </a:endParaRPr>
            </a:p>
          </xdr:txBody>
        </xdr:sp>
      </xdr:grpSp>
      <xdr:pic>
        <xdr:nvPicPr>
          <xdr:cNvPr id="62" name="Graphic 61"/>
          <xdr:cNvPicPr>
            <a:picLocks noChangeAspect="1"/>
          </xdr:cNvPicPr>
        </xdr:nvPicPr>
        <xdr:blipFill>
          <a:blip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2387821" y="397564"/>
            <a:ext cx="360000" cy="36000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946426</xdr:colOff>
      <xdr:row>1</xdr:row>
      <xdr:rowOff>79512</xdr:rowOff>
    </xdr:from>
    <xdr:to>
      <xdr:col>5</xdr:col>
      <xdr:colOff>1086046</xdr:colOff>
      <xdr:row>4</xdr:row>
      <xdr:rowOff>265043</xdr:rowOff>
    </xdr:to>
    <xdr:grpSp>
      <xdr:nvGrpSpPr>
        <xdr:cNvPr id="2050" name="Group 2049"/>
        <xdr:cNvGrpSpPr/>
      </xdr:nvGrpSpPr>
      <xdr:grpSpPr>
        <a:xfrm>
          <a:off x="4237355" y="238125"/>
          <a:ext cx="1684020" cy="1122680"/>
          <a:chOff x="4173102" y="247678"/>
          <a:chExt cx="1658365" cy="1126206"/>
        </a:xfrm>
      </xdr:grpSpPr>
      <xdr:grpSp>
        <xdr:nvGrpSpPr>
          <xdr:cNvPr id="34" name="Group 33"/>
          <xdr:cNvGrpSpPr/>
        </xdr:nvGrpSpPr>
        <xdr:grpSpPr>
          <a:xfrm>
            <a:off x="4173102" y="247678"/>
            <a:ext cx="1658365" cy="1126206"/>
            <a:chOff x="265706" y="247152"/>
            <a:chExt cx="1656000" cy="1122791"/>
          </a:xfrm>
        </xdr:grpSpPr>
        <xdr:sp>
          <xdr:nvSpPr>
            <xdr:cNvPr id="35" name="Rectangle 34"/>
            <xdr:cNvSpPr/>
          </xdr:nvSpPr>
          <xdr:spPr>
            <a:xfrm>
              <a:off x="265706" y="247152"/>
              <a:ext cx="1656000" cy="1122791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textlink="Helper!D21">
          <xdr:nvSpPr>
            <xdr:cNvPr id="36" name="TextBox 35"/>
            <xdr:cNvSpPr txBox="1"/>
          </xdr:nvSpPr>
          <xdr:spPr>
            <a:xfrm>
              <a:off x="1158240" y="468132"/>
              <a:ext cx="600764" cy="23290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r"/>
              <a:fld id="{6E36CC3F-496E-4D70-A75B-E88297957C49}" type="TxLink">
                <a:rPr lang="en-US" sz="900" b="1" i="0" u="none" strike="noStrike">
                  <a:solidFill>
                    <a:srgbClr val="29AD6E"/>
                  </a:solidFill>
                  <a:latin typeface="Bahnschrift" panose="020B0502040204020203"/>
                </a:rPr>
              </a:fld>
              <a:endParaRPr lang="en-US" sz="900" b="1">
                <a:solidFill>
                  <a:srgbClr val="29AD6E"/>
                </a:solidFill>
                <a:latin typeface="Bahnschrift" panose="020B0502040204020203" pitchFamily="34" charset="0"/>
              </a:endParaRPr>
            </a:p>
          </xdr:txBody>
        </xdr:sp>
        <xdr:sp textlink="Helper!D18">
          <xdr:nvSpPr>
            <xdr:cNvPr id="38" name="TextBox 37"/>
            <xdr:cNvSpPr txBox="1"/>
          </xdr:nvSpPr>
          <xdr:spPr>
            <a:xfrm>
              <a:off x="426720" y="853440"/>
              <a:ext cx="1478280" cy="22098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l"/>
              <a:fld id="{08A08100-4EE4-46F4-90A8-1B5A1DFB5484}" type="TxLink">
                <a:rPr lang="en-US" sz="1200" b="1" i="0" u="none" strike="noStrike">
                  <a:solidFill>
                    <a:srgbClr val="000000"/>
                  </a:solidFill>
                  <a:latin typeface="Bahnschrift" panose="020B0502040204020203"/>
                </a:rPr>
              </a:fld>
              <a:endParaRPr lang="en-US" sz="1600" b="1">
                <a:latin typeface="Bahnschrift" panose="020B0502040204020203" pitchFamily="34" charset="0"/>
              </a:endParaRPr>
            </a:p>
          </xdr:txBody>
        </xdr:sp>
        <xdr:sp textlink="Helper!D4">
          <xdr:nvSpPr>
            <xdr:cNvPr id="39" name="TextBox 38"/>
            <xdr:cNvSpPr txBox="1"/>
          </xdr:nvSpPr>
          <xdr:spPr>
            <a:xfrm>
              <a:off x="426720" y="1082040"/>
              <a:ext cx="1478280" cy="22098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l"/>
              <a:fld id="{BB962C8B-B14F-4D97-AF65-F5344CB8AC3E}" type="TxLink">
                <a:rPr lang="en-US" sz="800" b="1">
                  <a:solidFill>
                    <a:schemeClr val="tx1">
                      <a:lumMod val="50000"/>
                      <a:lumOff val="50000"/>
                    </a:schemeClr>
                  </a:solidFill>
                  <a:latin typeface="Bahnschrift" panose="020B0502040204020203" pitchFamily="34" charset="0"/>
                </a:rPr>
              </a:fld>
              <a:endParaRPr lang="en-US" sz="800" b="1">
                <a:solidFill>
                  <a:schemeClr val="tx1">
                    <a:lumMod val="50000"/>
                    <a:lumOff val="50000"/>
                  </a:schemeClr>
                </a:solidFill>
                <a:latin typeface="Bahnschrift" panose="020B0502040204020203" pitchFamily="34" charset="0"/>
              </a:endParaRPr>
            </a:p>
          </xdr:txBody>
        </xdr:sp>
        <xdr:sp textlink="Helper!D22">
          <xdr:nvSpPr>
            <xdr:cNvPr id="40" name="TextBox 39"/>
            <xdr:cNvSpPr txBox="1"/>
          </xdr:nvSpPr>
          <xdr:spPr>
            <a:xfrm>
              <a:off x="1158240" y="468132"/>
              <a:ext cx="600764" cy="23290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r"/>
              <a:fld id="{330E68CD-0F67-40C3-B664-7D66F5ED8A93}" type="TxLink">
                <a:rPr lang="en-US" sz="900" b="1" i="0" u="none" strike="noStrike">
                  <a:solidFill>
                    <a:srgbClr val="FE3713"/>
                  </a:solidFill>
                  <a:latin typeface="Bahnschrift" panose="020B0502040204020203"/>
                </a:rPr>
              </a:fld>
              <a:endParaRPr lang="en-US" sz="900" b="1">
                <a:solidFill>
                  <a:srgbClr val="FE3713"/>
                </a:solidFill>
                <a:latin typeface="Bahnschrift" panose="020B0502040204020203" pitchFamily="34" charset="0"/>
              </a:endParaRPr>
            </a:p>
          </xdr:txBody>
        </xdr:sp>
      </xdr:grpSp>
      <xdr:pic>
        <xdr:nvPicPr>
          <xdr:cNvPr id="2048" name="Graphic 2047"/>
          <xdr:cNvPicPr>
            <a:picLocks noChangeAspect="1"/>
          </xdr:cNvPicPr>
        </xdr:nvPicPr>
        <xdr:blipFill>
          <a:blip r:embed="rId11">
            <a:extLs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4320061" y="395854"/>
            <a:ext cx="360000" cy="360000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174266</xdr:colOff>
      <xdr:row>1</xdr:row>
      <xdr:rowOff>79512</xdr:rowOff>
    </xdr:from>
    <xdr:to>
      <xdr:col>8</xdr:col>
      <xdr:colOff>1466</xdr:colOff>
      <xdr:row>4</xdr:row>
      <xdr:rowOff>265043</xdr:rowOff>
    </xdr:to>
    <xdr:grpSp>
      <xdr:nvGrpSpPr>
        <xdr:cNvPr id="2052" name="Group 2051"/>
        <xdr:cNvGrpSpPr/>
      </xdr:nvGrpSpPr>
      <xdr:grpSpPr>
        <a:xfrm>
          <a:off x="6243320" y="238125"/>
          <a:ext cx="1690370" cy="1122680"/>
          <a:chOff x="6126831" y="249841"/>
          <a:chExt cx="1656000" cy="1126826"/>
        </a:xfrm>
      </xdr:grpSpPr>
      <xdr:grpSp>
        <xdr:nvGrpSpPr>
          <xdr:cNvPr id="55" name="Group 54"/>
          <xdr:cNvGrpSpPr/>
        </xdr:nvGrpSpPr>
        <xdr:grpSpPr>
          <a:xfrm>
            <a:off x="6126831" y="249841"/>
            <a:ext cx="1656000" cy="1126826"/>
            <a:chOff x="265706" y="247152"/>
            <a:chExt cx="1656000" cy="1122791"/>
          </a:xfrm>
        </xdr:grpSpPr>
        <xdr:sp>
          <xdr:nvSpPr>
            <xdr:cNvPr id="56" name="Rectangle 55"/>
            <xdr:cNvSpPr/>
          </xdr:nvSpPr>
          <xdr:spPr>
            <a:xfrm>
              <a:off x="265706" y="247152"/>
              <a:ext cx="1656000" cy="1122791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textlink="Helper!D28">
          <xdr:nvSpPr>
            <xdr:cNvPr id="57" name="TextBox 56"/>
            <xdr:cNvSpPr txBox="1"/>
          </xdr:nvSpPr>
          <xdr:spPr>
            <a:xfrm>
              <a:off x="1158240" y="468132"/>
              <a:ext cx="600764" cy="23290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r"/>
              <a:fld id="{BF670E1C-E0FD-41DA-BB8B-400459371A4E}" type="TxLink">
                <a:rPr lang="en-US" sz="900" b="1" i="0" u="none" strike="noStrike">
                  <a:solidFill>
                    <a:srgbClr val="29AD6E"/>
                  </a:solidFill>
                  <a:latin typeface="Bahnschrift" panose="020B0502040204020203"/>
                </a:rPr>
              </a:fld>
              <a:endParaRPr lang="en-US" sz="900" b="1">
                <a:solidFill>
                  <a:srgbClr val="29AD6E"/>
                </a:solidFill>
                <a:latin typeface="Bahnschrift" panose="020B0502040204020203" pitchFamily="34" charset="0"/>
              </a:endParaRPr>
            </a:p>
          </xdr:txBody>
        </xdr:sp>
        <xdr:sp textlink="Helper!D25">
          <xdr:nvSpPr>
            <xdr:cNvPr id="59" name="TextBox 58"/>
            <xdr:cNvSpPr txBox="1"/>
          </xdr:nvSpPr>
          <xdr:spPr>
            <a:xfrm>
              <a:off x="426720" y="853440"/>
              <a:ext cx="1478280" cy="22098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l"/>
              <a:fld id="{0F3788C1-C105-47EB-848F-12442A6FF017}" type="TxLink">
                <a:rPr lang="en-US" sz="1200" b="1" i="0" u="none" strike="noStrike">
                  <a:solidFill>
                    <a:srgbClr val="000000"/>
                  </a:solidFill>
                  <a:latin typeface="Bahnschrift" panose="020B0502040204020203"/>
                </a:rPr>
              </a:fld>
              <a:endParaRPr lang="en-US" sz="1600" b="1">
                <a:latin typeface="Bahnschrift" panose="020B0502040204020203" pitchFamily="34" charset="0"/>
              </a:endParaRPr>
            </a:p>
          </xdr:txBody>
        </xdr:sp>
        <xdr:sp textlink="Helper!D4">
          <xdr:nvSpPr>
            <xdr:cNvPr id="60" name="TextBox 59"/>
            <xdr:cNvSpPr txBox="1"/>
          </xdr:nvSpPr>
          <xdr:spPr>
            <a:xfrm>
              <a:off x="426720" y="1082040"/>
              <a:ext cx="1478280" cy="22098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l"/>
              <a:fld id="{BB962C8B-B14F-4D97-AF65-F5344CB8AC3E}" type="TxLink">
                <a:rPr lang="en-US" sz="800" b="1">
                  <a:solidFill>
                    <a:schemeClr val="tx1">
                      <a:lumMod val="50000"/>
                      <a:lumOff val="50000"/>
                    </a:schemeClr>
                  </a:solidFill>
                  <a:latin typeface="Bahnschrift" panose="020B0502040204020203" pitchFamily="34" charset="0"/>
                </a:rPr>
              </a:fld>
              <a:endParaRPr lang="en-US" sz="800" b="1">
                <a:solidFill>
                  <a:schemeClr val="tx1">
                    <a:lumMod val="50000"/>
                    <a:lumOff val="50000"/>
                  </a:schemeClr>
                </a:solidFill>
                <a:latin typeface="Bahnschrift" panose="020B0502040204020203" pitchFamily="34" charset="0"/>
              </a:endParaRPr>
            </a:p>
          </xdr:txBody>
        </xdr:sp>
        <xdr:sp textlink="Helper!D29">
          <xdr:nvSpPr>
            <xdr:cNvPr id="61" name="TextBox 60"/>
            <xdr:cNvSpPr txBox="1"/>
          </xdr:nvSpPr>
          <xdr:spPr>
            <a:xfrm>
              <a:off x="1158240" y="468132"/>
              <a:ext cx="600764" cy="23290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r"/>
              <a:fld id="{43D0CD2A-DACE-4959-8C97-6D5A332CFBAD}" type="TxLink">
                <a:rPr lang="en-US" sz="900" b="1" i="0" u="none" strike="noStrike">
                  <a:solidFill>
                    <a:srgbClr val="FE3713"/>
                  </a:solidFill>
                  <a:latin typeface="Bahnschrift" panose="020B0502040204020203"/>
                </a:rPr>
              </a:fld>
              <a:endParaRPr lang="en-US" sz="900" b="1">
                <a:solidFill>
                  <a:srgbClr val="FE3713"/>
                </a:solidFill>
                <a:latin typeface="Bahnschrift" panose="020B0502040204020203" pitchFamily="34" charset="0"/>
              </a:endParaRPr>
            </a:p>
          </xdr:txBody>
        </xdr:sp>
      </xdr:grpSp>
      <xdr:pic>
        <xdr:nvPicPr>
          <xdr:cNvPr id="2051" name="Graphic 2050"/>
          <xdr:cNvPicPr>
            <a:picLocks noChangeAspect="1"/>
          </xdr:cNvPicPr>
        </xdr:nvPicPr>
        <xdr:blipFill>
          <a:blip r:embed="rId13">
            <a:extLs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6257368" y="403412"/>
            <a:ext cx="372415" cy="360000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251012</xdr:colOff>
      <xdr:row>1</xdr:row>
      <xdr:rowOff>71717</xdr:rowOff>
    </xdr:from>
    <xdr:to>
      <xdr:col>14</xdr:col>
      <xdr:colOff>8965</xdr:colOff>
      <xdr:row>6</xdr:row>
      <xdr:rowOff>161364</xdr:rowOff>
    </xdr:to>
    <xdr:graphicFrame>
      <xdr:nvGraphicFramePr>
        <xdr:cNvPr id="2053" name="Chart 2052"/>
        <xdr:cNvGraphicFramePr/>
      </xdr:nvGraphicFramePr>
      <xdr:xfrm>
        <a:off x="8183245" y="229870"/>
        <a:ext cx="1947545" cy="16751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179294</xdr:colOff>
      <xdr:row>1</xdr:row>
      <xdr:rowOff>161365</xdr:rowOff>
    </xdr:from>
    <xdr:to>
      <xdr:col>12</xdr:col>
      <xdr:colOff>607295</xdr:colOff>
      <xdr:row>1</xdr:row>
      <xdr:rowOff>358589</xdr:rowOff>
    </xdr:to>
    <xdr:sp>
      <xdr:nvSpPr>
        <xdr:cNvPr id="2054" name="TextBox 2053"/>
        <xdr:cNvSpPr txBox="1"/>
      </xdr:nvSpPr>
      <xdr:spPr>
        <a:xfrm>
          <a:off x="8375650" y="320040"/>
          <a:ext cx="1491615" cy="196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l"/>
          <a:r>
            <a:rPr lang="sr-Latn-RS" sz="900" b="1">
              <a:solidFill>
                <a:schemeClr val="bg1"/>
              </a:solidFill>
              <a:latin typeface="Bahnschrift" panose="020B0502040204020203" pitchFamily="34" charset="0"/>
            </a:rPr>
            <a:t>CONVERSION</a:t>
          </a:r>
          <a:endParaRPr lang="en-US" sz="900" b="1">
            <a:solidFill>
              <a:schemeClr val="bg1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11</xdr:col>
      <xdr:colOff>320039</xdr:colOff>
      <xdr:row>3</xdr:row>
      <xdr:rowOff>86263</xdr:rowOff>
    </xdr:from>
    <xdr:to>
      <xdr:col>12</xdr:col>
      <xdr:colOff>257286</xdr:colOff>
      <xdr:row>4</xdr:row>
      <xdr:rowOff>80436</xdr:rowOff>
    </xdr:to>
    <xdr:sp textlink="Helper!D32">
      <xdr:nvSpPr>
        <xdr:cNvPr id="2055" name="TextBox 2054"/>
        <xdr:cNvSpPr txBox="1"/>
      </xdr:nvSpPr>
      <xdr:spPr>
        <a:xfrm>
          <a:off x="8834755" y="960755"/>
          <a:ext cx="682625" cy="215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fld id="{304E3A0F-8322-4B7D-83E8-80233C52A466}" type="TxLink">
            <a:rPr lang="en-US" sz="900" b="1" i="0" u="none" strike="noStrike">
              <a:solidFill>
                <a:schemeClr val="bg1"/>
              </a:solidFill>
              <a:latin typeface="Bahnschrift" panose="020B0502040204020203"/>
            </a:rPr>
          </a:fld>
          <a:endParaRPr lang="en-US" sz="800" b="1">
            <a:solidFill>
              <a:schemeClr val="bg1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11</xdr:col>
      <xdr:colOff>320039</xdr:colOff>
      <xdr:row>4</xdr:row>
      <xdr:rowOff>86267</xdr:rowOff>
    </xdr:from>
    <xdr:to>
      <xdr:col>12</xdr:col>
      <xdr:colOff>257286</xdr:colOff>
      <xdr:row>4</xdr:row>
      <xdr:rowOff>303178</xdr:rowOff>
    </xdr:to>
    <xdr:sp textlink="Helper!D35">
      <xdr:nvSpPr>
        <xdr:cNvPr id="2056" name="TextBox 2055"/>
        <xdr:cNvSpPr txBox="1"/>
      </xdr:nvSpPr>
      <xdr:spPr>
        <a:xfrm>
          <a:off x="8834755" y="1181735"/>
          <a:ext cx="682625" cy="2171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fld id="{2892A13C-545A-4A04-AD02-9FA6F4254587}" type="TxLink">
            <a:rPr lang="en-US" sz="800" b="1" i="0" u="none" strike="noStrike">
              <a:solidFill>
                <a:srgbClr val="29AD6E"/>
              </a:solidFill>
              <a:latin typeface="Bahnschrift" panose="020B0502040204020203"/>
            </a:rPr>
          </a:fld>
          <a:endParaRPr lang="en-US" sz="600" b="1">
            <a:solidFill>
              <a:srgbClr val="29AD6E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11</xdr:col>
      <xdr:colOff>320039</xdr:colOff>
      <xdr:row>4</xdr:row>
      <xdr:rowOff>51096</xdr:rowOff>
    </xdr:from>
    <xdr:to>
      <xdr:col>12</xdr:col>
      <xdr:colOff>257286</xdr:colOff>
      <xdr:row>4</xdr:row>
      <xdr:rowOff>181706</xdr:rowOff>
    </xdr:to>
    <xdr:sp textlink="Helper!D36">
      <xdr:nvSpPr>
        <xdr:cNvPr id="2057" name="TextBox 2056"/>
        <xdr:cNvSpPr txBox="1"/>
      </xdr:nvSpPr>
      <xdr:spPr>
        <a:xfrm>
          <a:off x="8834755" y="1146810"/>
          <a:ext cx="682625" cy="130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fld id="{037B10F7-346E-48F1-A0CC-F6B0A1FDAC11}" type="TxLink">
            <a:rPr lang="en-US" sz="800" b="1" i="0" u="none" strike="noStrike">
              <a:solidFill>
                <a:srgbClr val="FE3713"/>
              </a:solidFill>
              <a:latin typeface="Bahnschrift" panose="020B0502040204020203"/>
            </a:rPr>
          </a:fld>
          <a:endParaRPr lang="en-US" sz="400" b="1">
            <a:solidFill>
              <a:srgbClr val="FE3713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10</xdr:col>
      <xdr:colOff>17</xdr:colOff>
      <xdr:row>5</xdr:row>
      <xdr:rowOff>4803</xdr:rowOff>
    </xdr:from>
    <xdr:to>
      <xdr:col>13</xdr:col>
      <xdr:colOff>31614</xdr:colOff>
      <xdr:row>6</xdr:row>
      <xdr:rowOff>73006</xdr:rowOff>
    </xdr:to>
    <xdr:grpSp>
      <xdr:nvGrpSpPr>
        <xdr:cNvPr id="2065" name="Group 2064"/>
        <xdr:cNvGrpSpPr/>
      </xdr:nvGrpSpPr>
      <xdr:grpSpPr>
        <a:xfrm>
          <a:off x="8390890" y="1420495"/>
          <a:ext cx="1567815" cy="395605"/>
          <a:chOff x="8244091" y="1412233"/>
          <a:chExt cx="1544366" cy="395701"/>
        </a:xfrm>
      </xdr:grpSpPr>
      <xdr:grpSp>
        <xdr:nvGrpSpPr>
          <xdr:cNvPr id="2063" name="Group 2062"/>
          <xdr:cNvGrpSpPr/>
        </xdr:nvGrpSpPr>
        <xdr:grpSpPr>
          <a:xfrm>
            <a:off x="8256033" y="1449620"/>
            <a:ext cx="1471552" cy="358314"/>
            <a:chOff x="8311756" y="1464586"/>
            <a:chExt cx="1467431" cy="359861"/>
          </a:xfrm>
        </xdr:grpSpPr>
        <mc:AlternateContent xmlns:mc="http://schemas.openxmlformats.org/markup-compatibility/2006">
          <mc:Choice xmlns:a14="http://schemas.microsoft.com/office/drawing/2010/main" Requires="a14">
            <xdr:pic>
              <xdr:nvPicPr>
                <xdr:cNvPr id="2058" name="Graphic 14"/>
                <xdr:cNvPicPr>
                  <a:picLocks noChangeAspect="1"/>
                  <a:extLst>
                    <a:ext uri="{84589F7E-364E-4C9E-8A38-B11213B215E9}">
                      <a14:cameraTool cellRange="Helper!B43" spid="_x0000_s2053"/>
                    </a:ext>
                  </a:extLst>
                </xdr:cNvPicPr>
              </xdr:nvPicPr>
              <xdr:blipFill>
                <a:blip r:embed="rId15"/>
                <a:stretch>
                  <a:fillRect/>
                </a:stretch>
              </xdr:blipFill>
              <xdr:spPr>
                <a:xfrm>
                  <a:off x="8311756" y="1464586"/>
                  <a:ext cx="429960" cy="359861"/>
                </a:xfrm>
                <a:prstGeom prst="rect">
                  <a:avLst/>
                </a:prstGeom>
              </xdr:spPr>
            </xdr:pic>
          </mc:Choice>
          <mc:Fallback/>
        </mc:AlternateContent>
        <xdr:grpSp>
          <xdr:nvGrpSpPr>
            <xdr:cNvPr id="2062" name="Group 2061"/>
            <xdr:cNvGrpSpPr/>
          </xdr:nvGrpSpPr>
          <xdr:grpSpPr>
            <a:xfrm>
              <a:off x="8677687" y="1485900"/>
              <a:ext cx="1101500" cy="266700"/>
              <a:chOff x="8677687" y="1485900"/>
              <a:chExt cx="1101500" cy="266700"/>
            </a:xfrm>
          </xdr:grpSpPr>
          <xdr:sp>
            <xdr:nvSpPr>
              <xdr:cNvPr id="2061" name="Rectangle 2060"/>
              <xdr:cNvSpPr/>
            </xdr:nvSpPr>
            <xdr:spPr>
              <a:xfrm>
                <a:off x="8677687" y="1485900"/>
                <a:ext cx="1101500" cy="266700"/>
              </a:xfrm>
              <a:prstGeom prst="rect">
                <a:avLst/>
              </a:prstGeom>
              <a:solidFill>
                <a:srgbClr val="2D2B2B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textlink="Helper!D42">
            <xdr:nvSpPr>
              <xdr:cNvPr id="2059" name="TextBox 2058"/>
              <xdr:cNvSpPr txBox="1"/>
            </xdr:nvSpPr>
            <xdr:spPr>
              <a:xfrm>
                <a:off x="8715693" y="1495740"/>
                <a:ext cx="976857" cy="121778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ctr"/>
              <a:lstStyle/>
              <a:p>
                <a:pPr algn="l"/>
                <a:fld id="{2CE0327A-E313-4734-A958-C555F72DA08C}" type="TxLink">
                  <a:rPr lang="en-US" sz="600" b="0" i="0" u="none" strike="noStrike">
                    <a:solidFill>
                      <a:srgbClr val="FFFFFF"/>
                    </a:solidFill>
                    <a:latin typeface="Bahnschrift" panose="020B0502040204020203"/>
                  </a:rPr>
                </a:fld>
                <a:endParaRPr lang="en-US" sz="500" b="1">
                  <a:solidFill>
                    <a:schemeClr val="bg1"/>
                  </a:solidFill>
                  <a:latin typeface="Bahnschrift" panose="020B0502040204020203" pitchFamily="34" charset="0"/>
                </a:endParaRPr>
              </a:p>
            </xdr:txBody>
          </xdr:sp>
          <xdr:sp textlink="Helper!D43">
            <xdr:nvSpPr>
              <xdr:cNvPr id="2060" name="TextBox 2059"/>
              <xdr:cNvSpPr txBox="1"/>
            </xdr:nvSpPr>
            <xdr:spPr>
              <a:xfrm>
                <a:off x="8719691" y="1605118"/>
                <a:ext cx="1043311" cy="11284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ctr"/>
              <a:lstStyle/>
              <a:p>
                <a:pPr algn="l"/>
                <a:fld id="{2A0DFF1C-05FC-4376-8042-3D8620F31926}" type="TxLink">
                  <a:rPr lang="en-US" sz="600" b="1" i="0" u="none" strike="noStrike">
                    <a:solidFill>
                      <a:srgbClr val="3876D7"/>
                    </a:solidFill>
                    <a:latin typeface="Bahnschrift" panose="020B0502040204020203"/>
                  </a:rPr>
                </a:fld>
                <a:endParaRPr lang="en-US" sz="300" b="1">
                  <a:solidFill>
                    <a:srgbClr val="3876D7"/>
                  </a:solidFill>
                  <a:latin typeface="Bahnschrift" panose="020B0502040204020203" pitchFamily="34" charset="0"/>
                </a:endParaRPr>
              </a:p>
            </xdr:txBody>
          </xdr:sp>
        </xdr:grpSp>
      </xdr:grpSp>
      <xdr:sp>
        <xdr:nvSpPr>
          <xdr:cNvPr id="2064" name="Rectangle 2063"/>
          <xdr:cNvSpPr/>
        </xdr:nvSpPr>
        <xdr:spPr>
          <a:xfrm>
            <a:off x="8244091" y="1412233"/>
            <a:ext cx="1544366" cy="394172"/>
          </a:xfrm>
          <a:prstGeom prst="rect">
            <a:avLst/>
          </a:prstGeom>
          <a:noFill/>
          <a:ln w="9525"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PWORK%202024\Alexey%20Nikolayev%20-%20Dashboards\CEO\CEO%20Dashboard%20Template%20-%20TemplateLab.com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Dashboard"/>
      <sheetName val="©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id="1" name="Products" displayName="Products" ref="A1:E5" totalsRowShown="0">
  <tableColumns count="5">
    <tableColumn id="1" name="ID" dataDxfId="0"/>
    <tableColumn id="2" name="Description" dataDxfId="1"/>
    <tableColumn id="3" name="Manufacturer" dataDxfId="2"/>
    <tableColumn id="4" name="Price" dataDxfId="3"/>
    <tableColumn id="5" name="Imag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Orders" displayName="Orders" ref="A1:E30" totalsRowShown="0">
  <tableColumns count="5">
    <tableColumn id="1" name="ID" dataDxfId="5"/>
    <tableColumn id="2" name="Date" dataDxfId="6"/>
    <tableColumn id="3" name="Billing" dataDxfId="7"/>
    <tableColumn id="4" name="Amount" dataDxfId="8">
      <calculatedColumnFormula>SUMIF(Sold[Order],Orders!A2,Sold[Total])</calculatedColumnFormula>
    </tableColumn>
    <tableColumn id="5" name="Status" dataDxfId="9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2" name="Sold" displayName="Sold" ref="A1:G82" totalsRowShown="0">
  <tableColumns count="7">
    <tableColumn id="1" name="Order" dataDxfId="10"/>
    <tableColumn id="2" name="Date" dataDxfId="11"/>
    <tableColumn id="3" name="ID" dataDxfId="12"/>
    <tableColumn id="4" name="Product" dataDxfId="13"/>
    <tableColumn id="5" name="Qty" dataDxfId="14"/>
    <tableColumn id="6" name="Unit" dataDxfId="15"/>
    <tableColumn id="7" name="Total" dataDxfId="16">
      <calculatedColumnFormula>E2*F2</calculatedColumnFormula>
    </tableColumn>
  </tableColumns>
  <tableStyleInfo name="TableStyleDark8" showFirstColumn="0" showLastColumn="0" showRowStripes="1" showColumnStripes="0"/>
</table>
</file>

<file path=xl/tables/table4.xml><?xml version="1.0" encoding="utf-8"?>
<table xmlns="http://schemas.openxmlformats.org/spreadsheetml/2006/main" id="4" name="Expenses" displayName="Expenses" ref="A1:D126" totalsRowShown="0">
  <tableColumns count="4">
    <tableColumn id="1" name="Year" dataDxfId="17"/>
    <tableColumn id="2" name="Month" dataDxfId="18"/>
    <tableColumn id="3" name="Expense" dataDxfId="19"/>
    <tableColumn id="4" name="Amount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Visitors" displayName="Visitors" ref="A1:C26" totalsRowShown="0">
  <tableColumns count="3">
    <tableColumn id="1" name="Year" dataDxfId="21"/>
    <tableColumn id="2" name="Month" dataDxfId="22"/>
    <tableColumn id="3" name="Visitors" dataDxfId="2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op" displayName="Top" ref="A2:F6" totalsRowShown="0">
  <tableColumns count="6">
    <tableColumn id="1" name="ID" dataDxfId="24"/>
    <tableColumn id="2" name="Description" dataDxfId="25"/>
    <tableColumn id="3" name="Manufacturer" dataDxfId="26"/>
    <tableColumn id="4" name="Qty" dataDxfId="27">
      <calculatedColumnFormula array="1">SUMPRODUCT((YEAR(Sold[Date])=Helper!$D$1)*(Sold[ID]=A3)*Sold[Qty])</calculatedColumnFormula>
    </tableColumn>
    <tableColumn id="5" name="Amount" dataDxfId="28">
      <calculatedColumnFormula array="1">SUMPRODUCT((YEAR(Sold[Date])=Helper!$D$1)*(Sold[ID]=A3)*Sold[Total])</calculatedColumnFormula>
    </tableColumn>
    <tableColumn id="6" name="Image" dataDxfId="2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E2" sqref="E2:E5"/>
    </sheetView>
  </sheetViews>
  <sheetFormatPr defaultColWidth="9" defaultRowHeight="12.5" outlineLevelCol="5"/>
  <cols>
    <col min="1" max="1" width="8.89090909090909" style="1"/>
    <col min="2" max="2" width="20.5545454545455" style="1" customWidth="1"/>
    <col min="3" max="3" width="24.4454545454545" style="1" customWidth="1"/>
    <col min="4" max="4" width="19.6636363636364" style="1" customWidth="1"/>
    <col min="5" max="5" width="9.55454545454545" style="1" customWidth="1"/>
    <col min="6" max="16384" width="8.89090909090909" style="1"/>
  </cols>
  <sheetData>
    <row r="1" ht="19.95" customHeight="1" spans="1:6">
      <c r="A1" s="93" t="s">
        <v>0</v>
      </c>
      <c r="B1" s="94" t="s">
        <v>1</v>
      </c>
      <c r="C1" s="94" t="s">
        <v>2</v>
      </c>
      <c r="D1" s="95" t="s">
        <v>3</v>
      </c>
      <c r="E1" s="96" t="s">
        <v>4</v>
      </c>
      <c r="F1" s="2"/>
    </row>
    <row r="2" ht="49.95" customHeight="1" spans="1:6">
      <c r="A2" s="32">
        <v>1001</v>
      </c>
      <c r="B2" s="33" t="s">
        <v>5</v>
      </c>
      <c r="C2" s="33" t="s">
        <v>6</v>
      </c>
      <c r="D2" s="35">
        <v>5.45</v>
      </c>
      <c r="E2" s="36"/>
      <c r="F2" s="97"/>
    </row>
    <row r="3" ht="49.95" customHeight="1" spans="1:6">
      <c r="A3" s="32">
        <v>1002</v>
      </c>
      <c r="B3" s="33" t="s">
        <v>7</v>
      </c>
      <c r="C3" s="33" t="s">
        <v>8</v>
      </c>
      <c r="D3" s="35">
        <v>5.75</v>
      </c>
      <c r="E3" s="36"/>
      <c r="F3" s="97"/>
    </row>
    <row r="4" ht="49.95" customHeight="1" spans="1:6">
      <c r="A4" s="32">
        <v>1003</v>
      </c>
      <c r="B4" s="33" t="s">
        <v>9</v>
      </c>
      <c r="C4" s="33" t="s">
        <v>10</v>
      </c>
      <c r="D4" s="35">
        <v>4.95</v>
      </c>
      <c r="E4" s="36"/>
      <c r="F4" s="97"/>
    </row>
    <row r="5" ht="49.95" customHeight="1" spans="1:6">
      <c r="A5" s="38">
        <v>1004</v>
      </c>
      <c r="B5" s="39" t="s">
        <v>11</v>
      </c>
      <c r="C5" s="39" t="s">
        <v>12</v>
      </c>
      <c r="D5" s="40">
        <v>4.7</v>
      </c>
      <c r="E5" s="41"/>
      <c r="F5" s="2"/>
    </row>
    <row r="6" ht="49.95" customHeight="1" spans="1:6">
      <c r="A6" s="8"/>
      <c r="B6" s="8"/>
      <c r="C6" s="8"/>
      <c r="D6" s="8"/>
      <c r="E6" s="8"/>
      <c r="F6" s="2"/>
    </row>
    <row r="7" ht="19.95" customHeight="1"/>
    <row r="8" ht="19.95" customHeight="1"/>
    <row r="9" ht="19.95" customHeight="1"/>
    <row r="10" ht="19.95" customHeight="1"/>
    <row r="11" ht="19.95" customHeight="1"/>
    <row r="12" ht="19.95" customHeight="1"/>
    <row r="13" ht="19.95" customHeight="1"/>
    <row r="14" ht="19.95" customHeight="1"/>
    <row r="15" ht="19.95" customHeight="1"/>
    <row r="16" ht="19.95" customHeight="1"/>
    <row r="17" ht="19.95" customHeight="1"/>
    <row r="18" ht="19.95" customHeight="1"/>
    <row r="19" ht="19.95" customHeight="1"/>
    <row r="20" ht="19.95" customHeight="1"/>
    <row r="21" ht="19.95" customHeight="1"/>
    <row r="22" ht="19.95" customHeight="1"/>
    <row r="23" ht="19.95" customHeight="1"/>
    <row r="24" ht="19.95" customHeight="1"/>
    <row r="25" ht="19.95" customHeight="1"/>
    <row r="26" ht="19.95" customHeight="1"/>
    <row r="27" ht="19.95" customHeight="1"/>
    <row r="28" ht="19.95" customHeight="1"/>
    <row r="29" ht="19.95" customHeight="1"/>
    <row r="30" ht="19.95" customHeight="1"/>
  </sheetData>
  <pageMargins left="0.7" right="0.7" top="0.75" bottom="0.75" header="0.3" footer="0.3"/>
  <headerFooter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A31" sqref="A31"/>
    </sheetView>
  </sheetViews>
  <sheetFormatPr defaultColWidth="9" defaultRowHeight="12.5" outlineLevelCol="5"/>
  <cols>
    <col min="1" max="1" width="10.8909090909091" style="88" customWidth="1"/>
    <col min="2" max="2" width="20.2181818181818" style="88" customWidth="1"/>
    <col min="3" max="3" width="23.5545454545455" style="88" customWidth="1"/>
    <col min="4" max="4" width="15.6636363636364" style="88" customWidth="1"/>
    <col min="5" max="5" width="23.4454545454545" style="88" customWidth="1"/>
    <col min="6" max="16384" width="8.89090909090909" style="88"/>
  </cols>
  <sheetData>
    <row r="1" spans="1:6">
      <c r="A1" s="88" t="s">
        <v>0</v>
      </c>
      <c r="B1" s="88" t="s">
        <v>13</v>
      </c>
      <c r="C1" s="89" t="s">
        <v>14</v>
      </c>
      <c r="D1" s="88" t="s">
        <v>15</v>
      </c>
      <c r="E1" s="88" t="s">
        <v>16</v>
      </c>
      <c r="F1" s="90"/>
    </row>
    <row r="2" spans="1:6">
      <c r="A2" s="88">
        <v>100100</v>
      </c>
      <c r="B2" s="91">
        <v>45646.4166666667</v>
      </c>
      <c r="C2" s="89" t="s">
        <v>17</v>
      </c>
      <c r="D2" s="92">
        <f>SUMIF(Sold[Order],Orders!A2,Sold[Total])</f>
        <v>3310</v>
      </c>
      <c r="E2" s="88" t="s">
        <v>18</v>
      </c>
      <c r="F2" s="90"/>
    </row>
    <row r="3" spans="1:6">
      <c r="A3" s="88">
        <v>100099</v>
      </c>
      <c r="B3" s="91">
        <v>45646.375</v>
      </c>
      <c r="C3" s="89" t="s">
        <v>19</v>
      </c>
      <c r="D3" s="92">
        <f>SUMIF(Sold[Order],Orders!A3,Sold[Total])</f>
        <v>705</v>
      </c>
      <c r="E3" s="88" t="s">
        <v>20</v>
      </c>
      <c r="F3" s="90"/>
    </row>
    <row r="4" spans="1:6">
      <c r="A4" s="88">
        <v>100098</v>
      </c>
      <c r="B4" s="91">
        <v>45631.2916666667</v>
      </c>
      <c r="C4" s="89" t="s">
        <v>21</v>
      </c>
      <c r="D4" s="92">
        <f>SUMIF(Sold[Order],Orders!A4,Sold[Total])</f>
        <v>1852.5</v>
      </c>
      <c r="E4" s="88" t="s">
        <v>22</v>
      </c>
      <c r="F4" s="90"/>
    </row>
    <row r="5" spans="1:6">
      <c r="A5" s="88">
        <v>100097</v>
      </c>
      <c r="B5" s="91">
        <v>45627.4583333333</v>
      </c>
      <c r="C5" s="89" t="s">
        <v>23</v>
      </c>
      <c r="D5" s="92">
        <f>SUMIF(Sold[Order],Orders!A5,Sold[Total])</f>
        <v>2160</v>
      </c>
      <c r="E5" s="88" t="s">
        <v>24</v>
      </c>
      <c r="F5" s="90"/>
    </row>
    <row r="6" spans="1:6">
      <c r="A6" s="88">
        <v>100096</v>
      </c>
      <c r="B6" s="91">
        <v>45613.4583333333</v>
      </c>
      <c r="C6" s="89" t="s">
        <v>25</v>
      </c>
      <c r="D6" s="92">
        <f>SUMIF(Sold[Order],Orders!A6,Sold[Total])</f>
        <v>2270</v>
      </c>
      <c r="E6" s="88" t="s">
        <v>24</v>
      </c>
      <c r="F6" s="90"/>
    </row>
    <row r="7" spans="1:6">
      <c r="A7" s="80">
        <v>100095</v>
      </c>
      <c r="B7" s="81">
        <v>45585.3333333333</v>
      </c>
      <c r="C7" s="89" t="s">
        <v>26</v>
      </c>
      <c r="D7" s="92">
        <f>SUMIF(Sold[Order],Orders!A7,Sold[Total])</f>
        <v>4844</v>
      </c>
      <c r="E7" s="88" t="s">
        <v>24</v>
      </c>
      <c r="F7" s="90"/>
    </row>
    <row r="8" spans="1:6">
      <c r="A8" s="80">
        <v>100094</v>
      </c>
      <c r="B8" s="81">
        <v>45544.625</v>
      </c>
      <c r="C8" s="89" t="s">
        <v>27</v>
      </c>
      <c r="D8" s="92">
        <f>SUMIF(Sold[Order],Orders!A8,Sold[Total])</f>
        <v>7967.75</v>
      </c>
      <c r="E8" s="88" t="s">
        <v>24</v>
      </c>
      <c r="F8" s="90"/>
    </row>
    <row r="9" spans="1:6">
      <c r="A9" s="80">
        <v>100093</v>
      </c>
      <c r="B9" s="81">
        <v>45507.5833333333</v>
      </c>
      <c r="C9" s="89" t="s">
        <v>28</v>
      </c>
      <c r="D9" s="92">
        <f>SUMIF(Sold[Order],Orders!A9,Sold[Total])</f>
        <v>4812.5</v>
      </c>
      <c r="E9" s="88" t="s">
        <v>24</v>
      </c>
      <c r="F9" s="90"/>
    </row>
    <row r="10" spans="1:6">
      <c r="A10" s="80">
        <v>100092</v>
      </c>
      <c r="B10" s="81">
        <v>45495.375</v>
      </c>
      <c r="C10" s="89" t="s">
        <v>29</v>
      </c>
      <c r="D10" s="92">
        <f>SUMIF(Sold[Order],Orders!A10,Sold[Total])</f>
        <v>3175</v>
      </c>
      <c r="E10" s="88" t="s">
        <v>24</v>
      </c>
      <c r="F10" s="90"/>
    </row>
    <row r="11" spans="1:6">
      <c r="A11" s="80">
        <v>100091</v>
      </c>
      <c r="B11" s="81">
        <v>45463.3333333333</v>
      </c>
      <c r="C11" s="89" t="s">
        <v>30</v>
      </c>
      <c r="D11" s="92">
        <f>SUMIF(Sold[Order],Orders!A11,Sold[Total])</f>
        <v>3641</v>
      </c>
      <c r="E11" s="88" t="s">
        <v>24</v>
      </c>
      <c r="F11" s="90"/>
    </row>
    <row r="12" spans="1:6">
      <c r="A12" s="80">
        <v>100090</v>
      </c>
      <c r="B12" s="81">
        <v>45422.3333333333</v>
      </c>
      <c r="C12" s="89" t="s">
        <v>31</v>
      </c>
      <c r="D12" s="92">
        <f>SUMIF(Sold[Order],Orders!A12,Sold[Total])</f>
        <v>3440.5</v>
      </c>
      <c r="E12" s="88" t="s">
        <v>24</v>
      </c>
      <c r="F12" s="90"/>
    </row>
    <row r="13" spans="1:6">
      <c r="A13" s="80">
        <v>100089</v>
      </c>
      <c r="B13" s="81">
        <v>45395.4583333333</v>
      </c>
      <c r="C13" s="89" t="s">
        <v>32</v>
      </c>
      <c r="D13" s="92">
        <f>SUMIF(Sold[Order],Orders!A13,Sold[Total])</f>
        <v>4029.5</v>
      </c>
      <c r="E13" s="88" t="s">
        <v>24</v>
      </c>
      <c r="F13" s="90"/>
    </row>
    <row r="14" spans="1:6">
      <c r="A14" s="80">
        <v>100088</v>
      </c>
      <c r="B14" s="81">
        <v>45369.4166666667</v>
      </c>
      <c r="C14" s="89" t="s">
        <v>33</v>
      </c>
      <c r="D14" s="92">
        <f>SUMIF(Sold[Order],Orders!A14,Sold[Total])</f>
        <v>2896.5</v>
      </c>
      <c r="E14" s="88" t="s">
        <v>24</v>
      </c>
      <c r="F14" s="90"/>
    </row>
    <row r="15" spans="1:6">
      <c r="A15" s="80">
        <v>100087</v>
      </c>
      <c r="B15" s="81">
        <v>45328.3958333333</v>
      </c>
      <c r="C15" s="89" t="s">
        <v>34</v>
      </c>
      <c r="D15" s="92">
        <f>SUMIF(Sold[Order],Orders!A15,Sold[Total])</f>
        <v>5618</v>
      </c>
      <c r="E15" s="88" t="s">
        <v>24</v>
      </c>
      <c r="F15" s="90"/>
    </row>
    <row r="16" spans="1:6">
      <c r="A16" s="80">
        <v>100086</v>
      </c>
      <c r="B16" s="81">
        <v>45303.4791666667</v>
      </c>
      <c r="C16" s="89" t="s">
        <v>35</v>
      </c>
      <c r="D16" s="92">
        <f>SUMIF(Sold[Order],Orders!A16,Sold[Total])</f>
        <v>2918.5</v>
      </c>
      <c r="E16" s="88" t="s">
        <v>24</v>
      </c>
      <c r="F16" s="90"/>
    </row>
    <row r="17" spans="1:6">
      <c r="A17" s="80">
        <v>100085</v>
      </c>
      <c r="B17" s="81">
        <v>45276.5833333333</v>
      </c>
      <c r="C17" s="89" t="s">
        <v>36</v>
      </c>
      <c r="D17" s="92">
        <f>SUMIF(Sold[Order],Orders!A17,Sold[Total])</f>
        <v>4510</v>
      </c>
      <c r="E17" s="88" t="s">
        <v>24</v>
      </c>
      <c r="F17" s="90"/>
    </row>
    <row r="18" spans="1:6">
      <c r="A18" s="80">
        <v>100084</v>
      </c>
      <c r="B18" s="81">
        <v>45252.40625</v>
      </c>
      <c r="C18" s="89" t="s">
        <v>37</v>
      </c>
      <c r="D18" s="92">
        <f>SUMIF(Sold[Order],Orders!A18,Sold[Total])</f>
        <v>2898.5</v>
      </c>
      <c r="E18" s="88" t="s">
        <v>24</v>
      </c>
      <c r="F18" s="90"/>
    </row>
    <row r="19" spans="1:6">
      <c r="A19" s="80">
        <v>100083</v>
      </c>
      <c r="B19" s="81">
        <v>45216.4166666667</v>
      </c>
      <c r="C19" s="89" t="s">
        <v>38</v>
      </c>
      <c r="D19" s="92">
        <f>SUMIF(Sold[Order],Orders!A19,Sold[Total])</f>
        <v>2927.75</v>
      </c>
      <c r="E19" s="88" t="s">
        <v>24</v>
      </c>
      <c r="F19" s="90"/>
    </row>
    <row r="20" spans="1:6">
      <c r="A20" s="80">
        <v>100082</v>
      </c>
      <c r="B20" s="81">
        <v>45181.6666666667</v>
      </c>
      <c r="C20" s="89" t="s">
        <v>39</v>
      </c>
      <c r="D20" s="92">
        <f>SUMIF(Sold[Order],Orders!A20,Sold[Total])</f>
        <v>3687.5</v>
      </c>
      <c r="E20" s="88" t="s">
        <v>24</v>
      </c>
      <c r="F20" s="90"/>
    </row>
    <row r="21" spans="1:6">
      <c r="A21" s="80">
        <v>100081</v>
      </c>
      <c r="B21" s="81">
        <v>45158.4236111111</v>
      </c>
      <c r="C21" s="89" t="s">
        <v>40</v>
      </c>
      <c r="D21" s="92">
        <f>SUMIF(Sold[Order],Orders!A21,Sold[Total])</f>
        <v>2239.25</v>
      </c>
      <c r="E21" s="88" t="s">
        <v>24</v>
      </c>
      <c r="F21" s="90"/>
    </row>
    <row r="22" spans="1:6">
      <c r="A22" s="80">
        <v>100080</v>
      </c>
      <c r="B22" s="81">
        <v>45119.5416666667</v>
      </c>
      <c r="C22" s="89" t="s">
        <v>41</v>
      </c>
      <c r="D22" s="92">
        <f>SUMIF(Sold[Order],Orders!A22,Sold[Total])</f>
        <v>1666.5</v>
      </c>
      <c r="E22" s="88" t="s">
        <v>24</v>
      </c>
      <c r="F22" s="90"/>
    </row>
    <row r="23" spans="1:6">
      <c r="A23" s="80">
        <v>100079</v>
      </c>
      <c r="B23" s="81">
        <v>45117.4166666667</v>
      </c>
      <c r="C23" s="89" t="s">
        <v>42</v>
      </c>
      <c r="D23" s="92">
        <f>SUMIF(Sold[Order],Orders!A23,Sold[Total])</f>
        <v>2940</v>
      </c>
      <c r="E23" s="88" t="s">
        <v>24</v>
      </c>
      <c r="F23" s="90"/>
    </row>
    <row r="24" spans="1:6">
      <c r="A24" s="85">
        <v>100078</v>
      </c>
      <c r="B24" s="81">
        <v>45097.4583333333</v>
      </c>
      <c r="C24" s="89" t="s">
        <v>43</v>
      </c>
      <c r="D24" s="92">
        <f>SUMIF(Sold[Order],Orders!A24,Sold[Total])</f>
        <v>4188.5</v>
      </c>
      <c r="E24" s="88" t="s">
        <v>24</v>
      </c>
      <c r="F24" s="90"/>
    </row>
    <row r="25" spans="1:6">
      <c r="A25" s="80">
        <v>100077</v>
      </c>
      <c r="B25" s="81">
        <v>45067.625</v>
      </c>
      <c r="C25" s="89" t="s">
        <v>44</v>
      </c>
      <c r="D25" s="92">
        <f>SUMIF(Sold[Order],Orders!A25,Sold[Total])</f>
        <v>3021</v>
      </c>
      <c r="E25" s="88" t="s">
        <v>24</v>
      </c>
      <c r="F25" s="90"/>
    </row>
    <row r="26" spans="1:6">
      <c r="A26" s="80">
        <v>100076</v>
      </c>
      <c r="B26" s="81">
        <v>45027.5416666667</v>
      </c>
      <c r="C26" s="89" t="s">
        <v>45</v>
      </c>
      <c r="D26" s="92">
        <f>SUMIF(Sold[Order],Orders!A26,Sold[Total])</f>
        <v>2612.5</v>
      </c>
      <c r="E26" s="88" t="s">
        <v>24</v>
      </c>
      <c r="F26" s="90"/>
    </row>
    <row r="27" spans="1:6">
      <c r="A27" s="80">
        <v>100075</v>
      </c>
      <c r="B27" s="81">
        <v>45001.3958333333</v>
      </c>
      <c r="C27" s="89" t="s">
        <v>46</v>
      </c>
      <c r="D27" s="92">
        <f>SUMIF(Sold[Order],Orders!A27,Sold[Total])</f>
        <v>4219.75</v>
      </c>
      <c r="E27" s="88" t="s">
        <v>24</v>
      </c>
      <c r="F27" s="90"/>
    </row>
    <row r="28" spans="1:6">
      <c r="A28" s="80">
        <v>100074</v>
      </c>
      <c r="B28" s="81">
        <v>44963.3958333333</v>
      </c>
      <c r="C28" s="89" t="s">
        <v>47</v>
      </c>
      <c r="D28" s="92">
        <f>SUMIF(Sold[Order],Orders!A28,Sold[Total])</f>
        <v>5618</v>
      </c>
      <c r="E28" s="88" t="s">
        <v>24</v>
      </c>
      <c r="F28" s="90"/>
    </row>
    <row r="29" spans="1:6">
      <c r="A29" s="80">
        <v>100073</v>
      </c>
      <c r="B29" s="81">
        <v>44938.4375</v>
      </c>
      <c r="C29" s="89" t="s">
        <v>48</v>
      </c>
      <c r="D29" s="92">
        <f>SUMIF(Sold[Order],Orders!A29,Sold[Total])</f>
        <v>2918.5</v>
      </c>
      <c r="E29" s="88" t="s">
        <v>24</v>
      </c>
      <c r="F29" s="90"/>
    </row>
    <row r="30" spans="1:6">
      <c r="A30" s="80">
        <v>100072</v>
      </c>
      <c r="B30" s="81">
        <v>44917.5416666667</v>
      </c>
      <c r="C30" s="89" t="s">
        <v>49</v>
      </c>
      <c r="D30" s="92">
        <f>SUMIF(Sold[Order],Orders!A30,Sold[Total])</f>
        <v>16380</v>
      </c>
      <c r="E30" s="88" t="s">
        <v>24</v>
      </c>
      <c r="F30" s="90"/>
    </row>
    <row r="31" spans="1:6">
      <c r="A31" s="90"/>
      <c r="B31" s="90"/>
      <c r="C31" s="90"/>
      <c r="D31" s="90"/>
      <c r="E31" s="90"/>
      <c r="F31" s="90"/>
    </row>
    <row r="32" spans="1:6">
      <c r="A32" s="90"/>
      <c r="B32" s="90"/>
      <c r="C32" s="90"/>
      <c r="D32" s="90"/>
      <c r="E32" s="90"/>
      <c r="F32" s="90"/>
    </row>
    <row r="33" spans="1:6">
      <c r="A33" s="90"/>
      <c r="B33" s="90"/>
      <c r="C33" s="90"/>
      <c r="D33" s="90"/>
      <c r="E33" s="90"/>
      <c r="F33" s="90"/>
    </row>
    <row r="34" spans="1:6">
      <c r="A34" s="90"/>
      <c r="B34" s="90"/>
      <c r="C34" s="90"/>
      <c r="D34" s="90"/>
      <c r="E34" s="90"/>
      <c r="F34" s="90"/>
    </row>
  </sheetData>
  <dataValidations count="1">
    <dataValidation type="list" allowBlank="1" showInputMessage="1" showErrorMessage="1" sqref="E2:E30">
      <formula1>"Pending Payment, On Hold, Processing, Completed"</formula1>
    </dataValidation>
  </dataValidations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"/>
  <sheetViews>
    <sheetView zoomScale="85" zoomScaleNormal="85" workbookViewId="0">
      <selection activeCell="E12" sqref="E12"/>
    </sheetView>
  </sheetViews>
  <sheetFormatPr defaultColWidth="9" defaultRowHeight="12.5" outlineLevelCol="7"/>
  <cols>
    <col min="1" max="1" width="8.89090909090909" style="1"/>
    <col min="2" max="3" width="18.8909090909091" style="1" customWidth="1"/>
    <col min="4" max="4" width="21.3363636363636" style="1" customWidth="1"/>
    <col min="5" max="5" width="13.4454545454545" style="1" customWidth="1"/>
    <col min="6" max="6" width="14.4454545454545" style="1" customWidth="1"/>
    <col min="7" max="7" width="15.4454545454545" style="1" customWidth="1"/>
    <col min="8" max="16384" width="8.89090909090909" style="1"/>
  </cols>
  <sheetData>
    <row r="1" ht="24" customHeight="1" spans="1:8">
      <c r="A1" s="79" t="s">
        <v>50</v>
      </c>
      <c r="B1" s="79" t="s">
        <v>13</v>
      </c>
      <c r="C1" s="79" t="s">
        <v>0</v>
      </c>
      <c r="D1" s="79" t="s">
        <v>51</v>
      </c>
      <c r="E1" s="79" t="s">
        <v>52</v>
      </c>
      <c r="F1" s="79" t="s">
        <v>53</v>
      </c>
      <c r="G1" s="79" t="s">
        <v>54</v>
      </c>
      <c r="H1" s="2"/>
    </row>
    <row r="2" spans="1:8">
      <c r="A2" s="80">
        <v>100100</v>
      </c>
      <c r="B2" s="81">
        <v>45646.4166666667</v>
      </c>
      <c r="C2" s="82">
        <v>1001</v>
      </c>
      <c r="D2" s="83" t="s">
        <v>5</v>
      </c>
      <c r="E2" s="82">
        <v>100</v>
      </c>
      <c r="F2" s="84">
        <v>5.45</v>
      </c>
      <c r="G2" s="84">
        <f>E2*F2</f>
        <v>545</v>
      </c>
      <c r="H2" s="2"/>
    </row>
    <row r="3" spans="1:8">
      <c r="A3" s="80">
        <v>100100</v>
      </c>
      <c r="B3" s="81">
        <v>45646.4166666667</v>
      </c>
      <c r="C3" s="82">
        <v>1002</v>
      </c>
      <c r="D3" s="83" t="s">
        <v>7</v>
      </c>
      <c r="E3" s="82">
        <v>100</v>
      </c>
      <c r="F3" s="84">
        <v>5.75</v>
      </c>
      <c r="G3" s="84">
        <f t="shared" ref="G3:G9" si="0">E3*F3</f>
        <v>575</v>
      </c>
      <c r="H3" s="2"/>
    </row>
    <row r="4" spans="1:8">
      <c r="A4" s="80">
        <v>100100</v>
      </c>
      <c r="B4" s="81">
        <v>45646.4166666667</v>
      </c>
      <c r="C4" s="82">
        <v>1003</v>
      </c>
      <c r="D4" s="83" t="s">
        <v>9</v>
      </c>
      <c r="E4" s="82">
        <v>300</v>
      </c>
      <c r="F4" s="84">
        <v>4.95</v>
      </c>
      <c r="G4" s="84">
        <f t="shared" si="0"/>
        <v>1485</v>
      </c>
      <c r="H4" s="2"/>
    </row>
    <row r="5" spans="1:8">
      <c r="A5" s="80">
        <v>100100</v>
      </c>
      <c r="B5" s="81">
        <v>45646.4166666667</v>
      </c>
      <c r="C5" s="82">
        <v>1004</v>
      </c>
      <c r="D5" s="83" t="s">
        <v>11</v>
      </c>
      <c r="E5" s="82">
        <v>150</v>
      </c>
      <c r="F5" s="84">
        <v>4.7</v>
      </c>
      <c r="G5" s="84">
        <f t="shared" si="0"/>
        <v>705</v>
      </c>
      <c r="H5" s="2"/>
    </row>
    <row r="6" spans="1:8">
      <c r="A6" s="85">
        <v>100099</v>
      </c>
      <c r="B6" s="81">
        <v>45646.375</v>
      </c>
      <c r="C6" s="82">
        <v>1004</v>
      </c>
      <c r="D6" s="83" t="s">
        <v>11</v>
      </c>
      <c r="E6" s="82">
        <v>150</v>
      </c>
      <c r="F6" s="84">
        <v>4.7</v>
      </c>
      <c r="G6" s="86">
        <f t="shared" si="0"/>
        <v>705</v>
      </c>
      <c r="H6" s="2"/>
    </row>
    <row r="7" spans="1:8">
      <c r="A7" s="85">
        <v>100098</v>
      </c>
      <c r="B7" s="87">
        <v>45631.2916666667</v>
      </c>
      <c r="C7" s="82">
        <v>1003</v>
      </c>
      <c r="D7" s="83" t="s">
        <v>9</v>
      </c>
      <c r="E7" s="82">
        <v>200</v>
      </c>
      <c r="F7" s="84">
        <v>4.95</v>
      </c>
      <c r="G7" s="86">
        <f t="shared" si="0"/>
        <v>990</v>
      </c>
      <c r="H7" s="2"/>
    </row>
    <row r="8" spans="1:8">
      <c r="A8" s="80">
        <v>100098</v>
      </c>
      <c r="B8" s="81">
        <v>45631.2916666667</v>
      </c>
      <c r="C8" s="82">
        <v>1004</v>
      </c>
      <c r="D8" s="83" t="s">
        <v>11</v>
      </c>
      <c r="E8" s="82">
        <v>150</v>
      </c>
      <c r="F8" s="84">
        <v>5.75</v>
      </c>
      <c r="G8" s="86">
        <f t="shared" si="0"/>
        <v>862.5</v>
      </c>
      <c r="H8" s="2"/>
    </row>
    <row r="9" spans="1:8">
      <c r="A9" s="80">
        <v>100097</v>
      </c>
      <c r="B9" s="81">
        <v>45627.4583333333</v>
      </c>
      <c r="C9" s="82">
        <v>1001</v>
      </c>
      <c r="D9" s="83" t="s">
        <v>5</v>
      </c>
      <c r="E9" s="82">
        <v>200</v>
      </c>
      <c r="F9" s="84">
        <v>5.45</v>
      </c>
      <c r="G9" s="84">
        <f t="shared" si="0"/>
        <v>1090</v>
      </c>
      <c r="H9" s="2"/>
    </row>
    <row r="10" spans="1:8">
      <c r="A10" s="80">
        <v>100097</v>
      </c>
      <c r="B10" s="81">
        <v>45627.4583333333</v>
      </c>
      <c r="C10" s="82">
        <v>1002</v>
      </c>
      <c r="D10" s="83" t="s">
        <v>7</v>
      </c>
      <c r="E10" s="82">
        <v>100</v>
      </c>
      <c r="F10" s="84">
        <v>5.75</v>
      </c>
      <c r="G10" s="84">
        <f t="shared" ref="G10:G11" si="1">E10*F10</f>
        <v>575</v>
      </c>
      <c r="H10" s="2"/>
    </row>
    <row r="11" spans="1:8">
      <c r="A11" s="80">
        <v>100097</v>
      </c>
      <c r="B11" s="81">
        <v>45627.4583333333</v>
      </c>
      <c r="C11" s="82">
        <v>1003</v>
      </c>
      <c r="D11" s="83" t="s">
        <v>9</v>
      </c>
      <c r="E11" s="82">
        <v>100</v>
      </c>
      <c r="F11" s="84">
        <v>4.95</v>
      </c>
      <c r="G11" s="84">
        <f t="shared" si="1"/>
        <v>495</v>
      </c>
      <c r="H11" s="2"/>
    </row>
    <row r="12" spans="1:8">
      <c r="A12" s="80">
        <v>100096</v>
      </c>
      <c r="B12" s="81">
        <v>45613.4583333333</v>
      </c>
      <c r="C12" s="82">
        <v>1002</v>
      </c>
      <c r="D12" s="83" t="s">
        <v>7</v>
      </c>
      <c r="E12" s="82">
        <v>100</v>
      </c>
      <c r="F12" s="84">
        <v>5.75</v>
      </c>
      <c r="G12" s="86">
        <f t="shared" ref="G12:G15" si="2">E12*F12</f>
        <v>575</v>
      </c>
      <c r="H12" s="2"/>
    </row>
    <row r="13" spans="1:8">
      <c r="A13" s="80">
        <v>100096</v>
      </c>
      <c r="B13" s="81">
        <v>45613.4583333333</v>
      </c>
      <c r="C13" s="82">
        <v>1003</v>
      </c>
      <c r="D13" s="83" t="s">
        <v>9</v>
      </c>
      <c r="E13" s="82">
        <v>200</v>
      </c>
      <c r="F13" s="84">
        <v>4.95</v>
      </c>
      <c r="G13" s="86">
        <f t="shared" si="2"/>
        <v>990</v>
      </c>
      <c r="H13" s="2"/>
    </row>
    <row r="14" spans="1:8">
      <c r="A14" s="80">
        <v>100096</v>
      </c>
      <c r="B14" s="81">
        <v>45613.4583333333</v>
      </c>
      <c r="C14" s="82">
        <v>1004</v>
      </c>
      <c r="D14" s="83" t="s">
        <v>11</v>
      </c>
      <c r="E14" s="82">
        <v>150</v>
      </c>
      <c r="F14" s="84">
        <v>4.7</v>
      </c>
      <c r="G14" s="86">
        <f t="shared" si="2"/>
        <v>705</v>
      </c>
      <c r="H14" s="2"/>
    </row>
    <row r="15" spans="1:8">
      <c r="A15" s="80">
        <v>100095</v>
      </c>
      <c r="B15" s="81">
        <v>45585.3333333333</v>
      </c>
      <c r="C15" s="82">
        <v>1001</v>
      </c>
      <c r="D15" s="83" t="s">
        <v>5</v>
      </c>
      <c r="E15" s="82">
        <v>110</v>
      </c>
      <c r="F15" s="84">
        <v>5.45</v>
      </c>
      <c r="G15" s="84">
        <f t="shared" si="2"/>
        <v>599.5</v>
      </c>
      <c r="H15" s="2"/>
    </row>
    <row r="16" spans="1:8">
      <c r="A16" s="80">
        <v>100095</v>
      </c>
      <c r="B16" s="81">
        <v>45585.3333333333</v>
      </c>
      <c r="C16" s="82">
        <v>1002</v>
      </c>
      <c r="D16" s="83" t="s">
        <v>7</v>
      </c>
      <c r="E16" s="82">
        <v>265</v>
      </c>
      <c r="F16" s="84">
        <v>5.75</v>
      </c>
      <c r="G16" s="84">
        <f t="shared" ref="G16:G21" si="3">E16*F16</f>
        <v>1523.75</v>
      </c>
      <c r="H16" s="2"/>
    </row>
    <row r="17" spans="1:8">
      <c r="A17" s="80">
        <v>100095</v>
      </c>
      <c r="B17" s="81">
        <v>45585.3333333333</v>
      </c>
      <c r="C17" s="82">
        <v>1003</v>
      </c>
      <c r="D17" s="83" t="s">
        <v>9</v>
      </c>
      <c r="E17" s="82">
        <v>355</v>
      </c>
      <c r="F17" s="84">
        <v>4.95</v>
      </c>
      <c r="G17" s="84">
        <f t="shared" si="3"/>
        <v>1757.25</v>
      </c>
      <c r="H17" s="2"/>
    </row>
    <row r="18" spans="1:8">
      <c r="A18" s="80">
        <v>100095</v>
      </c>
      <c r="B18" s="81">
        <v>45585.3333333333</v>
      </c>
      <c r="C18" s="82">
        <v>1004</v>
      </c>
      <c r="D18" s="83" t="s">
        <v>11</v>
      </c>
      <c r="E18" s="82">
        <v>205</v>
      </c>
      <c r="F18" s="84">
        <v>4.7</v>
      </c>
      <c r="G18" s="84">
        <f t="shared" si="3"/>
        <v>963.5</v>
      </c>
      <c r="H18" s="2"/>
    </row>
    <row r="19" spans="1:8">
      <c r="A19" s="80">
        <v>100094</v>
      </c>
      <c r="B19" s="81">
        <v>45544.625</v>
      </c>
      <c r="C19" s="82">
        <v>1003</v>
      </c>
      <c r="D19" s="83" t="s">
        <v>9</v>
      </c>
      <c r="E19" s="82">
        <v>600</v>
      </c>
      <c r="F19" s="84">
        <v>4.95</v>
      </c>
      <c r="G19" s="86">
        <f t="shared" si="3"/>
        <v>2970</v>
      </c>
      <c r="H19" s="2"/>
    </row>
    <row r="20" spans="1:8">
      <c r="A20" s="80">
        <v>100094</v>
      </c>
      <c r="B20" s="81">
        <v>45544.625</v>
      </c>
      <c r="C20" s="82">
        <v>1004</v>
      </c>
      <c r="D20" s="83" t="s">
        <v>11</v>
      </c>
      <c r="E20" s="82">
        <v>385</v>
      </c>
      <c r="F20" s="84">
        <v>4.7</v>
      </c>
      <c r="G20" s="86">
        <f t="shared" si="3"/>
        <v>1809.5</v>
      </c>
      <c r="H20" s="2"/>
    </row>
    <row r="21" spans="1:8">
      <c r="A21" s="80">
        <v>100094</v>
      </c>
      <c r="B21" s="81">
        <v>45544.625</v>
      </c>
      <c r="C21" s="82">
        <v>1001</v>
      </c>
      <c r="D21" s="83" t="s">
        <v>5</v>
      </c>
      <c r="E21" s="82">
        <v>585</v>
      </c>
      <c r="F21" s="84">
        <v>5.45</v>
      </c>
      <c r="G21" s="84">
        <f t="shared" si="3"/>
        <v>3188.25</v>
      </c>
      <c r="H21" s="2"/>
    </row>
    <row r="22" spans="1:8">
      <c r="A22" s="80">
        <v>100093</v>
      </c>
      <c r="B22" s="81">
        <v>45507.5833333333</v>
      </c>
      <c r="C22" s="82">
        <v>1003</v>
      </c>
      <c r="D22" s="83" t="s">
        <v>9</v>
      </c>
      <c r="E22" s="82">
        <v>450</v>
      </c>
      <c r="F22" s="84">
        <v>4.95</v>
      </c>
      <c r="G22" s="86">
        <f t="shared" ref="G22:G24" si="4">E22*F22</f>
        <v>2227.5</v>
      </c>
      <c r="H22" s="2"/>
    </row>
    <row r="23" spans="1:8">
      <c r="A23" s="80">
        <v>100093</v>
      </c>
      <c r="B23" s="81">
        <v>45507.5833333333</v>
      </c>
      <c r="C23" s="82">
        <v>1004</v>
      </c>
      <c r="D23" s="83" t="s">
        <v>11</v>
      </c>
      <c r="E23" s="82">
        <v>550</v>
      </c>
      <c r="F23" s="84">
        <v>4.7</v>
      </c>
      <c r="G23" s="86">
        <f t="shared" si="4"/>
        <v>2585</v>
      </c>
      <c r="H23" s="2"/>
    </row>
    <row r="24" spans="1:8">
      <c r="A24" s="80">
        <v>100092</v>
      </c>
      <c r="B24" s="81">
        <v>45495.375</v>
      </c>
      <c r="C24" s="82">
        <v>1001</v>
      </c>
      <c r="D24" s="83" t="s">
        <v>5</v>
      </c>
      <c r="E24" s="82">
        <v>250</v>
      </c>
      <c r="F24" s="84">
        <v>5.45</v>
      </c>
      <c r="G24" s="84">
        <f t="shared" si="4"/>
        <v>1362.5</v>
      </c>
      <c r="H24" s="2"/>
    </row>
    <row r="25" spans="1:8">
      <c r="A25" s="80">
        <v>100092</v>
      </c>
      <c r="B25" s="81">
        <v>45495.375</v>
      </c>
      <c r="C25" s="82">
        <v>1002</v>
      </c>
      <c r="D25" s="83" t="s">
        <v>7</v>
      </c>
      <c r="E25" s="82">
        <v>100</v>
      </c>
      <c r="F25" s="84">
        <v>5.75</v>
      </c>
      <c r="G25" s="84">
        <f t="shared" ref="G25:G29" si="5">E25*F25</f>
        <v>575</v>
      </c>
      <c r="H25" s="2"/>
    </row>
    <row r="26" spans="1:8">
      <c r="A26" s="80">
        <v>100092</v>
      </c>
      <c r="B26" s="81">
        <v>45495.375</v>
      </c>
      <c r="C26" s="82">
        <v>1003</v>
      </c>
      <c r="D26" s="83" t="s">
        <v>9</v>
      </c>
      <c r="E26" s="82">
        <v>250</v>
      </c>
      <c r="F26" s="84">
        <v>4.95</v>
      </c>
      <c r="G26" s="84">
        <f t="shared" si="5"/>
        <v>1237.5</v>
      </c>
      <c r="H26" s="2"/>
    </row>
    <row r="27" spans="1:8">
      <c r="A27" s="80">
        <v>100091</v>
      </c>
      <c r="B27" s="81">
        <v>45463.3333333333</v>
      </c>
      <c r="C27" s="82">
        <v>1004</v>
      </c>
      <c r="D27" s="83" t="s">
        <v>11</v>
      </c>
      <c r="E27" s="82">
        <v>450</v>
      </c>
      <c r="F27" s="84">
        <v>4.7</v>
      </c>
      <c r="G27" s="86">
        <f t="shared" si="5"/>
        <v>2115</v>
      </c>
      <c r="H27" s="2"/>
    </row>
    <row r="28" spans="1:8">
      <c r="A28" s="80">
        <v>100091</v>
      </c>
      <c r="B28" s="81">
        <v>45463.3333333333</v>
      </c>
      <c r="C28" s="82">
        <v>1001</v>
      </c>
      <c r="D28" s="83" t="s">
        <v>5</v>
      </c>
      <c r="E28" s="82">
        <v>280</v>
      </c>
      <c r="F28" s="84">
        <v>5.45</v>
      </c>
      <c r="G28" s="84">
        <f t="shared" si="5"/>
        <v>1526</v>
      </c>
      <c r="H28" s="2"/>
    </row>
    <row r="29" spans="1:8">
      <c r="A29" s="80">
        <v>100090</v>
      </c>
      <c r="B29" s="81">
        <v>45422.3333333333</v>
      </c>
      <c r="C29" s="82">
        <v>1001</v>
      </c>
      <c r="D29" s="83" t="s">
        <v>5</v>
      </c>
      <c r="E29" s="82">
        <v>170</v>
      </c>
      <c r="F29" s="84">
        <v>5.45</v>
      </c>
      <c r="G29" s="84">
        <f t="shared" si="5"/>
        <v>926.5</v>
      </c>
      <c r="H29" s="2"/>
    </row>
    <row r="30" spans="1:8">
      <c r="A30" s="80">
        <v>100090</v>
      </c>
      <c r="B30" s="81">
        <v>45422.3333333333</v>
      </c>
      <c r="C30" s="82">
        <v>1002</v>
      </c>
      <c r="D30" s="83" t="s">
        <v>7</v>
      </c>
      <c r="E30" s="82">
        <v>210</v>
      </c>
      <c r="F30" s="84">
        <v>5.75</v>
      </c>
      <c r="G30" s="84">
        <f t="shared" ref="G30:G35" si="6">E30*F30</f>
        <v>1207.5</v>
      </c>
      <c r="H30" s="2"/>
    </row>
    <row r="31" spans="1:8">
      <c r="A31" s="80">
        <v>100090</v>
      </c>
      <c r="B31" s="81">
        <v>45422.3333333333</v>
      </c>
      <c r="C31" s="82">
        <v>1003</v>
      </c>
      <c r="D31" s="83" t="s">
        <v>9</v>
      </c>
      <c r="E31" s="82">
        <v>150</v>
      </c>
      <c r="F31" s="84">
        <v>4.95</v>
      </c>
      <c r="G31" s="84">
        <f t="shared" si="6"/>
        <v>742.5</v>
      </c>
      <c r="H31" s="2"/>
    </row>
    <row r="32" spans="1:8">
      <c r="A32" s="80">
        <v>100090</v>
      </c>
      <c r="B32" s="81">
        <v>45422.3333333333</v>
      </c>
      <c r="C32" s="82">
        <v>1004</v>
      </c>
      <c r="D32" s="83" t="s">
        <v>11</v>
      </c>
      <c r="E32" s="82">
        <v>120</v>
      </c>
      <c r="F32" s="84">
        <v>4.7</v>
      </c>
      <c r="G32" s="84">
        <f t="shared" si="6"/>
        <v>564</v>
      </c>
      <c r="H32" s="2"/>
    </row>
    <row r="33" spans="1:8">
      <c r="A33" s="80">
        <v>100089</v>
      </c>
      <c r="B33" s="81">
        <v>45395.4583333333</v>
      </c>
      <c r="C33" s="82">
        <v>1004</v>
      </c>
      <c r="D33" s="83" t="s">
        <v>11</v>
      </c>
      <c r="E33" s="82">
        <v>520</v>
      </c>
      <c r="F33" s="84">
        <v>5.75</v>
      </c>
      <c r="G33" s="84">
        <f t="shared" si="6"/>
        <v>2990</v>
      </c>
      <c r="H33" s="2"/>
    </row>
    <row r="34" spans="1:8">
      <c r="A34" s="80">
        <v>100089</v>
      </c>
      <c r="B34" s="81">
        <v>45395.4583333333</v>
      </c>
      <c r="C34" s="82">
        <v>1003</v>
      </c>
      <c r="D34" s="83" t="s">
        <v>9</v>
      </c>
      <c r="E34" s="82">
        <v>210</v>
      </c>
      <c r="F34" s="84">
        <v>4.95</v>
      </c>
      <c r="G34" s="84">
        <f t="shared" si="6"/>
        <v>1039.5</v>
      </c>
      <c r="H34" s="2"/>
    </row>
    <row r="35" spans="1:8">
      <c r="A35" s="80">
        <v>100088</v>
      </c>
      <c r="B35" s="81">
        <v>45369.4166666667</v>
      </c>
      <c r="C35" s="82">
        <v>1001</v>
      </c>
      <c r="D35" s="83" t="s">
        <v>5</v>
      </c>
      <c r="E35" s="82">
        <v>250</v>
      </c>
      <c r="F35" s="84">
        <v>5.45</v>
      </c>
      <c r="G35" s="84">
        <f t="shared" si="6"/>
        <v>1362.5</v>
      </c>
      <c r="H35" s="2"/>
    </row>
    <row r="36" spans="1:8">
      <c r="A36" s="80">
        <v>100088</v>
      </c>
      <c r="B36" s="81">
        <v>45369.4166666667</v>
      </c>
      <c r="C36" s="82">
        <v>1003</v>
      </c>
      <c r="D36" s="83" t="s">
        <v>9</v>
      </c>
      <c r="E36" s="82">
        <v>120</v>
      </c>
      <c r="F36" s="84">
        <v>4.95</v>
      </c>
      <c r="G36" s="84">
        <f t="shared" ref="G36:G38" si="7">E36*F36</f>
        <v>594</v>
      </c>
      <c r="H36" s="2"/>
    </row>
    <row r="37" spans="1:8">
      <c r="A37" s="80">
        <v>100088</v>
      </c>
      <c r="B37" s="81">
        <v>45369.4166666667</v>
      </c>
      <c r="C37" s="82">
        <v>1004</v>
      </c>
      <c r="D37" s="83" t="s">
        <v>11</v>
      </c>
      <c r="E37" s="82">
        <v>200</v>
      </c>
      <c r="F37" s="84">
        <v>4.7</v>
      </c>
      <c r="G37" s="84">
        <f t="shared" si="7"/>
        <v>940</v>
      </c>
      <c r="H37" s="2"/>
    </row>
    <row r="38" spans="1:8">
      <c r="A38" s="80">
        <v>100087</v>
      </c>
      <c r="B38" s="81">
        <v>45328.3958333333</v>
      </c>
      <c r="C38" s="82">
        <v>1001</v>
      </c>
      <c r="D38" s="83" t="s">
        <v>5</v>
      </c>
      <c r="E38" s="82">
        <v>440</v>
      </c>
      <c r="F38" s="84">
        <v>5.45</v>
      </c>
      <c r="G38" s="84">
        <f t="shared" si="7"/>
        <v>2398</v>
      </c>
      <c r="H38" s="2"/>
    </row>
    <row r="39" spans="1:8">
      <c r="A39" s="80">
        <v>100087</v>
      </c>
      <c r="B39" s="81">
        <v>45328.3958333333</v>
      </c>
      <c r="C39" s="82">
        <v>1002</v>
      </c>
      <c r="D39" s="83" t="s">
        <v>7</v>
      </c>
      <c r="E39" s="82">
        <v>560</v>
      </c>
      <c r="F39" s="84">
        <v>5.75</v>
      </c>
      <c r="G39" s="84">
        <f t="shared" ref="G39:G40" si="8">E39*F39</f>
        <v>3220</v>
      </c>
      <c r="H39" s="2"/>
    </row>
    <row r="40" spans="1:8">
      <c r="A40" s="80">
        <v>100086</v>
      </c>
      <c r="B40" s="81">
        <v>45303.4791666667</v>
      </c>
      <c r="C40" s="82">
        <v>1001</v>
      </c>
      <c r="D40" s="83" t="s">
        <v>5</v>
      </c>
      <c r="E40" s="82">
        <v>150</v>
      </c>
      <c r="F40" s="84">
        <v>5.45</v>
      </c>
      <c r="G40" s="84">
        <f t="shared" si="8"/>
        <v>817.5</v>
      </c>
      <c r="H40" s="2"/>
    </row>
    <row r="41" spans="1:8">
      <c r="A41" s="80">
        <v>100086</v>
      </c>
      <c r="B41" s="81">
        <v>45303.4791666667</v>
      </c>
      <c r="C41" s="82">
        <v>1002</v>
      </c>
      <c r="D41" s="83" t="s">
        <v>7</v>
      </c>
      <c r="E41" s="82">
        <v>275</v>
      </c>
      <c r="F41" s="84">
        <v>5.75</v>
      </c>
      <c r="G41" s="84">
        <f t="shared" ref="G41:G43" si="9">E41*F41</f>
        <v>1581.25</v>
      </c>
      <c r="H41" s="2"/>
    </row>
    <row r="42" spans="1:8">
      <c r="A42" s="80">
        <v>100086</v>
      </c>
      <c r="B42" s="81">
        <v>45303.4791666667</v>
      </c>
      <c r="C42" s="82">
        <v>1003</v>
      </c>
      <c r="D42" s="83" t="s">
        <v>9</v>
      </c>
      <c r="E42" s="82">
        <v>105</v>
      </c>
      <c r="F42" s="84">
        <v>4.95</v>
      </c>
      <c r="G42" s="84">
        <f t="shared" si="9"/>
        <v>519.75</v>
      </c>
      <c r="H42" s="2"/>
    </row>
    <row r="43" spans="1:8">
      <c r="A43" s="80">
        <v>100085</v>
      </c>
      <c r="B43" s="81">
        <v>45276.5833333333</v>
      </c>
      <c r="C43" s="82">
        <v>1001</v>
      </c>
      <c r="D43" s="83" t="s">
        <v>5</v>
      </c>
      <c r="E43" s="82">
        <v>110</v>
      </c>
      <c r="F43" s="84">
        <v>5.45</v>
      </c>
      <c r="G43" s="84">
        <f t="shared" si="9"/>
        <v>599.5</v>
      </c>
      <c r="H43" s="2"/>
    </row>
    <row r="44" spans="1:8">
      <c r="A44" s="80">
        <v>100085</v>
      </c>
      <c r="B44" s="81">
        <v>45276.5833333333</v>
      </c>
      <c r="C44" s="82">
        <v>1002</v>
      </c>
      <c r="D44" s="83" t="s">
        <v>7</v>
      </c>
      <c r="E44" s="82">
        <v>250</v>
      </c>
      <c r="F44" s="84">
        <v>5.75</v>
      </c>
      <c r="G44" s="84">
        <f t="shared" ref="G44:G47" si="10">E44*F44</f>
        <v>1437.5</v>
      </c>
      <c r="H44" s="2"/>
    </row>
    <row r="45" spans="1:8">
      <c r="A45" s="80">
        <v>100085</v>
      </c>
      <c r="B45" s="81">
        <v>45276.5833333333</v>
      </c>
      <c r="C45" s="82">
        <v>1003</v>
      </c>
      <c r="D45" s="83" t="s">
        <v>9</v>
      </c>
      <c r="E45" s="82">
        <v>210</v>
      </c>
      <c r="F45" s="84">
        <v>4.95</v>
      </c>
      <c r="G45" s="84">
        <f t="shared" si="10"/>
        <v>1039.5</v>
      </c>
      <c r="H45" s="2"/>
    </row>
    <row r="46" spans="1:8">
      <c r="A46" s="80">
        <v>100085</v>
      </c>
      <c r="B46" s="81">
        <v>45276.5833333333</v>
      </c>
      <c r="C46" s="82">
        <v>1004</v>
      </c>
      <c r="D46" s="83" t="s">
        <v>11</v>
      </c>
      <c r="E46" s="82">
        <v>305</v>
      </c>
      <c r="F46" s="84">
        <v>4.7</v>
      </c>
      <c r="G46" s="84">
        <f t="shared" si="10"/>
        <v>1433.5</v>
      </c>
      <c r="H46" s="2"/>
    </row>
    <row r="47" spans="1:8">
      <c r="A47" s="80">
        <v>100084</v>
      </c>
      <c r="B47" s="81">
        <v>45252.40625</v>
      </c>
      <c r="C47" s="82">
        <v>1001</v>
      </c>
      <c r="D47" s="83" t="s">
        <v>5</v>
      </c>
      <c r="E47" s="82">
        <v>305</v>
      </c>
      <c r="F47" s="84">
        <v>5.45</v>
      </c>
      <c r="G47" s="84">
        <f t="shared" si="10"/>
        <v>1662.25</v>
      </c>
      <c r="H47" s="2"/>
    </row>
    <row r="48" spans="1:8">
      <c r="A48" s="80">
        <v>100084</v>
      </c>
      <c r="B48" s="81">
        <v>45252.40625</v>
      </c>
      <c r="C48" s="82">
        <v>1002</v>
      </c>
      <c r="D48" s="83" t="s">
        <v>7</v>
      </c>
      <c r="E48" s="82">
        <v>215</v>
      </c>
      <c r="F48" s="84">
        <v>5.75</v>
      </c>
      <c r="G48" s="84">
        <f t="shared" ref="G48:G53" si="11">E48*F48</f>
        <v>1236.25</v>
      </c>
      <c r="H48" s="2"/>
    </row>
    <row r="49" spans="1:8">
      <c r="A49" s="80">
        <v>100083</v>
      </c>
      <c r="B49" s="81">
        <v>45216.4166666667</v>
      </c>
      <c r="C49" s="82">
        <v>1002</v>
      </c>
      <c r="D49" s="83" t="s">
        <v>7</v>
      </c>
      <c r="E49" s="82">
        <v>180</v>
      </c>
      <c r="F49" s="84">
        <v>5.75</v>
      </c>
      <c r="G49" s="86">
        <f t="shared" si="11"/>
        <v>1035</v>
      </c>
      <c r="H49" s="2"/>
    </row>
    <row r="50" spans="1:8">
      <c r="A50" s="80">
        <v>100083</v>
      </c>
      <c r="B50" s="81">
        <v>45216.4166666667</v>
      </c>
      <c r="C50" s="82">
        <v>1003</v>
      </c>
      <c r="D50" s="83" t="s">
        <v>9</v>
      </c>
      <c r="E50" s="82">
        <v>145</v>
      </c>
      <c r="F50" s="84">
        <v>4.95</v>
      </c>
      <c r="G50" s="86">
        <f t="shared" si="11"/>
        <v>717.75</v>
      </c>
      <c r="H50" s="2"/>
    </row>
    <row r="51" spans="1:8">
      <c r="A51" s="80">
        <v>100083</v>
      </c>
      <c r="B51" s="81">
        <v>45216.4166666667</v>
      </c>
      <c r="C51" s="82">
        <v>1004</v>
      </c>
      <c r="D51" s="83" t="s">
        <v>11</v>
      </c>
      <c r="E51" s="82">
        <v>250</v>
      </c>
      <c r="F51" s="84">
        <v>4.7</v>
      </c>
      <c r="G51" s="86">
        <f t="shared" si="11"/>
        <v>1175</v>
      </c>
      <c r="H51" s="2"/>
    </row>
    <row r="52" spans="1:8">
      <c r="A52" s="80">
        <v>100082</v>
      </c>
      <c r="B52" s="81">
        <v>45181.6666666667</v>
      </c>
      <c r="C52" s="82">
        <v>1004</v>
      </c>
      <c r="D52" s="83" t="s">
        <v>11</v>
      </c>
      <c r="E52" s="82">
        <v>400</v>
      </c>
      <c r="F52" s="84">
        <v>4.7</v>
      </c>
      <c r="G52" s="86">
        <f t="shared" si="11"/>
        <v>1880</v>
      </c>
      <c r="H52" s="2"/>
    </row>
    <row r="53" spans="1:8">
      <c r="A53" s="80">
        <v>100082</v>
      </c>
      <c r="B53" s="81">
        <v>45181.6666666667</v>
      </c>
      <c r="C53" s="82">
        <v>1001</v>
      </c>
      <c r="D53" s="83" t="s">
        <v>5</v>
      </c>
      <c r="E53" s="82">
        <v>150</v>
      </c>
      <c r="F53" s="84">
        <v>5.45</v>
      </c>
      <c r="G53" s="84">
        <f t="shared" si="11"/>
        <v>817.5</v>
      </c>
      <c r="H53" s="2"/>
    </row>
    <row r="54" spans="1:8">
      <c r="A54" s="80">
        <v>100082</v>
      </c>
      <c r="B54" s="81">
        <v>45181.6666666667</v>
      </c>
      <c r="C54" s="82">
        <v>1003</v>
      </c>
      <c r="D54" s="83" t="s">
        <v>9</v>
      </c>
      <c r="E54" s="82">
        <v>200</v>
      </c>
      <c r="F54" s="84">
        <v>4.95</v>
      </c>
      <c r="G54" s="86">
        <f t="shared" ref="G54:G58" si="12">E54*F54</f>
        <v>990</v>
      </c>
      <c r="H54" s="2"/>
    </row>
    <row r="55" spans="1:8">
      <c r="A55" s="80">
        <v>100081</v>
      </c>
      <c r="B55" s="81">
        <v>45158.4236111111</v>
      </c>
      <c r="C55" s="82">
        <v>1002</v>
      </c>
      <c r="D55" s="83" t="s">
        <v>7</v>
      </c>
      <c r="E55" s="82">
        <v>145</v>
      </c>
      <c r="F55" s="84">
        <v>5.75</v>
      </c>
      <c r="G55" s="84">
        <f t="shared" si="12"/>
        <v>833.75</v>
      </c>
      <c r="H55" s="2"/>
    </row>
    <row r="56" spans="1:8">
      <c r="A56" s="80">
        <v>100081</v>
      </c>
      <c r="B56" s="81">
        <v>45158.4236111111</v>
      </c>
      <c r="C56" s="82">
        <v>1003</v>
      </c>
      <c r="D56" s="83" t="s">
        <v>9</v>
      </c>
      <c r="E56" s="82">
        <v>170</v>
      </c>
      <c r="F56" s="84">
        <v>4.95</v>
      </c>
      <c r="G56" s="84">
        <f t="shared" si="12"/>
        <v>841.5</v>
      </c>
      <c r="H56" s="2"/>
    </row>
    <row r="57" spans="1:8">
      <c r="A57" s="80">
        <v>100081</v>
      </c>
      <c r="B57" s="81">
        <v>45158.4236111111</v>
      </c>
      <c r="C57" s="82">
        <v>1004</v>
      </c>
      <c r="D57" s="83" t="s">
        <v>11</v>
      </c>
      <c r="E57" s="82">
        <v>120</v>
      </c>
      <c r="F57" s="84">
        <v>4.7</v>
      </c>
      <c r="G57" s="84">
        <f t="shared" si="12"/>
        <v>564</v>
      </c>
      <c r="H57" s="2"/>
    </row>
    <row r="58" spans="1:8">
      <c r="A58" s="80">
        <v>100080</v>
      </c>
      <c r="B58" s="81">
        <v>45119.5416666667</v>
      </c>
      <c r="C58" s="82">
        <v>1001</v>
      </c>
      <c r="D58" s="83" t="s">
        <v>5</v>
      </c>
      <c r="E58" s="82">
        <v>165</v>
      </c>
      <c r="F58" s="84">
        <v>5.45</v>
      </c>
      <c r="G58" s="84">
        <f t="shared" si="12"/>
        <v>899.25</v>
      </c>
      <c r="H58" s="2"/>
    </row>
    <row r="59" spans="1:8">
      <c r="A59" s="80">
        <v>100080</v>
      </c>
      <c r="B59" s="81">
        <v>45119.5416666667</v>
      </c>
      <c r="C59" s="82">
        <v>1003</v>
      </c>
      <c r="D59" s="83" t="s">
        <v>9</v>
      </c>
      <c r="E59" s="82">
        <v>155</v>
      </c>
      <c r="F59" s="84">
        <v>4.95</v>
      </c>
      <c r="G59" s="86">
        <f t="shared" ref="G59:G66" si="13">E59*F59</f>
        <v>767.25</v>
      </c>
      <c r="H59" s="2"/>
    </row>
    <row r="60" spans="1:8">
      <c r="A60" s="80">
        <v>100079</v>
      </c>
      <c r="B60" s="81">
        <v>45117.4166666667</v>
      </c>
      <c r="C60" s="82">
        <v>1002</v>
      </c>
      <c r="D60" s="83" t="s">
        <v>7</v>
      </c>
      <c r="E60" s="82">
        <v>210</v>
      </c>
      <c r="F60" s="84">
        <v>5.75</v>
      </c>
      <c r="G60" s="86">
        <f t="shared" si="13"/>
        <v>1207.5</v>
      </c>
      <c r="H60" s="2"/>
    </row>
    <row r="61" spans="1:8">
      <c r="A61" s="80">
        <v>100079</v>
      </c>
      <c r="B61" s="81">
        <v>45117.4166666667</v>
      </c>
      <c r="C61" s="82">
        <v>1003</v>
      </c>
      <c r="D61" s="83" t="s">
        <v>9</v>
      </c>
      <c r="E61" s="82">
        <v>350</v>
      </c>
      <c r="F61" s="84">
        <v>4.95</v>
      </c>
      <c r="G61" s="86">
        <f t="shared" si="13"/>
        <v>1732.5</v>
      </c>
      <c r="H61" s="2"/>
    </row>
    <row r="62" spans="1:8">
      <c r="A62" s="85">
        <v>100078</v>
      </c>
      <c r="B62" s="81">
        <v>45097.4583333333</v>
      </c>
      <c r="C62" s="82">
        <v>1004</v>
      </c>
      <c r="D62" s="83" t="s">
        <v>11</v>
      </c>
      <c r="E62" s="82">
        <v>120</v>
      </c>
      <c r="F62" s="84">
        <v>4.7</v>
      </c>
      <c r="G62" s="86">
        <f t="shared" si="13"/>
        <v>564</v>
      </c>
      <c r="H62" s="2"/>
    </row>
    <row r="63" spans="1:8">
      <c r="A63" s="85">
        <v>100078</v>
      </c>
      <c r="B63" s="81">
        <v>45097.4583333333</v>
      </c>
      <c r="C63" s="82">
        <v>1003</v>
      </c>
      <c r="D63" s="83" t="s">
        <v>9</v>
      </c>
      <c r="E63" s="82">
        <v>165</v>
      </c>
      <c r="F63" s="84">
        <v>4.95</v>
      </c>
      <c r="G63" s="86">
        <f t="shared" si="13"/>
        <v>816.75</v>
      </c>
      <c r="H63" s="2"/>
    </row>
    <row r="64" spans="1:8">
      <c r="A64" s="85">
        <v>100078</v>
      </c>
      <c r="B64" s="81">
        <v>45097.4583333333</v>
      </c>
      <c r="C64" s="82">
        <v>1002</v>
      </c>
      <c r="D64" s="83" t="s">
        <v>7</v>
      </c>
      <c r="E64" s="82">
        <v>185</v>
      </c>
      <c r="F64" s="84">
        <v>5.75</v>
      </c>
      <c r="G64" s="86">
        <f t="shared" si="13"/>
        <v>1063.75</v>
      </c>
      <c r="H64" s="2"/>
    </row>
    <row r="65" spans="1:8">
      <c r="A65" s="85">
        <v>100078</v>
      </c>
      <c r="B65" s="81">
        <v>45097.4583333333</v>
      </c>
      <c r="C65" s="82">
        <v>1001</v>
      </c>
      <c r="D65" s="83" t="s">
        <v>5</v>
      </c>
      <c r="E65" s="82">
        <v>320</v>
      </c>
      <c r="F65" s="84">
        <v>5.45</v>
      </c>
      <c r="G65" s="84">
        <f t="shared" si="13"/>
        <v>1744</v>
      </c>
      <c r="H65" s="2"/>
    </row>
    <row r="66" spans="1:8">
      <c r="A66" s="80">
        <v>100077</v>
      </c>
      <c r="B66" s="81">
        <v>45067.625</v>
      </c>
      <c r="C66" s="82">
        <v>1001</v>
      </c>
      <c r="D66" s="83" t="s">
        <v>5</v>
      </c>
      <c r="E66" s="82">
        <v>300</v>
      </c>
      <c r="F66" s="84">
        <v>5.45</v>
      </c>
      <c r="G66" s="84">
        <f t="shared" si="13"/>
        <v>1635</v>
      </c>
      <c r="H66" s="2"/>
    </row>
    <row r="67" spans="1:8">
      <c r="A67" s="80">
        <v>100077</v>
      </c>
      <c r="B67" s="81">
        <v>45067.625</v>
      </c>
      <c r="C67" s="82">
        <v>1003</v>
      </c>
      <c r="D67" s="83" t="s">
        <v>9</v>
      </c>
      <c r="E67" s="82">
        <v>280</v>
      </c>
      <c r="F67" s="84">
        <v>4.95</v>
      </c>
      <c r="G67" s="86">
        <f t="shared" ref="G67:G68" si="14">E67*F67</f>
        <v>1386</v>
      </c>
      <c r="H67" s="2"/>
    </row>
    <row r="68" spans="1:8">
      <c r="A68" s="80">
        <v>100076</v>
      </c>
      <c r="B68" s="81">
        <v>45027.5416666667</v>
      </c>
      <c r="C68" s="82">
        <v>1001</v>
      </c>
      <c r="D68" s="83" t="s">
        <v>5</v>
      </c>
      <c r="E68" s="82">
        <v>300</v>
      </c>
      <c r="F68" s="84">
        <v>5.45</v>
      </c>
      <c r="G68" s="84">
        <f t="shared" si="14"/>
        <v>1635</v>
      </c>
      <c r="H68" s="2"/>
    </row>
    <row r="69" spans="1:8">
      <c r="A69" s="80">
        <v>100076</v>
      </c>
      <c r="B69" s="81">
        <v>45027.5416666667</v>
      </c>
      <c r="C69" s="82">
        <v>1002</v>
      </c>
      <c r="D69" s="83" t="s">
        <v>7</v>
      </c>
      <c r="E69" s="82">
        <v>170</v>
      </c>
      <c r="F69" s="84">
        <v>5.75</v>
      </c>
      <c r="G69" s="84">
        <f t="shared" ref="G69:G70" si="15">E69*F69</f>
        <v>977.5</v>
      </c>
      <c r="H69" s="2"/>
    </row>
    <row r="70" spans="1:8">
      <c r="A70" s="80">
        <v>100075</v>
      </c>
      <c r="B70" s="81">
        <v>45001.3958333333</v>
      </c>
      <c r="C70" s="82">
        <v>1001</v>
      </c>
      <c r="D70" s="83" t="s">
        <v>5</v>
      </c>
      <c r="E70" s="82">
        <v>120</v>
      </c>
      <c r="F70" s="84">
        <v>5.45</v>
      </c>
      <c r="G70" s="84">
        <f t="shared" si="15"/>
        <v>654</v>
      </c>
      <c r="H70" s="2"/>
    </row>
    <row r="71" spans="1:8">
      <c r="A71" s="80">
        <v>100075</v>
      </c>
      <c r="B71" s="81">
        <v>45001.3958333333</v>
      </c>
      <c r="C71" s="82">
        <v>1002</v>
      </c>
      <c r="D71" s="83" t="s">
        <v>7</v>
      </c>
      <c r="E71" s="82">
        <v>250</v>
      </c>
      <c r="F71" s="84">
        <v>5.75</v>
      </c>
      <c r="G71" s="84">
        <f t="shared" ref="G71:G74" si="16">E71*F71</f>
        <v>1437.5</v>
      </c>
      <c r="H71" s="2"/>
    </row>
    <row r="72" spans="1:8">
      <c r="A72" s="80">
        <v>100075</v>
      </c>
      <c r="B72" s="81">
        <v>45001.3958333333</v>
      </c>
      <c r="C72" s="82">
        <v>1003</v>
      </c>
      <c r="D72" s="83" t="s">
        <v>9</v>
      </c>
      <c r="E72" s="82">
        <v>335</v>
      </c>
      <c r="F72" s="84">
        <v>4.95</v>
      </c>
      <c r="G72" s="84">
        <f t="shared" si="16"/>
        <v>1658.25</v>
      </c>
      <c r="H72" s="2"/>
    </row>
    <row r="73" spans="1:8">
      <c r="A73" s="80">
        <v>100075</v>
      </c>
      <c r="B73" s="81">
        <v>45001.3958333333</v>
      </c>
      <c r="C73" s="82">
        <v>1004</v>
      </c>
      <c r="D73" s="83" t="s">
        <v>11</v>
      </c>
      <c r="E73" s="82">
        <v>100</v>
      </c>
      <c r="F73" s="84">
        <v>4.7</v>
      </c>
      <c r="G73" s="84">
        <f t="shared" si="16"/>
        <v>470</v>
      </c>
      <c r="H73" s="2"/>
    </row>
    <row r="74" spans="1:8">
      <c r="A74" s="80">
        <v>100074</v>
      </c>
      <c r="B74" s="81">
        <v>44963.3958333333</v>
      </c>
      <c r="C74" s="82">
        <v>1001</v>
      </c>
      <c r="D74" s="83" t="s">
        <v>5</v>
      </c>
      <c r="E74" s="82">
        <v>440</v>
      </c>
      <c r="F74" s="84">
        <v>5.45</v>
      </c>
      <c r="G74" s="84">
        <f t="shared" si="16"/>
        <v>2398</v>
      </c>
      <c r="H74" s="2"/>
    </row>
    <row r="75" spans="1:8">
      <c r="A75" s="80">
        <v>100074</v>
      </c>
      <c r="B75" s="81">
        <v>44963.3958333333</v>
      </c>
      <c r="C75" s="82">
        <v>1002</v>
      </c>
      <c r="D75" s="83" t="s">
        <v>7</v>
      </c>
      <c r="E75" s="82">
        <v>560</v>
      </c>
      <c r="F75" s="84">
        <v>5.75</v>
      </c>
      <c r="G75" s="84">
        <f t="shared" ref="G75:G76" si="17">E75*F75</f>
        <v>3220</v>
      </c>
      <c r="H75" s="2"/>
    </row>
    <row r="76" spans="1:8">
      <c r="A76" s="80">
        <v>100073</v>
      </c>
      <c r="B76" s="81">
        <v>44938.4375</v>
      </c>
      <c r="C76" s="82">
        <v>1001</v>
      </c>
      <c r="D76" s="83" t="s">
        <v>5</v>
      </c>
      <c r="E76" s="82">
        <v>150</v>
      </c>
      <c r="F76" s="84">
        <v>5.45</v>
      </c>
      <c r="G76" s="84">
        <f t="shared" si="17"/>
        <v>817.5</v>
      </c>
      <c r="H76" s="2"/>
    </row>
    <row r="77" spans="1:8">
      <c r="A77" s="80">
        <v>100073</v>
      </c>
      <c r="B77" s="81">
        <v>44938.4375</v>
      </c>
      <c r="C77" s="82">
        <v>1004</v>
      </c>
      <c r="D77" s="83" t="s">
        <v>11</v>
      </c>
      <c r="E77" s="82">
        <v>275</v>
      </c>
      <c r="F77" s="84">
        <v>5.75</v>
      </c>
      <c r="G77" s="84">
        <f t="shared" ref="G77:G80" si="18">E77*F77</f>
        <v>1581.25</v>
      </c>
      <c r="H77" s="2"/>
    </row>
    <row r="78" spans="1:8">
      <c r="A78" s="80">
        <v>100073</v>
      </c>
      <c r="B78" s="81">
        <v>44938.4375</v>
      </c>
      <c r="C78" s="82">
        <v>1003</v>
      </c>
      <c r="D78" s="83" t="s">
        <v>9</v>
      </c>
      <c r="E78" s="82">
        <v>105</v>
      </c>
      <c r="F78" s="84">
        <v>4.95</v>
      </c>
      <c r="G78" s="84">
        <f t="shared" si="18"/>
        <v>519.75</v>
      </c>
      <c r="H78" s="2"/>
    </row>
    <row r="79" spans="1:8">
      <c r="A79" s="80">
        <v>100072</v>
      </c>
      <c r="B79" s="81">
        <v>44917.5416666667</v>
      </c>
      <c r="C79" s="82">
        <v>1003</v>
      </c>
      <c r="D79" s="83" t="s">
        <v>9</v>
      </c>
      <c r="E79" s="82">
        <v>1000</v>
      </c>
      <c r="F79" s="84">
        <v>4.95</v>
      </c>
      <c r="G79" s="84">
        <f t="shared" si="18"/>
        <v>4950</v>
      </c>
      <c r="H79" s="2"/>
    </row>
    <row r="80" spans="1:8">
      <c r="A80" s="80">
        <v>100072</v>
      </c>
      <c r="B80" s="81">
        <v>44917.5416666667</v>
      </c>
      <c r="C80" s="82">
        <v>1004</v>
      </c>
      <c r="D80" s="83" t="s">
        <v>11</v>
      </c>
      <c r="E80" s="82">
        <v>1000</v>
      </c>
      <c r="F80" s="84">
        <v>4.7</v>
      </c>
      <c r="G80" s="84">
        <f t="shared" si="18"/>
        <v>4700</v>
      </c>
      <c r="H80" s="2"/>
    </row>
    <row r="81" spans="1:8">
      <c r="A81" s="80">
        <v>100072</v>
      </c>
      <c r="B81" s="81">
        <v>44917.5416666667</v>
      </c>
      <c r="C81" s="82">
        <v>1002</v>
      </c>
      <c r="D81" s="83" t="s">
        <v>7</v>
      </c>
      <c r="E81" s="82">
        <v>600</v>
      </c>
      <c r="F81" s="84">
        <v>4.95</v>
      </c>
      <c r="G81" s="84">
        <f t="shared" ref="G81:G82" si="19">E81*F81</f>
        <v>2970</v>
      </c>
      <c r="H81" s="2"/>
    </row>
    <row r="82" spans="1:8">
      <c r="A82" s="80">
        <v>100072</v>
      </c>
      <c r="B82" s="81">
        <v>44917.5416666667</v>
      </c>
      <c r="C82" s="82">
        <v>1001</v>
      </c>
      <c r="D82" s="83" t="s">
        <v>5</v>
      </c>
      <c r="E82" s="82">
        <v>800</v>
      </c>
      <c r="F82" s="84">
        <v>4.7</v>
      </c>
      <c r="G82" s="84">
        <f t="shared" si="19"/>
        <v>3760</v>
      </c>
      <c r="H82" s="2"/>
    </row>
    <row r="83" spans="1:8">
      <c r="A83" s="2"/>
      <c r="B83" s="2"/>
      <c r="C83" s="2"/>
      <c r="D83" s="2"/>
      <c r="E83" s="2"/>
      <c r="F83" s="2"/>
      <c r="G83" s="2"/>
      <c r="H83" s="2"/>
    </row>
    <row r="84" spans="1:8">
      <c r="A84" s="2"/>
      <c r="B84" s="2"/>
      <c r="C84" s="2"/>
      <c r="D84" s="2"/>
      <c r="E84" s="2"/>
      <c r="F84" s="2"/>
      <c r="G84" s="2"/>
      <c r="H84" s="2"/>
    </row>
    <row r="85" spans="1:8">
      <c r="A85" s="2"/>
      <c r="B85" s="2"/>
      <c r="C85" s="2"/>
      <c r="D85" s="2"/>
      <c r="E85" s="2"/>
      <c r="F85" s="2"/>
      <c r="G85" s="2"/>
      <c r="H85" s="2"/>
    </row>
    <row r="86" spans="1:8">
      <c r="A86" s="2"/>
      <c r="B86" s="2"/>
      <c r="C86" s="2"/>
      <c r="D86" s="2"/>
      <c r="E86" s="2"/>
      <c r="F86" s="2"/>
      <c r="G86" s="2"/>
      <c r="H86" s="2"/>
    </row>
    <row r="87" spans="1:8">
      <c r="A87" s="2"/>
      <c r="B87" s="2"/>
      <c r="C87" s="2"/>
      <c r="D87" s="2"/>
      <c r="E87" s="2"/>
      <c r="F87" s="2"/>
      <c r="G87" s="2"/>
      <c r="H87" s="2"/>
    </row>
    <row r="88" spans="1:8">
      <c r="A88" s="2"/>
      <c r="B88" s="2"/>
      <c r="C88" s="2"/>
      <c r="D88" s="2"/>
      <c r="E88" s="2"/>
      <c r="F88" s="2"/>
      <c r="G88" s="2"/>
      <c r="H88" s="2"/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7"/>
  <sheetViews>
    <sheetView zoomScale="85" zoomScaleNormal="85" workbookViewId="0">
      <selection activeCell="E1" sqref="E1"/>
    </sheetView>
  </sheetViews>
  <sheetFormatPr defaultColWidth="9" defaultRowHeight="12.5" outlineLevelCol="4"/>
  <cols>
    <col min="1" max="1" width="8.89090909090909" style="1"/>
    <col min="2" max="2" width="13.1090909090909" style="1" customWidth="1"/>
    <col min="3" max="3" width="29.8909090909091" style="1" customWidth="1"/>
    <col min="4" max="4" width="15.4454545454545" style="1" customWidth="1"/>
    <col min="5" max="16384" width="8.89090909090909" style="1"/>
  </cols>
  <sheetData>
    <row r="1" spans="1:5">
      <c r="A1" s="66" t="s">
        <v>55</v>
      </c>
      <c r="B1" s="67" t="s">
        <v>56</v>
      </c>
      <c r="C1" s="74" t="s">
        <v>57</v>
      </c>
      <c r="D1" s="68" t="s">
        <v>15</v>
      </c>
      <c r="E1" s="2"/>
    </row>
    <row r="2" spans="1:5">
      <c r="A2" s="69">
        <v>2024</v>
      </c>
      <c r="B2" s="37">
        <v>12</v>
      </c>
      <c r="C2" s="75" t="s">
        <v>58</v>
      </c>
      <c r="D2" s="76">
        <v>200</v>
      </c>
      <c r="E2" s="2"/>
    </row>
    <row r="3" spans="1:5">
      <c r="A3" s="69">
        <v>2024</v>
      </c>
      <c r="B3" s="37">
        <v>12</v>
      </c>
      <c r="C3" s="75" t="s">
        <v>59</v>
      </c>
      <c r="D3" s="76">
        <v>850</v>
      </c>
      <c r="E3" s="2"/>
    </row>
    <row r="4" spans="1:5">
      <c r="A4" s="69">
        <v>2024</v>
      </c>
      <c r="B4" s="37">
        <v>12</v>
      </c>
      <c r="C4" s="75" t="s">
        <v>60</v>
      </c>
      <c r="D4" s="76">
        <v>600</v>
      </c>
      <c r="E4" s="2"/>
    </row>
    <row r="5" spans="1:5">
      <c r="A5" s="69">
        <v>2024</v>
      </c>
      <c r="B5" s="37">
        <v>12</v>
      </c>
      <c r="C5" s="75" t="s">
        <v>61</v>
      </c>
      <c r="D5" s="76">
        <v>150</v>
      </c>
      <c r="E5" s="2"/>
    </row>
    <row r="6" spans="1:5">
      <c r="A6" s="69">
        <v>2024</v>
      </c>
      <c r="B6" s="37">
        <v>12</v>
      </c>
      <c r="C6" s="75" t="s">
        <v>62</v>
      </c>
      <c r="D6" s="76">
        <v>650</v>
      </c>
      <c r="E6" s="2"/>
    </row>
    <row r="7" spans="1:5">
      <c r="A7" s="69">
        <v>2024</v>
      </c>
      <c r="B7" s="37">
        <v>11</v>
      </c>
      <c r="C7" s="75" t="s">
        <v>58</v>
      </c>
      <c r="D7" s="76">
        <v>350</v>
      </c>
      <c r="E7" s="2"/>
    </row>
    <row r="8" spans="1:5">
      <c r="A8" s="69">
        <v>2024</v>
      </c>
      <c r="B8" s="37">
        <v>11</v>
      </c>
      <c r="C8" s="75" t="s">
        <v>59</v>
      </c>
      <c r="D8" s="76">
        <v>850</v>
      </c>
      <c r="E8" s="2"/>
    </row>
    <row r="9" spans="1:5">
      <c r="A9" s="69">
        <v>2024</v>
      </c>
      <c r="B9" s="37">
        <v>11</v>
      </c>
      <c r="C9" s="75" t="s">
        <v>60</v>
      </c>
      <c r="D9" s="76">
        <v>600</v>
      </c>
      <c r="E9" s="2"/>
    </row>
    <row r="10" spans="1:5">
      <c r="A10" s="69">
        <v>2024</v>
      </c>
      <c r="B10" s="37">
        <v>11</v>
      </c>
      <c r="C10" s="75" t="s">
        <v>61</v>
      </c>
      <c r="D10" s="76">
        <v>150</v>
      </c>
      <c r="E10" s="2"/>
    </row>
    <row r="11" spans="1:5">
      <c r="A11" s="69">
        <v>2024</v>
      </c>
      <c r="B11" s="37">
        <v>11</v>
      </c>
      <c r="C11" s="75" t="s">
        <v>62</v>
      </c>
      <c r="D11" s="76">
        <v>450</v>
      </c>
      <c r="E11" s="2"/>
    </row>
    <row r="12" spans="1:5">
      <c r="A12" s="69">
        <v>2024</v>
      </c>
      <c r="B12" s="37">
        <v>10</v>
      </c>
      <c r="C12" s="75" t="s">
        <v>58</v>
      </c>
      <c r="D12" s="76">
        <v>550</v>
      </c>
      <c r="E12" s="2"/>
    </row>
    <row r="13" spans="1:5">
      <c r="A13" s="69">
        <v>2024</v>
      </c>
      <c r="B13" s="37">
        <v>10</v>
      </c>
      <c r="C13" s="75" t="s">
        <v>59</v>
      </c>
      <c r="D13" s="76">
        <v>1050</v>
      </c>
      <c r="E13" s="2"/>
    </row>
    <row r="14" spans="1:5">
      <c r="A14" s="69">
        <v>2024</v>
      </c>
      <c r="B14" s="37">
        <v>10</v>
      </c>
      <c r="C14" s="75" t="s">
        <v>60</v>
      </c>
      <c r="D14" s="76">
        <v>600</v>
      </c>
      <c r="E14" s="2"/>
    </row>
    <row r="15" spans="1:5">
      <c r="A15" s="69">
        <v>2024</v>
      </c>
      <c r="B15" s="37">
        <v>10</v>
      </c>
      <c r="C15" s="75" t="s">
        <v>61</v>
      </c>
      <c r="D15" s="76">
        <v>150</v>
      </c>
      <c r="E15" s="2"/>
    </row>
    <row r="16" spans="1:5">
      <c r="A16" s="69">
        <v>2024</v>
      </c>
      <c r="B16" s="37">
        <v>10</v>
      </c>
      <c r="C16" s="75" t="s">
        <v>62</v>
      </c>
      <c r="D16" s="76">
        <v>450</v>
      </c>
      <c r="E16" s="2"/>
    </row>
    <row r="17" spans="1:5">
      <c r="A17" s="69">
        <v>2024</v>
      </c>
      <c r="B17" s="37">
        <v>9</v>
      </c>
      <c r="C17" s="75" t="s">
        <v>58</v>
      </c>
      <c r="D17" s="76">
        <v>200</v>
      </c>
      <c r="E17" s="2"/>
    </row>
    <row r="18" spans="1:5">
      <c r="A18" s="69">
        <v>2024</v>
      </c>
      <c r="B18" s="37">
        <v>9</v>
      </c>
      <c r="C18" s="75" t="s">
        <v>59</v>
      </c>
      <c r="D18" s="76">
        <v>1100</v>
      </c>
      <c r="E18" s="2"/>
    </row>
    <row r="19" spans="1:5">
      <c r="A19" s="69">
        <v>2024</v>
      </c>
      <c r="B19" s="37">
        <v>9</v>
      </c>
      <c r="C19" s="75" t="s">
        <v>60</v>
      </c>
      <c r="D19" s="76">
        <v>600</v>
      </c>
      <c r="E19" s="2"/>
    </row>
    <row r="20" spans="1:5">
      <c r="A20" s="69">
        <v>2024</v>
      </c>
      <c r="B20" s="37">
        <v>9</v>
      </c>
      <c r="C20" s="75" t="s">
        <v>61</v>
      </c>
      <c r="D20" s="76">
        <v>150</v>
      </c>
      <c r="E20" s="2"/>
    </row>
    <row r="21" spans="1:5">
      <c r="A21" s="71">
        <v>2024</v>
      </c>
      <c r="B21" s="72">
        <v>9</v>
      </c>
      <c r="C21" s="77" t="s">
        <v>62</v>
      </c>
      <c r="D21" s="78">
        <v>450</v>
      </c>
      <c r="E21" s="2"/>
    </row>
    <row r="22" spans="1:5">
      <c r="A22" s="69">
        <v>2024</v>
      </c>
      <c r="B22" s="37">
        <v>8</v>
      </c>
      <c r="C22" s="75" t="s">
        <v>58</v>
      </c>
      <c r="D22" s="76">
        <v>200</v>
      </c>
      <c r="E22" s="2"/>
    </row>
    <row r="23" spans="1:5">
      <c r="A23" s="69">
        <v>2024</v>
      </c>
      <c r="B23" s="37">
        <v>8</v>
      </c>
      <c r="C23" s="75" t="s">
        <v>59</v>
      </c>
      <c r="D23" s="76">
        <v>550</v>
      </c>
      <c r="E23" s="2"/>
    </row>
    <row r="24" spans="1:5">
      <c r="A24" s="69">
        <v>2024</v>
      </c>
      <c r="B24" s="37">
        <v>8</v>
      </c>
      <c r="C24" s="75" t="s">
        <v>60</v>
      </c>
      <c r="D24" s="76">
        <v>600</v>
      </c>
      <c r="E24" s="2"/>
    </row>
    <row r="25" spans="1:5">
      <c r="A25" s="69">
        <v>2024</v>
      </c>
      <c r="B25" s="37">
        <v>8</v>
      </c>
      <c r="C25" s="75" t="s">
        <v>61</v>
      </c>
      <c r="D25" s="76">
        <v>150</v>
      </c>
      <c r="E25" s="2"/>
    </row>
    <row r="26" spans="1:5">
      <c r="A26" s="69">
        <v>2024</v>
      </c>
      <c r="B26" s="37">
        <v>8</v>
      </c>
      <c r="C26" s="75" t="s">
        <v>62</v>
      </c>
      <c r="D26" s="76">
        <v>450</v>
      </c>
      <c r="E26" s="2"/>
    </row>
    <row r="27" spans="1:5">
      <c r="A27" s="69">
        <v>2024</v>
      </c>
      <c r="B27" s="37">
        <v>7</v>
      </c>
      <c r="C27" s="75" t="s">
        <v>58</v>
      </c>
      <c r="D27" s="76">
        <v>200</v>
      </c>
      <c r="E27" s="2"/>
    </row>
    <row r="28" spans="1:5">
      <c r="A28" s="69">
        <v>2024</v>
      </c>
      <c r="B28" s="37">
        <v>7</v>
      </c>
      <c r="C28" s="75" t="s">
        <v>59</v>
      </c>
      <c r="D28" s="76">
        <v>400</v>
      </c>
      <c r="E28" s="2"/>
    </row>
    <row r="29" spans="1:5">
      <c r="A29" s="69">
        <v>2024</v>
      </c>
      <c r="B29" s="37">
        <v>7</v>
      </c>
      <c r="C29" s="75" t="s">
        <v>60</v>
      </c>
      <c r="D29" s="76">
        <v>600</v>
      </c>
      <c r="E29" s="2"/>
    </row>
    <row r="30" spans="1:5">
      <c r="A30" s="69">
        <v>2024</v>
      </c>
      <c r="B30" s="37">
        <v>7</v>
      </c>
      <c r="C30" s="75" t="s">
        <v>61</v>
      </c>
      <c r="D30" s="76">
        <v>150</v>
      </c>
      <c r="E30" s="2"/>
    </row>
    <row r="31" spans="1:5">
      <c r="A31" s="69">
        <v>2024</v>
      </c>
      <c r="B31" s="37">
        <v>7</v>
      </c>
      <c r="C31" s="75" t="s">
        <v>62</v>
      </c>
      <c r="D31" s="76">
        <v>450</v>
      </c>
      <c r="E31" s="2"/>
    </row>
    <row r="32" spans="1:5">
      <c r="A32" s="69">
        <v>2024</v>
      </c>
      <c r="B32" s="37">
        <v>6</v>
      </c>
      <c r="C32" s="75" t="s">
        <v>58</v>
      </c>
      <c r="D32" s="76">
        <v>300</v>
      </c>
      <c r="E32" s="2"/>
    </row>
    <row r="33" spans="1:5">
      <c r="A33" s="69">
        <v>2024</v>
      </c>
      <c r="B33" s="37">
        <v>6</v>
      </c>
      <c r="C33" s="75" t="s">
        <v>59</v>
      </c>
      <c r="D33" s="76">
        <v>850</v>
      </c>
      <c r="E33" s="2"/>
    </row>
    <row r="34" spans="1:5">
      <c r="A34" s="69">
        <v>2024</v>
      </c>
      <c r="B34" s="37">
        <v>6</v>
      </c>
      <c r="C34" s="75" t="s">
        <v>60</v>
      </c>
      <c r="D34" s="76">
        <v>500</v>
      </c>
      <c r="E34" s="2"/>
    </row>
    <row r="35" spans="1:5">
      <c r="A35" s="69">
        <v>2024</v>
      </c>
      <c r="B35" s="37">
        <v>6</v>
      </c>
      <c r="C35" s="75" t="s">
        <v>61</v>
      </c>
      <c r="D35" s="76">
        <v>150</v>
      </c>
      <c r="E35" s="2"/>
    </row>
    <row r="36" spans="1:5">
      <c r="A36" s="69">
        <v>2024</v>
      </c>
      <c r="B36" s="37">
        <v>6</v>
      </c>
      <c r="C36" s="75" t="s">
        <v>62</v>
      </c>
      <c r="D36" s="76">
        <v>450</v>
      </c>
      <c r="E36" s="2"/>
    </row>
    <row r="37" spans="1:5">
      <c r="A37" s="69">
        <v>2024</v>
      </c>
      <c r="B37" s="37">
        <v>5</v>
      </c>
      <c r="C37" s="75" t="s">
        <v>58</v>
      </c>
      <c r="D37" s="76">
        <v>300</v>
      </c>
      <c r="E37" s="2"/>
    </row>
    <row r="38" spans="1:5">
      <c r="A38" s="69">
        <v>2024</v>
      </c>
      <c r="B38" s="37">
        <v>5</v>
      </c>
      <c r="C38" s="75" t="s">
        <v>59</v>
      </c>
      <c r="D38" s="76">
        <v>850</v>
      </c>
      <c r="E38" s="2"/>
    </row>
    <row r="39" spans="1:5">
      <c r="A39" s="69">
        <v>2024</v>
      </c>
      <c r="B39" s="37">
        <v>5</v>
      </c>
      <c r="C39" s="75" t="s">
        <v>60</v>
      </c>
      <c r="D39" s="76">
        <v>600</v>
      </c>
      <c r="E39" s="2"/>
    </row>
    <row r="40" spans="1:5">
      <c r="A40" s="69">
        <v>2024</v>
      </c>
      <c r="B40" s="37">
        <v>5</v>
      </c>
      <c r="C40" s="75" t="s">
        <v>61</v>
      </c>
      <c r="D40" s="76">
        <v>150</v>
      </c>
      <c r="E40" s="2"/>
    </row>
    <row r="41" spans="1:5">
      <c r="A41" s="71">
        <v>2024</v>
      </c>
      <c r="B41" s="37">
        <v>5</v>
      </c>
      <c r="C41" s="77" t="s">
        <v>62</v>
      </c>
      <c r="D41" s="78">
        <v>450</v>
      </c>
      <c r="E41" s="2"/>
    </row>
    <row r="42" spans="1:5">
      <c r="A42" s="69">
        <v>2024</v>
      </c>
      <c r="B42" s="37">
        <v>4</v>
      </c>
      <c r="C42" s="75" t="s">
        <v>58</v>
      </c>
      <c r="D42" s="76">
        <v>200</v>
      </c>
      <c r="E42" s="2"/>
    </row>
    <row r="43" spans="1:5">
      <c r="A43" s="69">
        <v>2024</v>
      </c>
      <c r="B43" s="37">
        <v>4</v>
      </c>
      <c r="C43" s="75" t="s">
        <v>59</v>
      </c>
      <c r="D43" s="76">
        <v>900</v>
      </c>
      <c r="E43" s="2"/>
    </row>
    <row r="44" spans="1:5">
      <c r="A44" s="69">
        <v>2024</v>
      </c>
      <c r="B44" s="37">
        <v>4</v>
      </c>
      <c r="C44" s="75" t="s">
        <v>60</v>
      </c>
      <c r="D44" s="76">
        <v>600</v>
      </c>
      <c r="E44" s="2"/>
    </row>
    <row r="45" spans="1:5">
      <c r="A45" s="69">
        <v>2024</v>
      </c>
      <c r="B45" s="37">
        <v>4</v>
      </c>
      <c r="C45" s="75" t="s">
        <v>61</v>
      </c>
      <c r="D45" s="76">
        <v>150</v>
      </c>
      <c r="E45" s="2"/>
    </row>
    <row r="46" spans="1:5">
      <c r="A46" s="69">
        <v>2024</v>
      </c>
      <c r="B46" s="37">
        <v>4</v>
      </c>
      <c r="C46" s="75" t="s">
        <v>62</v>
      </c>
      <c r="D46" s="76">
        <v>450</v>
      </c>
      <c r="E46" s="2"/>
    </row>
    <row r="47" spans="1:5">
      <c r="A47" s="69">
        <v>2024</v>
      </c>
      <c r="B47" s="37">
        <v>3</v>
      </c>
      <c r="C47" s="75" t="s">
        <v>58</v>
      </c>
      <c r="D47" s="76">
        <v>200</v>
      </c>
      <c r="E47" s="2"/>
    </row>
    <row r="48" spans="1:5">
      <c r="A48" s="69">
        <v>2024</v>
      </c>
      <c r="B48" s="37">
        <v>3</v>
      </c>
      <c r="C48" s="75" t="s">
        <v>59</v>
      </c>
      <c r="D48" s="76">
        <v>1200</v>
      </c>
      <c r="E48" s="2"/>
    </row>
    <row r="49" spans="1:5">
      <c r="A49" s="69">
        <v>2024</v>
      </c>
      <c r="B49" s="37">
        <v>3</v>
      </c>
      <c r="C49" s="75" t="s">
        <v>60</v>
      </c>
      <c r="D49" s="76">
        <v>600</v>
      </c>
      <c r="E49" s="2"/>
    </row>
    <row r="50" spans="1:5">
      <c r="A50" s="69">
        <v>2024</v>
      </c>
      <c r="B50" s="37">
        <v>3</v>
      </c>
      <c r="C50" s="75" t="s">
        <v>61</v>
      </c>
      <c r="D50" s="76">
        <v>150</v>
      </c>
      <c r="E50" s="2"/>
    </row>
    <row r="51" spans="1:5">
      <c r="A51" s="69">
        <v>2024</v>
      </c>
      <c r="B51" s="37">
        <v>3</v>
      </c>
      <c r="C51" s="75" t="s">
        <v>62</v>
      </c>
      <c r="D51" s="76">
        <v>450</v>
      </c>
      <c r="E51" s="2"/>
    </row>
    <row r="52" spans="1:5">
      <c r="A52" s="69">
        <v>2024</v>
      </c>
      <c r="B52" s="37">
        <v>2</v>
      </c>
      <c r="C52" s="75" t="s">
        <v>58</v>
      </c>
      <c r="D52" s="76">
        <v>200</v>
      </c>
      <c r="E52" s="2"/>
    </row>
    <row r="53" spans="1:5">
      <c r="A53" s="69">
        <v>2024</v>
      </c>
      <c r="B53" s="37">
        <v>2</v>
      </c>
      <c r="C53" s="75" t="s">
        <v>59</v>
      </c>
      <c r="D53" s="76">
        <v>1000</v>
      </c>
      <c r="E53" s="2"/>
    </row>
    <row r="54" spans="1:5">
      <c r="A54" s="69">
        <v>2024</v>
      </c>
      <c r="B54" s="37">
        <v>2</v>
      </c>
      <c r="C54" s="75" t="s">
        <v>60</v>
      </c>
      <c r="D54" s="76">
        <v>600</v>
      </c>
      <c r="E54" s="2"/>
    </row>
    <row r="55" spans="1:5">
      <c r="A55" s="69">
        <v>2024</v>
      </c>
      <c r="B55" s="37">
        <v>2</v>
      </c>
      <c r="C55" s="75" t="s">
        <v>61</v>
      </c>
      <c r="D55" s="76">
        <v>150</v>
      </c>
      <c r="E55" s="2"/>
    </row>
    <row r="56" spans="1:5">
      <c r="A56" s="69">
        <v>2024</v>
      </c>
      <c r="B56" s="37">
        <v>2</v>
      </c>
      <c r="C56" s="75" t="s">
        <v>62</v>
      </c>
      <c r="D56" s="76">
        <v>450</v>
      </c>
      <c r="E56" s="2"/>
    </row>
    <row r="57" spans="1:5">
      <c r="A57" s="69">
        <v>2024</v>
      </c>
      <c r="B57" s="37">
        <v>1</v>
      </c>
      <c r="C57" s="75" t="s">
        <v>58</v>
      </c>
      <c r="D57" s="76">
        <v>200</v>
      </c>
      <c r="E57" s="2"/>
    </row>
    <row r="58" spans="1:5">
      <c r="A58" s="69">
        <v>2024</v>
      </c>
      <c r="B58" s="37">
        <v>1</v>
      </c>
      <c r="C58" s="75" t="s">
        <v>59</v>
      </c>
      <c r="D58" s="76">
        <v>750</v>
      </c>
      <c r="E58" s="2"/>
    </row>
    <row r="59" spans="1:5">
      <c r="A59" s="69">
        <v>2024</v>
      </c>
      <c r="B59" s="37">
        <v>1</v>
      </c>
      <c r="C59" s="75" t="s">
        <v>60</v>
      </c>
      <c r="D59" s="76">
        <v>600</v>
      </c>
      <c r="E59" s="2"/>
    </row>
    <row r="60" spans="1:5">
      <c r="A60" s="69">
        <v>2024</v>
      </c>
      <c r="B60" s="37">
        <v>1</v>
      </c>
      <c r="C60" s="75" t="s">
        <v>61</v>
      </c>
      <c r="D60" s="76">
        <v>150</v>
      </c>
      <c r="E60" s="2"/>
    </row>
    <row r="61" spans="1:5">
      <c r="A61" s="71">
        <v>2024</v>
      </c>
      <c r="B61" s="37">
        <v>1</v>
      </c>
      <c r="C61" s="77" t="s">
        <v>62</v>
      </c>
      <c r="D61" s="78">
        <v>450</v>
      </c>
      <c r="E61" s="2"/>
    </row>
    <row r="62" spans="1:5">
      <c r="A62" s="69">
        <v>2023</v>
      </c>
      <c r="B62" s="37">
        <v>12</v>
      </c>
      <c r="C62" s="75" t="s">
        <v>58</v>
      </c>
      <c r="D62" s="76">
        <v>150</v>
      </c>
      <c r="E62" s="2"/>
    </row>
    <row r="63" spans="1:5">
      <c r="A63" s="69">
        <v>2023</v>
      </c>
      <c r="B63" s="37">
        <v>12</v>
      </c>
      <c r="C63" s="75" t="s">
        <v>59</v>
      </c>
      <c r="D63" s="76">
        <v>650</v>
      </c>
      <c r="E63" s="2"/>
    </row>
    <row r="64" spans="1:5">
      <c r="A64" s="69">
        <v>2023</v>
      </c>
      <c r="B64" s="37">
        <v>12</v>
      </c>
      <c r="C64" s="75" t="s">
        <v>60</v>
      </c>
      <c r="D64" s="76">
        <v>600</v>
      </c>
      <c r="E64" s="2"/>
    </row>
    <row r="65" spans="1:5">
      <c r="A65" s="69">
        <v>2023</v>
      </c>
      <c r="B65" s="37">
        <v>12</v>
      </c>
      <c r="C65" s="75" t="s">
        <v>61</v>
      </c>
      <c r="D65" s="76">
        <v>150</v>
      </c>
      <c r="E65" s="2"/>
    </row>
    <row r="66" spans="1:5">
      <c r="A66" s="69">
        <v>2023</v>
      </c>
      <c r="B66" s="37">
        <v>12</v>
      </c>
      <c r="C66" s="75" t="s">
        <v>62</v>
      </c>
      <c r="D66" s="76">
        <v>450</v>
      </c>
      <c r="E66" s="2"/>
    </row>
    <row r="67" spans="1:5">
      <c r="A67" s="69">
        <v>2023</v>
      </c>
      <c r="B67" s="37">
        <v>11</v>
      </c>
      <c r="C67" s="75" t="s">
        <v>58</v>
      </c>
      <c r="D67" s="76">
        <v>200</v>
      </c>
      <c r="E67" s="2"/>
    </row>
    <row r="68" spans="1:5">
      <c r="A68" s="69">
        <v>2023</v>
      </c>
      <c r="B68" s="37">
        <v>11</v>
      </c>
      <c r="C68" s="75" t="s">
        <v>59</v>
      </c>
      <c r="D68" s="76">
        <v>750</v>
      </c>
      <c r="E68" s="2"/>
    </row>
    <row r="69" spans="1:5">
      <c r="A69" s="69">
        <v>2023</v>
      </c>
      <c r="B69" s="37">
        <v>11</v>
      </c>
      <c r="C69" s="75" t="s">
        <v>60</v>
      </c>
      <c r="D69" s="76">
        <v>600</v>
      </c>
      <c r="E69" s="2"/>
    </row>
    <row r="70" spans="1:5">
      <c r="A70" s="69">
        <v>2023</v>
      </c>
      <c r="B70" s="37">
        <v>11</v>
      </c>
      <c r="C70" s="75" t="s">
        <v>61</v>
      </c>
      <c r="D70" s="76">
        <v>150</v>
      </c>
      <c r="E70" s="2"/>
    </row>
    <row r="71" spans="1:5">
      <c r="A71" s="69">
        <v>2023</v>
      </c>
      <c r="B71" s="37">
        <v>11</v>
      </c>
      <c r="C71" s="75" t="s">
        <v>62</v>
      </c>
      <c r="D71" s="76">
        <v>450</v>
      </c>
      <c r="E71" s="2"/>
    </row>
    <row r="72" spans="1:5">
      <c r="A72" s="69">
        <v>2023</v>
      </c>
      <c r="B72" s="37">
        <v>10</v>
      </c>
      <c r="C72" s="75" t="s">
        <v>58</v>
      </c>
      <c r="D72" s="76">
        <v>150</v>
      </c>
      <c r="E72" s="2"/>
    </row>
    <row r="73" spans="1:5">
      <c r="A73" s="69">
        <v>2023</v>
      </c>
      <c r="B73" s="37">
        <v>10</v>
      </c>
      <c r="C73" s="75" t="s">
        <v>59</v>
      </c>
      <c r="D73" s="76">
        <v>750</v>
      </c>
      <c r="E73" s="2"/>
    </row>
    <row r="74" spans="1:5">
      <c r="A74" s="69">
        <v>2023</v>
      </c>
      <c r="B74" s="37">
        <v>10</v>
      </c>
      <c r="C74" s="75" t="s">
        <v>60</v>
      </c>
      <c r="D74" s="76">
        <v>500</v>
      </c>
      <c r="E74" s="2"/>
    </row>
    <row r="75" spans="1:5">
      <c r="A75" s="69">
        <v>2023</v>
      </c>
      <c r="B75" s="37">
        <v>10</v>
      </c>
      <c r="C75" s="75" t="s">
        <v>61</v>
      </c>
      <c r="D75" s="76">
        <v>150</v>
      </c>
      <c r="E75" s="2"/>
    </row>
    <row r="76" spans="1:5">
      <c r="A76" s="69">
        <v>2023</v>
      </c>
      <c r="B76" s="37">
        <v>10</v>
      </c>
      <c r="C76" s="77" t="s">
        <v>62</v>
      </c>
      <c r="D76" s="78">
        <v>450</v>
      </c>
      <c r="E76" s="2"/>
    </row>
    <row r="77" spans="1:5">
      <c r="A77" s="69">
        <v>2023</v>
      </c>
      <c r="B77" s="37">
        <v>9</v>
      </c>
      <c r="C77" s="75" t="s">
        <v>58</v>
      </c>
      <c r="D77" s="76">
        <v>200</v>
      </c>
      <c r="E77" s="2"/>
    </row>
    <row r="78" spans="1:5">
      <c r="A78" s="69">
        <v>2023</v>
      </c>
      <c r="B78" s="37">
        <v>9</v>
      </c>
      <c r="C78" s="75" t="s">
        <v>59</v>
      </c>
      <c r="D78" s="76">
        <v>600</v>
      </c>
      <c r="E78" s="2"/>
    </row>
    <row r="79" spans="1:5">
      <c r="A79" s="69">
        <v>2023</v>
      </c>
      <c r="B79" s="37">
        <v>9</v>
      </c>
      <c r="C79" s="75" t="s">
        <v>60</v>
      </c>
      <c r="D79" s="76">
        <v>500</v>
      </c>
      <c r="E79" s="2"/>
    </row>
    <row r="80" spans="1:5">
      <c r="A80" s="69">
        <v>2023</v>
      </c>
      <c r="B80" s="37">
        <v>9</v>
      </c>
      <c r="C80" s="75" t="s">
        <v>61</v>
      </c>
      <c r="D80" s="76">
        <v>150</v>
      </c>
      <c r="E80" s="2"/>
    </row>
    <row r="81" spans="1:5">
      <c r="A81" s="69">
        <v>2023</v>
      </c>
      <c r="B81" s="72">
        <v>9</v>
      </c>
      <c r="C81" s="75" t="s">
        <v>62</v>
      </c>
      <c r="D81" s="76">
        <v>650</v>
      </c>
      <c r="E81" s="2"/>
    </row>
    <row r="82" spans="1:5">
      <c r="A82" s="69">
        <v>2023</v>
      </c>
      <c r="B82" s="37">
        <v>8</v>
      </c>
      <c r="C82" s="75" t="s">
        <v>58</v>
      </c>
      <c r="D82" s="76">
        <v>350</v>
      </c>
      <c r="E82" s="2"/>
    </row>
    <row r="83" spans="1:5">
      <c r="A83" s="69">
        <v>2023</v>
      </c>
      <c r="B83" s="37">
        <v>8</v>
      </c>
      <c r="C83" s="75" t="s">
        <v>59</v>
      </c>
      <c r="D83" s="76">
        <v>650</v>
      </c>
      <c r="E83" s="2"/>
    </row>
    <row r="84" spans="1:5">
      <c r="A84" s="69">
        <v>2023</v>
      </c>
      <c r="B84" s="37">
        <v>8</v>
      </c>
      <c r="C84" s="75" t="s">
        <v>60</v>
      </c>
      <c r="D84" s="76">
        <v>500</v>
      </c>
      <c r="E84" s="2"/>
    </row>
    <row r="85" spans="1:5">
      <c r="A85" s="69">
        <v>2023</v>
      </c>
      <c r="B85" s="37">
        <v>8</v>
      </c>
      <c r="C85" s="75" t="s">
        <v>61</v>
      </c>
      <c r="D85" s="76">
        <v>150</v>
      </c>
      <c r="E85" s="2"/>
    </row>
    <row r="86" spans="1:5">
      <c r="A86" s="69">
        <v>2023</v>
      </c>
      <c r="B86" s="37">
        <v>8</v>
      </c>
      <c r="C86" s="75" t="s">
        <v>62</v>
      </c>
      <c r="D86" s="76">
        <v>450</v>
      </c>
      <c r="E86" s="2"/>
    </row>
    <row r="87" spans="1:5">
      <c r="A87" s="69">
        <v>2023</v>
      </c>
      <c r="B87" s="37">
        <v>7</v>
      </c>
      <c r="C87" s="75" t="s">
        <v>58</v>
      </c>
      <c r="D87" s="76">
        <v>550</v>
      </c>
      <c r="E87" s="2"/>
    </row>
    <row r="88" spans="1:5">
      <c r="A88" s="69">
        <v>2023</v>
      </c>
      <c r="B88" s="37">
        <v>7</v>
      </c>
      <c r="C88" s="75" t="s">
        <v>59</v>
      </c>
      <c r="D88" s="76">
        <v>800</v>
      </c>
      <c r="E88" s="2"/>
    </row>
    <row r="89" spans="1:5">
      <c r="A89" s="69">
        <v>2023</v>
      </c>
      <c r="B89" s="37">
        <v>7</v>
      </c>
      <c r="C89" s="75" t="s">
        <v>60</v>
      </c>
      <c r="D89" s="76">
        <v>500</v>
      </c>
      <c r="E89" s="2"/>
    </row>
    <row r="90" spans="1:5">
      <c r="A90" s="69">
        <v>2023</v>
      </c>
      <c r="B90" s="37">
        <v>7</v>
      </c>
      <c r="C90" s="75" t="s">
        <v>61</v>
      </c>
      <c r="D90" s="76">
        <v>150</v>
      </c>
      <c r="E90" s="2"/>
    </row>
    <row r="91" spans="1:5">
      <c r="A91" s="69">
        <v>2023</v>
      </c>
      <c r="B91" s="37">
        <v>7</v>
      </c>
      <c r="C91" s="75" t="s">
        <v>62</v>
      </c>
      <c r="D91" s="76">
        <v>600</v>
      </c>
      <c r="E91" s="2"/>
    </row>
    <row r="92" spans="1:5">
      <c r="A92" s="69">
        <v>2023</v>
      </c>
      <c r="B92" s="37">
        <v>6</v>
      </c>
      <c r="C92" s="75" t="s">
        <v>58</v>
      </c>
      <c r="D92" s="76">
        <v>200</v>
      </c>
      <c r="E92" s="2"/>
    </row>
    <row r="93" spans="1:5">
      <c r="A93" s="69">
        <v>2023</v>
      </c>
      <c r="B93" s="37">
        <v>6</v>
      </c>
      <c r="C93" s="75" t="s">
        <v>59</v>
      </c>
      <c r="D93" s="76">
        <v>700</v>
      </c>
      <c r="E93" s="2"/>
    </row>
    <row r="94" spans="1:5">
      <c r="A94" s="69">
        <v>2023</v>
      </c>
      <c r="B94" s="37">
        <v>6</v>
      </c>
      <c r="C94" s="75" t="s">
        <v>60</v>
      </c>
      <c r="D94" s="76">
        <v>500</v>
      </c>
      <c r="E94" s="2"/>
    </row>
    <row r="95" spans="1:5">
      <c r="A95" s="69">
        <v>2023</v>
      </c>
      <c r="B95" s="37">
        <v>6</v>
      </c>
      <c r="C95" s="75" t="s">
        <v>61</v>
      </c>
      <c r="D95" s="76">
        <v>150</v>
      </c>
      <c r="E95" s="2"/>
    </row>
    <row r="96" spans="1:5">
      <c r="A96" s="69">
        <v>2023</v>
      </c>
      <c r="B96" s="37">
        <v>6</v>
      </c>
      <c r="C96" s="75" t="s">
        <v>62</v>
      </c>
      <c r="D96" s="76">
        <v>300</v>
      </c>
      <c r="E96" s="2"/>
    </row>
    <row r="97" spans="1:5">
      <c r="A97" s="69">
        <v>2023</v>
      </c>
      <c r="B97" s="37">
        <v>5</v>
      </c>
      <c r="C97" s="75" t="s">
        <v>58</v>
      </c>
      <c r="D97" s="76">
        <v>200</v>
      </c>
      <c r="E97" s="2"/>
    </row>
    <row r="98" spans="1:5">
      <c r="A98" s="69">
        <v>2023</v>
      </c>
      <c r="B98" s="37">
        <v>5</v>
      </c>
      <c r="C98" s="75" t="s">
        <v>59</v>
      </c>
      <c r="D98" s="76">
        <v>450</v>
      </c>
      <c r="E98" s="2"/>
    </row>
    <row r="99" spans="1:5">
      <c r="A99" s="69">
        <v>2023</v>
      </c>
      <c r="B99" s="37">
        <v>5</v>
      </c>
      <c r="C99" s="75" t="s">
        <v>60</v>
      </c>
      <c r="D99" s="76">
        <v>600</v>
      </c>
      <c r="E99" s="2"/>
    </row>
    <row r="100" spans="1:5">
      <c r="A100" s="69">
        <v>2023</v>
      </c>
      <c r="B100" s="37">
        <v>5</v>
      </c>
      <c r="C100" s="75" t="s">
        <v>61</v>
      </c>
      <c r="D100" s="76">
        <v>150</v>
      </c>
      <c r="E100" s="2"/>
    </row>
    <row r="101" spans="1:5">
      <c r="A101" s="69">
        <v>2023</v>
      </c>
      <c r="B101" s="37">
        <v>5</v>
      </c>
      <c r="C101" s="75" t="s">
        <v>62</v>
      </c>
      <c r="D101" s="76">
        <v>450</v>
      </c>
      <c r="E101" s="2"/>
    </row>
    <row r="102" spans="1:5">
      <c r="A102" s="69">
        <v>2023</v>
      </c>
      <c r="B102" s="37">
        <v>4</v>
      </c>
      <c r="C102" s="75" t="s">
        <v>58</v>
      </c>
      <c r="D102" s="76">
        <v>100</v>
      </c>
      <c r="E102" s="2"/>
    </row>
    <row r="103" spans="1:5">
      <c r="A103" s="69">
        <v>2023</v>
      </c>
      <c r="B103" s="37">
        <v>4</v>
      </c>
      <c r="C103" s="75" t="s">
        <v>59</v>
      </c>
      <c r="D103" s="76">
        <v>500</v>
      </c>
      <c r="E103" s="2"/>
    </row>
    <row r="104" spans="1:5">
      <c r="A104" s="69">
        <v>2023</v>
      </c>
      <c r="B104" s="37">
        <v>4</v>
      </c>
      <c r="C104" s="75" t="s">
        <v>60</v>
      </c>
      <c r="D104" s="76">
        <v>550</v>
      </c>
      <c r="E104" s="2"/>
    </row>
    <row r="105" spans="1:5">
      <c r="A105" s="69">
        <v>2023</v>
      </c>
      <c r="B105" s="37">
        <v>4</v>
      </c>
      <c r="C105" s="75" t="s">
        <v>61</v>
      </c>
      <c r="D105" s="76">
        <v>150</v>
      </c>
      <c r="E105" s="2"/>
    </row>
    <row r="106" spans="1:5">
      <c r="A106" s="69">
        <v>2023</v>
      </c>
      <c r="B106" s="37">
        <v>4</v>
      </c>
      <c r="C106" s="75" t="s">
        <v>62</v>
      </c>
      <c r="D106" s="76">
        <v>450</v>
      </c>
      <c r="E106" s="2"/>
    </row>
    <row r="107" spans="1:5">
      <c r="A107" s="69">
        <v>2023</v>
      </c>
      <c r="B107" s="37">
        <v>3</v>
      </c>
      <c r="C107" s="75" t="s">
        <v>58</v>
      </c>
      <c r="D107" s="76">
        <v>300</v>
      </c>
      <c r="E107" s="2"/>
    </row>
    <row r="108" spans="1:5">
      <c r="A108" s="69">
        <v>2023</v>
      </c>
      <c r="B108" s="37">
        <v>3</v>
      </c>
      <c r="C108" s="75" t="s">
        <v>59</v>
      </c>
      <c r="D108" s="76">
        <v>600</v>
      </c>
      <c r="E108" s="2"/>
    </row>
    <row r="109" spans="1:5">
      <c r="A109" s="69">
        <v>2023</v>
      </c>
      <c r="B109" s="37">
        <v>3</v>
      </c>
      <c r="C109" s="75" t="s">
        <v>60</v>
      </c>
      <c r="D109" s="76">
        <v>500</v>
      </c>
      <c r="E109" s="2"/>
    </row>
    <row r="110" spans="1:5">
      <c r="A110" s="69">
        <v>2023</v>
      </c>
      <c r="B110" s="37">
        <v>3</v>
      </c>
      <c r="C110" s="75" t="s">
        <v>61</v>
      </c>
      <c r="D110" s="76">
        <v>150</v>
      </c>
      <c r="E110" s="2"/>
    </row>
    <row r="111" spans="1:5">
      <c r="A111" s="69">
        <v>2023</v>
      </c>
      <c r="B111" s="37">
        <v>3</v>
      </c>
      <c r="C111" s="75" t="s">
        <v>62</v>
      </c>
      <c r="D111" s="76">
        <v>250</v>
      </c>
      <c r="E111" s="2"/>
    </row>
    <row r="112" spans="1:5">
      <c r="A112" s="69">
        <v>2023</v>
      </c>
      <c r="B112" s="37">
        <v>2</v>
      </c>
      <c r="C112" s="75" t="s">
        <v>58</v>
      </c>
      <c r="D112" s="76">
        <v>300</v>
      </c>
      <c r="E112" s="2"/>
    </row>
    <row r="113" spans="1:5">
      <c r="A113" s="69">
        <v>2023</v>
      </c>
      <c r="B113" s="37">
        <v>2</v>
      </c>
      <c r="C113" s="75" t="s">
        <v>59</v>
      </c>
      <c r="D113" s="76">
        <v>850</v>
      </c>
      <c r="E113" s="2"/>
    </row>
    <row r="114" spans="1:5">
      <c r="A114" s="69">
        <v>2023</v>
      </c>
      <c r="B114" s="37">
        <v>2</v>
      </c>
      <c r="C114" s="75" t="s">
        <v>60</v>
      </c>
      <c r="D114" s="76">
        <v>600</v>
      </c>
      <c r="E114" s="2"/>
    </row>
    <row r="115" spans="1:5">
      <c r="A115" s="69">
        <v>2023</v>
      </c>
      <c r="B115" s="37">
        <v>2</v>
      </c>
      <c r="C115" s="75" t="s">
        <v>61</v>
      </c>
      <c r="D115" s="76">
        <v>150</v>
      </c>
      <c r="E115" s="2"/>
    </row>
    <row r="116" spans="1:5">
      <c r="A116" s="69">
        <v>2023</v>
      </c>
      <c r="B116" s="37">
        <v>2</v>
      </c>
      <c r="C116" s="75" t="s">
        <v>62</v>
      </c>
      <c r="D116" s="76">
        <v>300</v>
      </c>
      <c r="E116" s="2"/>
    </row>
    <row r="117" spans="1:5">
      <c r="A117" s="69">
        <v>2023</v>
      </c>
      <c r="B117" s="37">
        <v>1</v>
      </c>
      <c r="C117" s="75" t="s">
        <v>58</v>
      </c>
      <c r="D117" s="76">
        <v>200</v>
      </c>
      <c r="E117" s="2"/>
    </row>
    <row r="118" spans="1:5">
      <c r="A118" s="69">
        <v>2023</v>
      </c>
      <c r="B118" s="37">
        <v>1</v>
      </c>
      <c r="C118" s="75" t="s">
        <v>59</v>
      </c>
      <c r="D118" s="76">
        <v>700</v>
      </c>
      <c r="E118" s="2"/>
    </row>
    <row r="119" spans="1:5">
      <c r="A119" s="69">
        <v>2023</v>
      </c>
      <c r="B119" s="37">
        <v>1</v>
      </c>
      <c r="C119" s="75" t="s">
        <v>60</v>
      </c>
      <c r="D119" s="76">
        <v>600</v>
      </c>
      <c r="E119" s="2"/>
    </row>
    <row r="120" spans="1:5">
      <c r="A120" s="69">
        <v>2023</v>
      </c>
      <c r="B120" s="37">
        <v>1</v>
      </c>
      <c r="C120" s="75" t="s">
        <v>61</v>
      </c>
      <c r="D120" s="76">
        <v>150</v>
      </c>
      <c r="E120" s="2"/>
    </row>
    <row r="121" spans="1:5">
      <c r="A121" s="69">
        <v>2023</v>
      </c>
      <c r="B121" s="37">
        <v>1</v>
      </c>
      <c r="C121" s="77" t="s">
        <v>62</v>
      </c>
      <c r="D121" s="78">
        <v>450</v>
      </c>
      <c r="E121" s="2"/>
    </row>
    <row r="122" spans="1:5">
      <c r="A122" s="69">
        <v>2022</v>
      </c>
      <c r="B122" s="37">
        <v>12</v>
      </c>
      <c r="C122" s="75" t="s">
        <v>58</v>
      </c>
      <c r="D122" s="76">
        <v>1500</v>
      </c>
      <c r="E122" s="2"/>
    </row>
    <row r="123" spans="1:5">
      <c r="A123" s="69">
        <v>2022</v>
      </c>
      <c r="B123" s="37">
        <v>12</v>
      </c>
      <c r="C123" s="75" t="s">
        <v>59</v>
      </c>
      <c r="D123" s="76">
        <v>2000</v>
      </c>
      <c r="E123" s="2"/>
    </row>
    <row r="124" spans="1:5">
      <c r="A124" s="69">
        <v>2022</v>
      </c>
      <c r="B124" s="37">
        <v>12</v>
      </c>
      <c r="C124" s="75" t="s">
        <v>60</v>
      </c>
      <c r="D124" s="76">
        <v>3000</v>
      </c>
      <c r="E124" s="2"/>
    </row>
    <row r="125" spans="1:5">
      <c r="A125" s="69">
        <v>2022</v>
      </c>
      <c r="B125" s="37">
        <v>12</v>
      </c>
      <c r="C125" s="75" t="s">
        <v>61</v>
      </c>
      <c r="D125" s="76">
        <v>1000</v>
      </c>
      <c r="E125" s="2"/>
    </row>
    <row r="126" spans="1:5">
      <c r="A126" s="69">
        <v>2022</v>
      </c>
      <c r="B126" s="72">
        <v>12</v>
      </c>
      <c r="C126" s="77" t="s">
        <v>62</v>
      </c>
      <c r="D126" s="78">
        <v>1500</v>
      </c>
      <c r="E126" s="2"/>
    </row>
    <row r="127" spans="1:5">
      <c r="A127" s="2"/>
      <c r="B127" s="2"/>
      <c r="C127" s="2"/>
      <c r="D127" s="2"/>
      <c r="E127" s="2"/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E31" sqref="E31"/>
    </sheetView>
  </sheetViews>
  <sheetFormatPr defaultColWidth="9" defaultRowHeight="12.5" outlineLevelCol="3"/>
  <cols>
    <col min="1" max="1" width="8.89090909090909" style="1"/>
    <col min="2" max="2" width="13.1090909090909" style="1" customWidth="1"/>
    <col min="3" max="3" width="12.3363636363636" style="1" customWidth="1"/>
    <col min="4" max="16384" width="8.89090909090909" style="1"/>
  </cols>
  <sheetData>
    <row r="1" spans="1:4">
      <c r="A1" s="66" t="s">
        <v>55</v>
      </c>
      <c r="B1" s="67" t="s">
        <v>56</v>
      </c>
      <c r="C1" s="68" t="s">
        <v>63</v>
      </c>
      <c r="D1" s="2"/>
    </row>
    <row r="2" spans="1:4">
      <c r="A2" s="69">
        <v>2024</v>
      </c>
      <c r="B2" s="37">
        <v>12</v>
      </c>
      <c r="C2" s="70">
        <v>6</v>
      </c>
      <c r="D2" s="2"/>
    </row>
    <row r="3" spans="1:4">
      <c r="A3" s="69">
        <v>2024</v>
      </c>
      <c r="B3" s="37">
        <v>11</v>
      </c>
      <c r="C3" s="70">
        <v>4</v>
      </c>
      <c r="D3" s="2"/>
    </row>
    <row r="4" spans="1:4">
      <c r="A4" s="69">
        <v>2024</v>
      </c>
      <c r="B4" s="37">
        <v>10</v>
      </c>
      <c r="C4" s="70">
        <v>2</v>
      </c>
      <c r="D4" s="2"/>
    </row>
    <row r="5" spans="1:4">
      <c r="A5" s="69">
        <v>2024</v>
      </c>
      <c r="B5" s="37">
        <v>9</v>
      </c>
      <c r="C5" s="70">
        <v>2</v>
      </c>
      <c r="D5" s="2"/>
    </row>
    <row r="6" spans="1:4">
      <c r="A6" s="69">
        <v>2024</v>
      </c>
      <c r="B6" s="37">
        <v>8</v>
      </c>
      <c r="C6" s="70">
        <v>2</v>
      </c>
      <c r="D6" s="2"/>
    </row>
    <row r="7" spans="1:4">
      <c r="A7" s="69">
        <v>2024</v>
      </c>
      <c r="B7" s="37">
        <v>7</v>
      </c>
      <c r="C7" s="70">
        <v>3</v>
      </c>
      <c r="D7" s="2"/>
    </row>
    <row r="8" spans="1:4">
      <c r="A8" s="69">
        <v>2024</v>
      </c>
      <c r="B8" s="37">
        <v>6</v>
      </c>
      <c r="C8" s="70">
        <v>2</v>
      </c>
      <c r="D8" s="2"/>
    </row>
    <row r="9" spans="1:4">
      <c r="A9" s="69">
        <v>2024</v>
      </c>
      <c r="B9" s="37">
        <v>5</v>
      </c>
      <c r="C9" s="70">
        <v>3</v>
      </c>
      <c r="D9" s="2"/>
    </row>
    <row r="10" spans="1:4">
      <c r="A10" s="69">
        <v>2024</v>
      </c>
      <c r="B10" s="37">
        <v>4</v>
      </c>
      <c r="C10" s="70">
        <v>2</v>
      </c>
      <c r="D10" s="2"/>
    </row>
    <row r="11" spans="1:4">
      <c r="A11" s="69">
        <v>2024</v>
      </c>
      <c r="B11" s="37">
        <v>3</v>
      </c>
      <c r="C11" s="70">
        <v>2</v>
      </c>
      <c r="D11" s="2"/>
    </row>
    <row r="12" spans="1:4">
      <c r="A12" s="69">
        <v>2024</v>
      </c>
      <c r="B12" s="37">
        <v>2</v>
      </c>
      <c r="C12" s="70">
        <v>1</v>
      </c>
      <c r="D12" s="2"/>
    </row>
    <row r="13" spans="1:4">
      <c r="A13" s="69">
        <v>2024</v>
      </c>
      <c r="B13" s="37">
        <v>1</v>
      </c>
      <c r="C13" s="70">
        <v>3</v>
      </c>
      <c r="D13" s="2"/>
    </row>
    <row r="14" spans="1:4">
      <c r="A14" s="69">
        <v>2023</v>
      </c>
      <c r="B14" s="37">
        <v>12</v>
      </c>
      <c r="C14" s="70">
        <v>2</v>
      </c>
      <c r="D14" s="2"/>
    </row>
    <row r="15" spans="1:4">
      <c r="A15" s="69">
        <v>2023</v>
      </c>
      <c r="B15" s="37">
        <v>11</v>
      </c>
      <c r="C15" s="70">
        <v>1</v>
      </c>
      <c r="D15" s="2"/>
    </row>
    <row r="16" spans="1:4">
      <c r="A16" s="69">
        <v>2023</v>
      </c>
      <c r="B16" s="37">
        <v>10</v>
      </c>
      <c r="C16" s="70">
        <v>2</v>
      </c>
      <c r="D16" s="2"/>
    </row>
    <row r="17" spans="1:4">
      <c r="A17" s="69">
        <v>2023</v>
      </c>
      <c r="B17" s="37">
        <v>9</v>
      </c>
      <c r="C17" s="70">
        <v>2</v>
      </c>
      <c r="D17" s="2"/>
    </row>
    <row r="18" spans="1:4">
      <c r="A18" s="69">
        <v>2023</v>
      </c>
      <c r="B18" s="37">
        <v>8</v>
      </c>
      <c r="C18" s="70">
        <v>3</v>
      </c>
      <c r="D18" s="2"/>
    </row>
    <row r="19" spans="1:4">
      <c r="A19" s="69">
        <v>2023</v>
      </c>
      <c r="B19" s="37">
        <v>7</v>
      </c>
      <c r="C19" s="70">
        <v>4</v>
      </c>
      <c r="D19" s="2"/>
    </row>
    <row r="20" spans="1:4">
      <c r="A20" s="69">
        <v>2023</v>
      </c>
      <c r="B20" s="37">
        <v>6</v>
      </c>
      <c r="C20" s="70">
        <v>3</v>
      </c>
      <c r="D20" s="2"/>
    </row>
    <row r="21" spans="1:4">
      <c r="A21" s="69">
        <v>2023</v>
      </c>
      <c r="B21" s="37">
        <v>5</v>
      </c>
      <c r="C21" s="70">
        <v>3</v>
      </c>
      <c r="D21" s="2"/>
    </row>
    <row r="22" spans="1:4">
      <c r="A22" s="69">
        <v>2023</v>
      </c>
      <c r="B22" s="37">
        <v>4</v>
      </c>
      <c r="C22" s="70">
        <v>3</v>
      </c>
      <c r="D22" s="2"/>
    </row>
    <row r="23" spans="1:4">
      <c r="A23" s="69">
        <v>2023</v>
      </c>
      <c r="B23" s="37">
        <v>3</v>
      </c>
      <c r="C23" s="70">
        <v>2</v>
      </c>
      <c r="D23" s="2"/>
    </row>
    <row r="24" spans="1:4">
      <c r="A24" s="69">
        <v>2023</v>
      </c>
      <c r="B24" s="37">
        <v>2</v>
      </c>
      <c r="C24" s="70">
        <v>2</v>
      </c>
      <c r="D24" s="2"/>
    </row>
    <row r="25" spans="1:4">
      <c r="A25" s="71">
        <v>2023</v>
      </c>
      <c r="B25" s="72">
        <v>1</v>
      </c>
      <c r="C25" s="73">
        <v>3</v>
      </c>
      <c r="D25" s="2"/>
    </row>
    <row r="26" spans="1:4">
      <c r="A26" s="71">
        <v>2022</v>
      </c>
      <c r="B26" s="72">
        <v>12</v>
      </c>
      <c r="C26" s="73">
        <v>11</v>
      </c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zoomScale="70" zoomScaleNormal="70" workbookViewId="0">
      <selection activeCell="I26" sqref="I26"/>
    </sheetView>
  </sheetViews>
  <sheetFormatPr defaultColWidth="9" defaultRowHeight="12.5"/>
  <cols>
    <col min="1" max="1" width="28.5545454545455" style="1" customWidth="1"/>
    <col min="2" max="2" width="7.66363636363636" style="1" customWidth="1"/>
    <col min="3" max="3" width="15.5545454545455" style="1" customWidth="1"/>
    <col min="4" max="4" width="15.4454545454545" style="1" customWidth="1"/>
    <col min="5" max="5" width="10.5545454545455" style="1" customWidth="1"/>
    <col min="6" max="6" width="8.89090909090909" style="1"/>
    <col min="7" max="7" width="12.4454545454545" style="1" customWidth="1"/>
    <col min="8" max="9" width="15.5545454545455" style="1" customWidth="1"/>
    <col min="10" max="11" width="8.89090909090909" style="1"/>
    <col min="12" max="12" width="12.4454545454545" style="1" customWidth="1"/>
    <col min="13" max="13" width="15.7818181818182" style="1" customWidth="1"/>
    <col min="14" max="14" width="15.5545454545455" style="1" customWidth="1"/>
    <col min="15" max="16384" width="8.89090909090909" style="1"/>
  </cols>
  <sheetData>
    <row r="1" spans="1:15">
      <c r="A1" s="47" t="s">
        <v>64</v>
      </c>
      <c r="C1" s="47" t="s">
        <v>65</v>
      </c>
      <c r="D1" s="37" cm="1">
        <f t="array" ref="D1">INDEX(A2:A3,C2,1)</f>
        <v>2024</v>
      </c>
      <c r="E1" s="2"/>
      <c r="F1" s="48" t="s">
        <v>66</v>
      </c>
      <c r="G1" s="49"/>
      <c r="H1" s="49"/>
      <c r="I1" s="49"/>
      <c r="J1" s="2"/>
      <c r="K1" s="64" t="s">
        <v>67</v>
      </c>
      <c r="L1" s="65"/>
      <c r="M1" s="65"/>
      <c r="N1" s="65"/>
      <c r="O1" s="2"/>
    </row>
    <row r="2" spans="1:15">
      <c r="A2" s="37">
        <v>2023</v>
      </c>
      <c r="B2" s="2"/>
      <c r="C2" s="50">
        <v>2</v>
      </c>
      <c r="D2" s="2"/>
      <c r="E2" s="2"/>
      <c r="F2" s="51" t="s">
        <v>55</v>
      </c>
      <c r="G2" s="51" t="s">
        <v>56</v>
      </c>
      <c r="H2" s="51" t="s">
        <v>68</v>
      </c>
      <c r="I2" s="51" t="s">
        <v>69</v>
      </c>
      <c r="J2" s="2"/>
      <c r="K2" s="51" t="s">
        <v>55</v>
      </c>
      <c r="L2" s="51" t="s">
        <v>56</v>
      </c>
      <c r="M2" s="51" t="s">
        <v>68</v>
      </c>
      <c r="N2" s="51" t="s">
        <v>69</v>
      </c>
      <c r="O2" s="2"/>
    </row>
    <row r="3" spans="1:15">
      <c r="A3" s="37">
        <v>2024</v>
      </c>
      <c r="B3" s="2"/>
      <c r="C3" s="2"/>
      <c r="D3" s="2"/>
      <c r="E3" s="2"/>
      <c r="F3" s="52">
        <f>$D$1</f>
        <v>2024</v>
      </c>
      <c r="G3" s="52">
        <v>12</v>
      </c>
      <c r="H3" s="53" cm="1">
        <f t="array" ref="H3">SUMPRODUCT((YEAR(Sold[Date])=$D$1)*(MONTH(Sold[Date])=G3)*Sold[Total])</f>
        <v>8027.5</v>
      </c>
      <c r="I3" s="53" cm="1">
        <f t="array" ref="I3">SUMPRODUCT((Expenses[Year]=$D$1)*(Expenses[Month]=G3)*Expenses[Amount])</f>
        <v>2450</v>
      </c>
      <c r="J3" s="2"/>
      <c r="K3" s="52">
        <f>$D$1-1</f>
        <v>2023</v>
      </c>
      <c r="L3" s="52">
        <v>12</v>
      </c>
      <c r="M3" s="53" cm="1">
        <f t="array" ref="M3">SUMPRODUCT((YEAR(Sold[Date])=$D$1-1)*(MONTH(Sold[Date])=L3)*Sold[Total])</f>
        <v>4510</v>
      </c>
      <c r="N3" s="53" cm="1">
        <f t="array" ref="N3">SUMPRODUCT((Expenses[Year]=$D$1-1)*(Expenses[Month]=L3)*Expenses[Amount])</f>
        <v>2000</v>
      </c>
      <c r="O3" s="2"/>
    </row>
    <row r="4" spans="1:15">
      <c r="A4" s="2"/>
      <c r="B4" s="2"/>
      <c r="C4" s="47" t="s">
        <v>70</v>
      </c>
      <c r="D4" s="45">
        <f>H15</f>
        <v>53640.75</v>
      </c>
      <c r="E4" s="2"/>
      <c r="F4" s="52">
        <f t="shared" ref="F4:F14" si="0">$D$1</f>
        <v>2024</v>
      </c>
      <c r="G4" s="52">
        <v>11</v>
      </c>
      <c r="H4" s="53" cm="1">
        <f t="array" ref="H4">SUMPRODUCT((YEAR(Sold[Date])=$D$1)*(MONTH(Sold[Date])=G4)*Sold[Total])</f>
        <v>2270</v>
      </c>
      <c r="I4" s="53" cm="1">
        <f t="array" ref="I4">SUMPRODUCT((Expenses[Year]=$D$1)*(Expenses[Month]=G4)*Expenses[Amount])</f>
        <v>2400</v>
      </c>
      <c r="J4" s="2"/>
      <c r="K4" s="52">
        <f t="shared" ref="K4:K14" si="1">$D$1-1</f>
        <v>2023</v>
      </c>
      <c r="L4" s="52">
        <v>11</v>
      </c>
      <c r="M4" s="53" cm="1">
        <f t="array" ref="M4">SUMPRODUCT((YEAR(Sold[Date])=$D$1-1)*(MONTH(Sold[Date])=L4)*Sold[Total])</f>
        <v>2898.5</v>
      </c>
      <c r="N4" s="53" cm="1">
        <f t="array" ref="N4">SUMPRODUCT((Expenses[Year]=$D$1-1)*(Expenses[Month]=L4)*Expenses[Amount])</f>
        <v>2150</v>
      </c>
      <c r="O4" s="2"/>
    </row>
    <row r="5" spans="1:15">
      <c r="A5" s="2"/>
      <c r="B5" s="2"/>
      <c r="C5" s="37" t="s">
        <v>71</v>
      </c>
      <c r="D5" s="45">
        <f>M15</f>
        <v>43447.75</v>
      </c>
      <c r="E5" s="2"/>
      <c r="F5" s="52">
        <f t="shared" si="0"/>
        <v>2024</v>
      </c>
      <c r="G5" s="52">
        <v>10</v>
      </c>
      <c r="H5" s="53" cm="1">
        <f t="array" ref="H5">SUMPRODUCT((YEAR(Sold[Date])=$D$1)*(MONTH(Sold[Date])=G5)*Sold[Total])</f>
        <v>4844</v>
      </c>
      <c r="I5" s="53" cm="1">
        <f t="array" ref="I5">SUMPRODUCT((Expenses[Year]=$D$1)*(Expenses[Month]=G5)*Expenses[Amount])</f>
        <v>2800</v>
      </c>
      <c r="J5" s="2"/>
      <c r="K5" s="52">
        <f t="shared" si="1"/>
        <v>2023</v>
      </c>
      <c r="L5" s="52">
        <v>10</v>
      </c>
      <c r="M5" s="53" cm="1">
        <f t="array" ref="M5">SUMPRODUCT((YEAR(Sold[Date])=$D$1-1)*(MONTH(Sold[Date])=L5)*Sold[Total])</f>
        <v>2927.75</v>
      </c>
      <c r="N5" s="53" cm="1">
        <f t="array" ref="N5">SUMPRODUCT((Expenses[Year]=$D$1-1)*(Expenses[Month]=L5)*Expenses[Amount])</f>
        <v>2000</v>
      </c>
      <c r="O5" s="2"/>
    </row>
    <row r="6" spans="1:15">
      <c r="A6" s="2"/>
      <c r="B6" s="2"/>
      <c r="C6" s="37" t="s">
        <v>72</v>
      </c>
      <c r="D6" s="54">
        <f>IF(D5=0,"#NA",(D4-D5)/D5)</f>
        <v>0.234603633099528</v>
      </c>
      <c r="E6" s="2"/>
      <c r="F6" s="52">
        <f t="shared" si="0"/>
        <v>2024</v>
      </c>
      <c r="G6" s="52">
        <v>9</v>
      </c>
      <c r="H6" s="53" cm="1">
        <f t="array" ref="H6">SUMPRODUCT((YEAR(Sold[Date])=$D$1)*(MONTH(Sold[Date])=G6)*Sold[Total])</f>
        <v>7967.75</v>
      </c>
      <c r="I6" s="53" cm="1">
        <f t="array" ref="I6">SUMPRODUCT((Expenses[Year]=$D$1)*(Expenses[Month]=G6)*Expenses[Amount])</f>
        <v>2500</v>
      </c>
      <c r="J6" s="2"/>
      <c r="K6" s="52">
        <f t="shared" si="1"/>
        <v>2023</v>
      </c>
      <c r="L6" s="52">
        <v>9</v>
      </c>
      <c r="M6" s="53" cm="1">
        <f t="array" ref="M6">SUMPRODUCT((YEAR(Sold[Date])=$D$1-1)*(MONTH(Sold[Date])=L6)*Sold[Total])</f>
        <v>3687.5</v>
      </c>
      <c r="N6" s="53" cm="1">
        <f t="array" ref="N6">SUMPRODUCT((Expenses[Year]=$D$1-1)*(Expenses[Month]=L6)*Expenses[Amount])</f>
        <v>2100</v>
      </c>
      <c r="O6" s="2"/>
    </row>
    <row r="7" spans="1:15">
      <c r="A7" s="2"/>
      <c r="B7" s="2"/>
      <c r="C7" s="37" t="s">
        <v>73</v>
      </c>
      <c r="D7" s="54">
        <f>IF(D6&gt;=0,D6,"")</f>
        <v>0.234603633099528</v>
      </c>
      <c r="E7" s="2"/>
      <c r="F7" s="52">
        <f t="shared" si="0"/>
        <v>2024</v>
      </c>
      <c r="G7" s="52">
        <v>8</v>
      </c>
      <c r="H7" s="53" cm="1">
        <f t="array" ref="H7">SUMPRODUCT((YEAR(Sold[Date])=$D$1)*(MONTH(Sold[Date])=G7)*Sold[Total])</f>
        <v>4812.5</v>
      </c>
      <c r="I7" s="53" cm="1">
        <f t="array" ref="I7">SUMPRODUCT((Expenses[Year]=$D$1)*(Expenses[Month]=G7)*Expenses[Amount])</f>
        <v>1950</v>
      </c>
      <c r="J7" s="2"/>
      <c r="K7" s="52">
        <f t="shared" si="1"/>
        <v>2023</v>
      </c>
      <c r="L7" s="52">
        <v>8</v>
      </c>
      <c r="M7" s="53" cm="1">
        <f t="array" ref="M7">SUMPRODUCT((YEAR(Sold[Date])=$D$1-1)*(MONTH(Sold[Date])=L7)*Sold[Total])</f>
        <v>2239.25</v>
      </c>
      <c r="N7" s="53" cm="1">
        <f t="array" ref="N7">SUMPRODUCT((Expenses[Year]=$D$1-1)*(Expenses[Month]=L7)*Expenses[Amount])</f>
        <v>2100</v>
      </c>
      <c r="O7" s="2"/>
    </row>
    <row r="8" spans="1:15">
      <c r="A8" s="2"/>
      <c r="B8" s="2"/>
      <c r="C8" s="37" t="s">
        <v>74</v>
      </c>
      <c r="D8" s="54" t="str">
        <f>IF(D6&lt;0,D6,"")</f>
        <v/>
      </c>
      <c r="E8" s="2"/>
      <c r="F8" s="52">
        <f t="shared" si="0"/>
        <v>2024</v>
      </c>
      <c r="G8" s="52">
        <v>7</v>
      </c>
      <c r="H8" s="53" cm="1">
        <f t="array" ref="H8">SUMPRODUCT((YEAR(Sold[Date])=$D$1)*(MONTH(Sold[Date])=G8)*Sold[Total])</f>
        <v>3175</v>
      </c>
      <c r="I8" s="53" cm="1">
        <f t="array" ref="I8">SUMPRODUCT((Expenses[Year]=$D$1)*(Expenses[Month]=G8)*Expenses[Amount])</f>
        <v>1800</v>
      </c>
      <c r="J8" s="2"/>
      <c r="K8" s="52">
        <f t="shared" si="1"/>
        <v>2023</v>
      </c>
      <c r="L8" s="52">
        <v>7</v>
      </c>
      <c r="M8" s="53" cm="1">
        <f t="array" ref="M8">SUMPRODUCT((YEAR(Sold[Date])=$D$1-1)*(MONTH(Sold[Date])=L8)*Sold[Total])</f>
        <v>4606.5</v>
      </c>
      <c r="N8" s="53" cm="1">
        <f t="array" ref="N8">SUMPRODUCT((Expenses[Year]=$D$1-1)*(Expenses[Month]=L8)*Expenses[Amount])</f>
        <v>2600</v>
      </c>
      <c r="O8" s="2"/>
    </row>
    <row r="9" spans="1:15">
      <c r="A9" s="2"/>
      <c r="B9" s="2"/>
      <c r="C9" s="2"/>
      <c r="D9" s="2"/>
      <c r="E9" s="2"/>
      <c r="F9" s="52">
        <f t="shared" si="0"/>
        <v>2024</v>
      </c>
      <c r="G9" s="52">
        <v>6</v>
      </c>
      <c r="H9" s="53" cm="1">
        <f t="array" ref="H9">SUMPRODUCT((YEAR(Sold[Date])=$D$1)*(MONTH(Sold[Date])=G9)*Sold[Total])</f>
        <v>3641</v>
      </c>
      <c r="I9" s="53" cm="1">
        <f t="array" ref="I9">SUMPRODUCT((Expenses[Year]=$D$1)*(Expenses[Month]=G9)*Expenses[Amount])</f>
        <v>2250</v>
      </c>
      <c r="J9" s="2"/>
      <c r="K9" s="52">
        <f t="shared" si="1"/>
        <v>2023</v>
      </c>
      <c r="L9" s="52">
        <v>6</v>
      </c>
      <c r="M9" s="53" cm="1">
        <f t="array" ref="M9">SUMPRODUCT((YEAR(Sold[Date])=$D$1-1)*(MONTH(Sold[Date])=L9)*Sold[Total])</f>
        <v>4188.5</v>
      </c>
      <c r="N9" s="53" cm="1">
        <f t="array" ref="N9">SUMPRODUCT((Expenses[Year]=$D$1-1)*(Expenses[Month]=L9)*Expenses[Amount])</f>
        <v>1850</v>
      </c>
      <c r="O9" s="2"/>
    </row>
    <row r="10" spans="1:15">
      <c r="A10" s="2"/>
      <c r="B10" s="2"/>
      <c r="C10" s="2"/>
      <c r="D10" s="2"/>
      <c r="E10" s="2"/>
      <c r="F10" s="52">
        <f t="shared" si="0"/>
        <v>2024</v>
      </c>
      <c r="G10" s="52">
        <v>5</v>
      </c>
      <c r="H10" s="53" cm="1">
        <f t="array" ref="H10">SUMPRODUCT((YEAR(Sold[Date])=$D$1)*(MONTH(Sold[Date])=G10)*Sold[Total])</f>
        <v>3440.5</v>
      </c>
      <c r="I10" s="53" cm="1">
        <f t="array" ref="I10">SUMPRODUCT((Expenses[Year]=$D$1)*(Expenses[Month]=G10)*Expenses[Amount])</f>
        <v>2350</v>
      </c>
      <c r="J10" s="2"/>
      <c r="K10" s="52">
        <f t="shared" si="1"/>
        <v>2023</v>
      </c>
      <c r="L10" s="52">
        <v>5</v>
      </c>
      <c r="M10" s="53" cm="1">
        <f t="array" ref="M10">SUMPRODUCT((YEAR(Sold[Date])=$D$1-1)*(MONTH(Sold[Date])=L10)*Sold[Total])</f>
        <v>3021</v>
      </c>
      <c r="N10" s="53" cm="1">
        <f t="array" ref="N10">SUMPRODUCT((Expenses[Year]=$D$1-1)*(Expenses[Month]=L10)*Expenses[Amount])</f>
        <v>1850</v>
      </c>
      <c r="O10" s="2"/>
    </row>
    <row r="11" spans="1:15">
      <c r="A11" s="2"/>
      <c r="B11" s="2"/>
      <c r="C11" s="47" t="s">
        <v>75</v>
      </c>
      <c r="D11" s="45">
        <f>I15</f>
        <v>27950</v>
      </c>
      <c r="E11" s="2"/>
      <c r="F11" s="52">
        <f t="shared" si="0"/>
        <v>2024</v>
      </c>
      <c r="G11" s="52">
        <v>4</v>
      </c>
      <c r="H11" s="53" cm="1">
        <f t="array" ref="H11">SUMPRODUCT((YEAR(Sold[Date])=$D$1)*(MONTH(Sold[Date])=G11)*Sold[Total])</f>
        <v>4029.5</v>
      </c>
      <c r="I11" s="53" cm="1">
        <f t="array" ref="I11">SUMPRODUCT((Expenses[Year]=$D$1)*(Expenses[Month]=G11)*Expenses[Amount])</f>
        <v>2300</v>
      </c>
      <c r="J11" s="2"/>
      <c r="K11" s="52">
        <f t="shared" si="1"/>
        <v>2023</v>
      </c>
      <c r="L11" s="52">
        <v>4</v>
      </c>
      <c r="M11" s="53" cm="1">
        <f t="array" ref="M11">SUMPRODUCT((YEAR(Sold[Date])=$D$1-1)*(MONTH(Sold[Date])=L11)*Sold[Total])</f>
        <v>2612.5</v>
      </c>
      <c r="N11" s="53" cm="1">
        <f t="array" ref="N11">SUMPRODUCT((Expenses[Year]=$D$1-1)*(Expenses[Month]=L11)*Expenses[Amount])</f>
        <v>1750</v>
      </c>
      <c r="O11" s="2"/>
    </row>
    <row r="12" spans="1:15">
      <c r="A12" s="2"/>
      <c r="B12" s="2"/>
      <c r="C12" s="37" t="s">
        <v>71</v>
      </c>
      <c r="D12" s="45">
        <f>N15</f>
        <v>24500</v>
      </c>
      <c r="E12" s="2"/>
      <c r="F12" s="52">
        <f t="shared" si="0"/>
        <v>2024</v>
      </c>
      <c r="G12" s="52">
        <v>3</v>
      </c>
      <c r="H12" s="53" cm="1">
        <f t="array" ref="H12">SUMPRODUCT((YEAR(Sold[Date])=$D$1)*(MONTH(Sold[Date])=G12)*Sold[Total])</f>
        <v>2896.5</v>
      </c>
      <c r="I12" s="53" cm="1">
        <f t="array" ref="I12">SUMPRODUCT((Expenses[Year]=$D$1)*(Expenses[Month]=G12)*Expenses[Amount])</f>
        <v>2600</v>
      </c>
      <c r="J12" s="2"/>
      <c r="K12" s="52">
        <f t="shared" si="1"/>
        <v>2023</v>
      </c>
      <c r="L12" s="52">
        <v>3</v>
      </c>
      <c r="M12" s="53" cm="1">
        <f t="array" ref="M12">SUMPRODUCT((YEAR(Sold[Date])=$D$1-1)*(MONTH(Sold[Date])=L12)*Sold[Total])</f>
        <v>4219.75</v>
      </c>
      <c r="N12" s="53" cm="1">
        <f t="array" ref="N12">SUMPRODUCT((Expenses[Year]=$D$1-1)*(Expenses[Month]=L12)*Expenses[Amount])</f>
        <v>1800</v>
      </c>
      <c r="O12" s="2"/>
    </row>
    <row r="13" spans="1:15">
      <c r="A13" s="2"/>
      <c r="B13" s="2"/>
      <c r="C13" s="37" t="s">
        <v>72</v>
      </c>
      <c r="D13" s="54">
        <f>IF(D12=0,"#NA",(D11-D12)/D12)</f>
        <v>0.140816326530612</v>
      </c>
      <c r="E13" s="2"/>
      <c r="F13" s="52">
        <f t="shared" si="0"/>
        <v>2024</v>
      </c>
      <c r="G13" s="52">
        <v>2</v>
      </c>
      <c r="H13" s="53" cm="1">
        <f t="array" ref="H13">SUMPRODUCT((YEAR(Sold[Date])=$D$1)*(MONTH(Sold[Date])=G13)*Sold[Total])</f>
        <v>5618</v>
      </c>
      <c r="I13" s="53" cm="1">
        <f t="array" ref="I13">SUMPRODUCT((Expenses[Year]=$D$1)*(Expenses[Month]=G13)*Expenses[Amount])</f>
        <v>2400</v>
      </c>
      <c r="J13" s="2"/>
      <c r="K13" s="52">
        <f t="shared" si="1"/>
        <v>2023</v>
      </c>
      <c r="L13" s="52">
        <v>2</v>
      </c>
      <c r="M13" s="53" cm="1">
        <f t="array" ref="M13">SUMPRODUCT((YEAR(Sold[Date])=$D$1-1)*(MONTH(Sold[Date])=L13)*Sold[Total])</f>
        <v>5618</v>
      </c>
      <c r="N13" s="53" cm="1">
        <f t="array" ref="N13">SUMPRODUCT((Expenses[Year]=$D$1-1)*(Expenses[Month]=L13)*Expenses[Amount])</f>
        <v>2200</v>
      </c>
      <c r="O13" s="2"/>
    </row>
    <row r="14" spans="1:15">
      <c r="A14" s="2"/>
      <c r="B14" s="2"/>
      <c r="C14" s="37" t="s">
        <v>73</v>
      </c>
      <c r="D14" s="54">
        <f>IF(D13&gt;=0,D13,"")</f>
        <v>0.140816326530612</v>
      </c>
      <c r="E14" s="2"/>
      <c r="F14" s="52">
        <f t="shared" si="0"/>
        <v>2024</v>
      </c>
      <c r="G14" s="52">
        <v>1</v>
      </c>
      <c r="H14" s="53" cm="1">
        <f t="array" ref="H14">SUMPRODUCT((YEAR(Sold[Date])=$D$1)*(MONTH(Sold[Date])=G14)*Sold[Total])</f>
        <v>2918.5</v>
      </c>
      <c r="I14" s="53" cm="1">
        <f t="array" ref="I14">SUMPRODUCT((Expenses[Year]=$D$1)*(Expenses[Month]=G14)*Expenses[Amount])</f>
        <v>2150</v>
      </c>
      <c r="J14" s="2"/>
      <c r="K14" s="52">
        <f t="shared" si="1"/>
        <v>2023</v>
      </c>
      <c r="L14" s="52">
        <v>1</v>
      </c>
      <c r="M14" s="53" cm="1">
        <f t="array" ref="M14">SUMPRODUCT((YEAR(Sold[Date])=$D$1-1)*(MONTH(Sold[Date])=L14)*Sold[Total])</f>
        <v>2918.5</v>
      </c>
      <c r="N14" s="53" cm="1">
        <f t="array" ref="N14">SUMPRODUCT((Expenses[Year]=$D$1-1)*(Expenses[Month]=L14)*Expenses[Amount])</f>
        <v>2100</v>
      </c>
      <c r="O14" s="2"/>
    </row>
    <row r="15" spans="1:15">
      <c r="A15" s="2"/>
      <c r="B15" s="2"/>
      <c r="C15" s="37" t="s">
        <v>74</v>
      </c>
      <c r="D15" s="54" t="str">
        <f>IF(D13&lt;0,D13,"")</f>
        <v/>
      </c>
      <c r="E15" s="2"/>
      <c r="F15" s="2"/>
      <c r="G15" s="2"/>
      <c r="H15" s="55">
        <f>SUM(H3:H14)</f>
        <v>53640.75</v>
      </c>
      <c r="I15" s="55">
        <f>SUM(I3:I14)</f>
        <v>27950</v>
      </c>
      <c r="J15" s="2"/>
      <c r="M15" s="55">
        <f>SUM(M3:M14)</f>
        <v>43447.75</v>
      </c>
      <c r="N15" s="55">
        <f>SUM(N3:N14)</f>
        <v>24500</v>
      </c>
      <c r="O15" s="2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2"/>
      <c r="B18" s="2"/>
      <c r="C18" s="47" t="s">
        <v>76</v>
      </c>
      <c r="D18" s="56" cm="1">
        <f t="array" ref="D18">SUMPRODUCT((Visitors[Year]=$D$1)*Visitors[Visitors])</f>
        <v>32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/>
      <c r="B19" s="2"/>
      <c r="C19" s="37" t="s">
        <v>71</v>
      </c>
      <c r="D19" s="56" cm="1">
        <f t="array" ref="D19">SUMPRODUCT((Visitors[Year]=$D$1-1)*Visitors[Visitors])</f>
        <v>30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/>
      <c r="B20" s="2"/>
      <c r="C20" s="37" t="s">
        <v>72</v>
      </c>
      <c r="D20" s="54">
        <f>IF(D19=0,"#NA",(D18-D19)/D19)</f>
        <v>0.0666666666666667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2"/>
      <c r="B21" s="2"/>
      <c r="C21" s="37" t="s">
        <v>73</v>
      </c>
      <c r="D21" s="54">
        <f>IF(D20&gt;=0,D20,"")</f>
        <v>0.0666666666666667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/>
      <c r="B22" s="2"/>
      <c r="C22" s="37" t="s">
        <v>74</v>
      </c>
      <c r="D22" s="54" t="str">
        <f>IF(D20&lt;0,D20,"")</f>
        <v/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2"/>
      <c r="B25" s="2"/>
      <c r="C25" s="47" t="s">
        <v>77</v>
      </c>
      <c r="D25" s="56">
        <f>COUNTIFS(Orders[Date],"&gt;=01/01/"&amp;$D$1,Orders[Date],"&lt;12/31/"&amp;$D$1)</f>
        <v>15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2"/>
      <c r="B26" s="2"/>
      <c r="C26" s="37" t="s">
        <v>71</v>
      </c>
      <c r="D26" s="56">
        <f>COUNTIFS(Orders[Date],"&gt;=01/01/"&amp;$D$1-1,Orders[Date],"&lt;12/31/"&amp;$D$1-1)</f>
        <v>13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2"/>
      <c r="B27" s="2"/>
      <c r="C27" s="37" t="s">
        <v>72</v>
      </c>
      <c r="D27" s="54">
        <f>IF(D26=0,"#NA",(D25-D26)/D26)</f>
        <v>0.153846153846154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2"/>
      <c r="B28" s="2"/>
      <c r="C28" s="37" t="s">
        <v>73</v>
      </c>
      <c r="D28" s="54">
        <f>IF(D27&gt;=0,D27,"")</f>
        <v>0.153846153846154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2"/>
      <c r="B29" s="2"/>
      <c r="C29" s="37" t="s">
        <v>74</v>
      </c>
      <c r="D29" s="54" t="str">
        <f>IF(D27&lt;0,D27,"")</f>
        <v/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2"/>
      <c r="B31" s="2"/>
      <c r="C31" s="2"/>
      <c r="D31" s="2"/>
      <c r="E31" s="2" t="s">
        <v>78</v>
      </c>
      <c r="F31" s="2" t="s">
        <v>79</v>
      </c>
      <c r="G31" s="2"/>
      <c r="H31" s="2"/>
      <c r="I31" s="2"/>
      <c r="J31" s="2"/>
      <c r="K31" s="2"/>
      <c r="L31" s="2"/>
      <c r="M31" s="2"/>
      <c r="N31" s="2"/>
      <c r="O31" s="2"/>
    </row>
    <row r="32" spans="1:15">
      <c r="A32" s="2"/>
      <c r="B32" s="2"/>
      <c r="C32" s="47" t="s">
        <v>80</v>
      </c>
      <c r="D32" s="57">
        <f>D25/D18</f>
        <v>0.46875</v>
      </c>
      <c r="E32" s="57">
        <f>1-D32</f>
        <v>0.53125</v>
      </c>
      <c r="F32" s="57">
        <v>1</v>
      </c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2"/>
      <c r="B33" s="2"/>
      <c r="C33" s="37" t="s">
        <v>71</v>
      </c>
      <c r="D33" s="57">
        <f>D26/D19</f>
        <v>0.433333333333333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2"/>
      <c r="B34" s="2"/>
      <c r="C34" s="37" t="s">
        <v>72</v>
      </c>
      <c r="D34" s="54">
        <f>IF(D33=0,"#NA",(D32-D33)/D33)</f>
        <v>0.0817307692307692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2"/>
      <c r="B35" s="2"/>
      <c r="C35" s="37" t="s">
        <v>73</v>
      </c>
      <c r="D35" s="54">
        <f>IF(D34&gt;=0,D34,"")</f>
        <v>0.0817307692307692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>
      <c r="A36" s="2"/>
      <c r="B36" s="2"/>
      <c r="C36" s="37" t="s">
        <v>74</v>
      </c>
      <c r="D36" s="54" t="str">
        <f>IF(D34&lt;0,D34,"")</f>
        <v/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>
      <c r="A37" s="2"/>
      <c r="B37" s="2"/>
      <c r="C37" s="8"/>
      <c r="D37" s="58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59"/>
      <c r="B38" s="59"/>
      <c r="C38" s="59"/>
      <c r="D38" s="59"/>
      <c r="E38" s="59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ht="34.95" customHeight="1" spans="1:15">
      <c r="A39" s="59"/>
      <c r="B39" s="59"/>
      <c r="C39" s="60" t="s">
        <v>81</v>
      </c>
      <c r="D39" s="59"/>
      <c r="E39" s="59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ht="34.95" customHeight="1" spans="1:15">
      <c r="A40" s="59"/>
      <c r="B40" s="59"/>
      <c r="C40" s="60" t="s">
        <v>82</v>
      </c>
      <c r="D40" s="59"/>
      <c r="E40" s="59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ht="34.95" customHeight="1" spans="1:15">
      <c r="A41" s="59"/>
      <c r="B41" s="59"/>
      <c r="C41" s="60" t="s">
        <v>83</v>
      </c>
      <c r="D41" s="59"/>
      <c r="E41" s="59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ht="34.95" customHeight="1" spans="1:15">
      <c r="A42" s="61" t="s">
        <v>84</v>
      </c>
      <c r="B42" s="62" t="str">
        <f>IF(D32&gt;0.45,IF(D32&gt;0.55,"Superb","Normal"),"Poor")</f>
        <v>Normal</v>
      </c>
      <c r="C42" s="59"/>
      <c r="D42" s="63" t="str">
        <f>B42&amp;" Conversion Rate"</f>
        <v>Normal Conversion Rate</v>
      </c>
      <c r="E42" s="63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ht="34.95" customHeight="1" spans="1:15">
      <c r="A43" s="61" t="s">
        <v>85</v>
      </c>
      <c r="B43" s="59"/>
      <c r="C43" s="59"/>
      <c r="D43" s="63" t="str">
        <f>IF(D32&gt;0.45,IF(D32&gt;0.55,"This is outstanding!","Keep it up!"),"Improvements are necessary")</f>
        <v>Keep it up!</v>
      </c>
      <c r="E43" s="63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ht="34.95" customHeight="1" spans="1:15">
      <c r="A44" s="59"/>
      <c r="B44" s="59"/>
      <c r="C44" s="59"/>
      <c r="D44" s="59"/>
      <c r="E44" s="59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ht="34.95" customHeight="1" spans="1: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</sheetData>
  <mergeCells count="4">
    <mergeCell ref="F1:I1"/>
    <mergeCell ref="K1:N1"/>
    <mergeCell ref="D42:E42"/>
    <mergeCell ref="D43:E43"/>
  </mergeCells>
  <pageMargins left="0.7" right="0.7" top="0.75" bottom="0.75" header="0.3" footer="0.3"/>
  <headerFooter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workbookViewId="0">
      <selection activeCell="A7" sqref="A7"/>
    </sheetView>
  </sheetViews>
  <sheetFormatPr defaultColWidth="9" defaultRowHeight="14.5" outlineLevelRow="7"/>
  <cols>
    <col min="2" max="2" width="21.1090909090909" customWidth="1"/>
    <col min="3" max="3" width="19.2181818181818" customWidth="1"/>
    <col min="4" max="4" width="13.4454545454545" customWidth="1"/>
    <col min="5" max="5" width="16.5545454545455" customWidth="1"/>
    <col min="6" max="6" width="9.55454545454545" customWidth="1"/>
    <col min="9" max="10" width="16" customWidth="1"/>
    <col min="12" max="12" width="13.8909090909091" customWidth="1"/>
    <col min="15" max="16" width="9.55454545454545" customWidth="1"/>
  </cols>
  <sheetData>
    <row r="1" spans="1:17">
      <c r="A1" s="25" t="s">
        <v>86</v>
      </c>
      <c r="B1" s="25"/>
      <c r="C1" s="25"/>
      <c r="D1" s="25"/>
      <c r="E1" s="25"/>
      <c r="F1" s="25"/>
      <c r="G1" s="26"/>
      <c r="H1" s="25" t="s">
        <v>87</v>
      </c>
      <c r="I1" s="25"/>
      <c r="J1" s="25"/>
      <c r="K1" s="25"/>
      <c r="L1" s="25"/>
      <c r="M1" s="25"/>
      <c r="N1" s="25"/>
      <c r="O1" s="26"/>
      <c r="P1" s="31" t="s">
        <v>4</v>
      </c>
      <c r="Q1" s="26"/>
    </row>
    <row r="2" spans="1:17">
      <c r="A2" s="27" t="s">
        <v>0</v>
      </c>
      <c r="B2" s="28" t="s">
        <v>1</v>
      </c>
      <c r="C2" s="28" t="s">
        <v>2</v>
      </c>
      <c r="D2" s="29" t="s">
        <v>52</v>
      </c>
      <c r="E2" s="29" t="s">
        <v>15</v>
      </c>
      <c r="F2" s="30" t="s">
        <v>4</v>
      </c>
      <c r="G2" s="26"/>
      <c r="H2" s="31" t="s">
        <v>0</v>
      </c>
      <c r="I2" s="42" t="s">
        <v>1</v>
      </c>
      <c r="J2" s="42" t="s">
        <v>2</v>
      </c>
      <c r="K2" s="31" t="s">
        <v>52</v>
      </c>
      <c r="L2" s="31" t="s">
        <v>15</v>
      </c>
      <c r="M2" s="31" t="s">
        <v>88</v>
      </c>
      <c r="N2" s="43" t="s">
        <v>89</v>
      </c>
      <c r="O2" s="26"/>
      <c r="P2" s="26"/>
      <c r="Q2" s="26"/>
    </row>
    <row r="3" ht="49.95" customHeight="1" spans="1:17">
      <c r="A3" s="32">
        <v>1001</v>
      </c>
      <c r="B3" s="33" t="s">
        <v>5</v>
      </c>
      <c r="C3" s="33" t="s">
        <v>6</v>
      </c>
      <c r="D3" s="34" cm="1">
        <f t="array" ref="D3">SUMPRODUCT((YEAR(Sold[Date])=Helper!$D$1)*(Sold[ID]=A3)*Sold[Qty])</f>
        <v>2535</v>
      </c>
      <c r="E3" s="35" cm="1">
        <f t="array" ref="E3">SUMPRODUCT((YEAR(Sold[Date])=Helper!$D$1)*(Sold[ID]=A3)*Sold[Total])</f>
        <v>13815.75</v>
      </c>
      <c r="F3" s="36"/>
      <c r="G3" s="26"/>
      <c r="H3" s="37" cm="1">
        <f t="array" ref="H3:M6">_xlfn._xlws.SORT(Top[],5,-1)</f>
        <v>1003</v>
      </c>
      <c r="I3" s="37" t="str">
        <v>Red Socks</v>
      </c>
      <c r="J3" s="37" t="str">
        <v>Red Icon</v>
      </c>
      <c r="K3" s="44">
        <v>3040</v>
      </c>
      <c r="L3" s="45">
        <v>15048</v>
      </c>
      <c r="M3" s="37">
        <v>0</v>
      </c>
      <c r="N3" s="8" t="str">
        <f>"F_"&amp;H3</f>
        <v>F_1003</v>
      </c>
      <c r="O3" s="26"/>
      <c r="P3" s="46"/>
      <c r="Q3" s="26"/>
    </row>
    <row r="4" ht="49.95" customHeight="1" spans="1:17">
      <c r="A4" s="32">
        <v>1002</v>
      </c>
      <c r="B4" s="33" t="s">
        <v>7</v>
      </c>
      <c r="C4" s="33" t="s">
        <v>8</v>
      </c>
      <c r="D4" s="34" cm="1">
        <f t="array" ref="D4">SUMPRODUCT((YEAR(Sold[Date])=Helper!$D$1)*(Sold[ID]=A4)*Sold[Qty])</f>
        <v>1710</v>
      </c>
      <c r="E4" s="35" cm="1">
        <f t="array" ref="E4">SUMPRODUCT((YEAR(Sold[Date])=Helper!$D$1)*(Sold[ID]=A4)*Sold[Total])</f>
        <v>9832.5</v>
      </c>
      <c r="F4" s="36"/>
      <c r="G4" s="26"/>
      <c r="H4" s="37">
        <v>1004</v>
      </c>
      <c r="I4" s="37" t="str">
        <v>Orange Socks</v>
      </c>
      <c r="J4" s="37" t="str">
        <v>Orange Country</v>
      </c>
      <c r="K4" s="44">
        <v>3030</v>
      </c>
      <c r="L4" s="45">
        <v>14944.5</v>
      </c>
      <c r="M4" s="37">
        <v>0</v>
      </c>
      <c r="N4" s="8" t="str">
        <f t="shared" ref="N4:N6" si="0">"F_"&amp;H4</f>
        <v>F_1004</v>
      </c>
      <c r="O4" s="26"/>
      <c r="P4" s="46"/>
      <c r="Q4" s="26"/>
    </row>
    <row r="5" ht="49.95" customHeight="1" spans="1:17">
      <c r="A5" s="32">
        <v>1003</v>
      </c>
      <c r="B5" s="33" t="s">
        <v>9</v>
      </c>
      <c r="C5" s="33" t="s">
        <v>10</v>
      </c>
      <c r="D5" s="34" cm="1">
        <f t="array" ref="D5">SUMPRODUCT((YEAR(Sold[Date])=Helper!$D$1)*(Sold[ID]=A5)*Sold[Qty])</f>
        <v>3040</v>
      </c>
      <c r="E5" s="35" cm="1">
        <f t="array" ref="E5">SUMPRODUCT((YEAR(Sold[Date])=Helper!$D$1)*(Sold[ID]=A5)*Sold[Total])</f>
        <v>15048</v>
      </c>
      <c r="F5" s="36"/>
      <c r="G5" s="26"/>
      <c r="H5" s="37">
        <v>1001</v>
      </c>
      <c r="I5" s="37" t="str">
        <v>Blue Socks</v>
      </c>
      <c r="J5" s="37" t="str">
        <v>Blue Marvel</v>
      </c>
      <c r="K5" s="44">
        <v>2535</v>
      </c>
      <c r="L5" s="45">
        <v>13815.75</v>
      </c>
      <c r="M5" s="37">
        <v>0</v>
      </c>
      <c r="N5" s="8" t="str">
        <f t="shared" si="0"/>
        <v>F_1001</v>
      </c>
      <c r="O5" s="26"/>
      <c r="P5" s="46"/>
      <c r="Q5" s="26"/>
    </row>
    <row r="6" ht="49.95" customHeight="1" spans="1:17">
      <c r="A6" s="38">
        <v>1004</v>
      </c>
      <c r="B6" s="39" t="s">
        <v>11</v>
      </c>
      <c r="C6" s="39" t="s">
        <v>12</v>
      </c>
      <c r="D6" s="34" cm="1">
        <f t="array" ref="D6">SUMPRODUCT((YEAR(Sold[Date])=Helper!$D$1)*(Sold[ID]=A6)*Sold[Qty])</f>
        <v>3030</v>
      </c>
      <c r="E6" s="40" cm="1">
        <f t="array" ref="E6">SUMPRODUCT((YEAR(Sold[Date])=Helper!$D$1)*(Sold[ID]=A6)*Sold[Total])</f>
        <v>14944.5</v>
      </c>
      <c r="F6" s="41"/>
      <c r="G6" s="26"/>
      <c r="H6" s="37">
        <v>1002</v>
      </c>
      <c r="I6" s="37" t="str">
        <v>Pink Socks</v>
      </c>
      <c r="J6" s="37" t="str">
        <v>Pink Panther</v>
      </c>
      <c r="K6" s="44">
        <v>1710</v>
      </c>
      <c r="L6" s="45">
        <v>9832.5</v>
      </c>
      <c r="M6" s="37">
        <v>0</v>
      </c>
      <c r="N6" s="8" t="str">
        <f t="shared" si="0"/>
        <v>F_1002</v>
      </c>
      <c r="O6" s="26"/>
      <c r="P6" s="26"/>
      <c r="Q6" s="26"/>
    </row>
    <row r="7" spans="1:1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</sheetData>
  <mergeCells count="2">
    <mergeCell ref="A1:F1"/>
    <mergeCell ref="H1:M1"/>
  </mergeCells>
  <pageMargins left="0.7" right="0.7" top="0.75" bottom="0.75" header="0.3" footer="0.3"/>
  <headerFooter/>
  <drawing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workbookViewId="0">
      <selection activeCell="Q7" sqref="Q7"/>
    </sheetView>
  </sheetViews>
  <sheetFormatPr defaultColWidth="9" defaultRowHeight="12.5"/>
  <cols>
    <col min="1" max="2" width="3.78181818181818" style="1" customWidth="1"/>
    <col min="3" max="3" width="15.3363636363636" style="1" customWidth="1"/>
    <col min="4" max="4" width="24.2181818181818" style="1" customWidth="1"/>
    <col min="5" max="5" width="22.1090909090909" style="1" customWidth="1"/>
    <col min="6" max="6" width="17.6636363636364" style="1" customWidth="1"/>
    <col min="7" max="7" width="22.8909090909091" style="1" customWidth="1"/>
    <col min="8" max="9" width="3.78181818181818" style="1" customWidth="1"/>
    <col min="10" max="10" width="2.78181818181818" style="1" customWidth="1"/>
    <col min="11" max="11" width="1.78181818181818" style="1" customWidth="1"/>
    <col min="12" max="12" width="10.6636363636364" style="1" customWidth="1"/>
    <col min="13" max="13" width="9.55454545454545" style="1" customWidth="1"/>
    <col min="14" max="14" width="2.78181818181818" style="1" customWidth="1"/>
    <col min="15" max="15" width="3.78181818181818" style="1" customWidth="1"/>
    <col min="16" max="16384" width="8.89090909090909" style="1"/>
  </cols>
  <sheetData>
    <row r="1" spans="1: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33" customHeight="1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23.4" customHeight="1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7.4" customHeight="1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25.2" customHeight="1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ht="25.8" customHeight="1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ht="18.6" customHeight="1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ht="16.65" customHeight="1" spans="1:15">
      <c r="A9" s="2"/>
      <c r="B9" s="2"/>
      <c r="C9" s="2"/>
      <c r="D9" s="2"/>
      <c r="E9" s="2"/>
      <c r="F9" s="2"/>
      <c r="G9" s="2"/>
      <c r="H9" s="2"/>
      <c r="I9" s="2"/>
      <c r="J9" s="3"/>
      <c r="K9" s="4"/>
      <c r="L9" s="4"/>
      <c r="M9" s="4"/>
      <c r="N9" s="5"/>
      <c r="O9" s="2"/>
    </row>
    <row r="10" ht="16.65" customHeight="1" spans="1:15">
      <c r="A10" s="2"/>
      <c r="B10" s="2"/>
      <c r="C10" s="2"/>
      <c r="D10" s="2"/>
      <c r="E10" s="2"/>
      <c r="F10" s="2"/>
      <c r="G10" s="2"/>
      <c r="H10" s="2"/>
      <c r="I10" s="2"/>
      <c r="J10" s="6"/>
      <c r="K10" s="7" t="s">
        <v>90</v>
      </c>
      <c r="L10" s="7"/>
      <c r="M10" s="7"/>
      <c r="N10" s="9"/>
      <c r="O10" s="2"/>
    </row>
    <row r="11" ht="16.65" customHeight="1" spans="1:15">
      <c r="A11" s="2"/>
      <c r="B11" s="2"/>
      <c r="C11" s="2"/>
      <c r="D11" s="2"/>
      <c r="E11" s="2"/>
      <c r="F11" s="2"/>
      <c r="G11" s="2"/>
      <c r="H11" s="2"/>
      <c r="I11" s="2"/>
      <c r="J11" s="6"/>
      <c r="K11" s="8"/>
      <c r="L11" s="8"/>
      <c r="M11" s="8"/>
      <c r="N11" s="9"/>
      <c r="O11" s="2"/>
    </row>
    <row r="12" ht="16.65" customHeight="1" spans="1:15">
      <c r="A12" s="2"/>
      <c r="B12" s="2"/>
      <c r="C12" s="2"/>
      <c r="D12" s="2"/>
      <c r="E12" s="2"/>
      <c r="F12" s="2"/>
      <c r="G12" s="2"/>
      <c r="H12" s="2"/>
      <c r="I12" s="2"/>
      <c r="J12" s="6"/>
      <c r="K12" s="20" t="str">
        <f>Top!J3</f>
        <v>Red Icon</v>
      </c>
      <c r="L12" s="20"/>
      <c r="M12" s="20"/>
      <c r="N12" s="9"/>
      <c r="O12" s="2"/>
    </row>
    <row r="13" ht="16.65" customHeight="1" spans="1:15">
      <c r="A13" s="2"/>
      <c r="B13" s="2"/>
      <c r="C13" s="2"/>
      <c r="D13" s="2"/>
      <c r="E13" s="2"/>
      <c r="F13" s="2"/>
      <c r="G13" s="2"/>
      <c r="H13" s="2"/>
      <c r="I13" s="2"/>
      <c r="J13" s="6"/>
      <c r="K13" s="8"/>
      <c r="L13" s="21" t="str">
        <f>Top!I3</f>
        <v>Red Socks</v>
      </c>
      <c r="M13" s="21"/>
      <c r="N13" s="9"/>
      <c r="O13" s="2"/>
    </row>
    <row r="14" ht="16.65" customHeight="1" spans="1:15">
      <c r="A14" s="2"/>
      <c r="B14" s="2"/>
      <c r="C14" s="2"/>
      <c r="D14" s="2"/>
      <c r="E14" s="2"/>
      <c r="F14" s="2"/>
      <c r="G14" s="2"/>
      <c r="H14" s="2"/>
      <c r="I14" s="2"/>
      <c r="J14" s="6"/>
      <c r="K14" s="8"/>
      <c r="L14" s="14" t="s">
        <v>91</v>
      </c>
      <c r="M14" s="8"/>
      <c r="N14" s="9"/>
      <c r="O14" s="2"/>
    </row>
    <row r="15" ht="16.65" customHeight="1" spans="1:15">
      <c r="A15" s="2"/>
      <c r="B15" s="2"/>
      <c r="C15" s="2"/>
      <c r="D15" s="2"/>
      <c r="E15" s="2"/>
      <c r="F15" s="2"/>
      <c r="G15" s="2"/>
      <c r="H15" s="2"/>
      <c r="I15" s="2"/>
      <c r="J15" s="6"/>
      <c r="K15" s="8"/>
      <c r="L15" s="22">
        <f>Top!K3</f>
        <v>3040</v>
      </c>
      <c r="M15" s="8"/>
      <c r="N15" s="9"/>
      <c r="O15" s="2"/>
    </row>
    <row r="16" ht="16.65" customHeight="1" spans="1:15">
      <c r="A16" s="2"/>
      <c r="B16" s="2"/>
      <c r="C16" s="2"/>
      <c r="D16" s="2"/>
      <c r="E16" s="2"/>
      <c r="F16" s="2"/>
      <c r="G16" s="2"/>
      <c r="H16" s="2"/>
      <c r="I16" s="2"/>
      <c r="J16" s="6"/>
      <c r="K16" s="8"/>
      <c r="L16" s="23"/>
      <c r="M16" s="8"/>
      <c r="N16" s="9"/>
      <c r="O16" s="2"/>
    </row>
    <row r="17" ht="16.65" customHeight="1" spans="1:15">
      <c r="A17" s="2"/>
      <c r="B17" s="2"/>
      <c r="C17" s="2"/>
      <c r="D17" s="2"/>
      <c r="E17" s="2"/>
      <c r="F17" s="2"/>
      <c r="G17" s="2"/>
      <c r="H17" s="2"/>
      <c r="I17" s="2"/>
      <c r="J17" s="6"/>
      <c r="K17" s="24">
        <f>Top!L3</f>
        <v>15048</v>
      </c>
      <c r="L17" s="24"/>
      <c r="M17" s="24"/>
      <c r="N17" s="9"/>
      <c r="O17" s="2"/>
    </row>
    <row r="18" ht="16.65" customHeight="1" spans="1:15">
      <c r="A18" s="2"/>
      <c r="B18" s="2"/>
      <c r="C18" s="2"/>
      <c r="D18" s="2"/>
      <c r="E18" s="2"/>
      <c r="F18" s="2"/>
      <c r="G18" s="2"/>
      <c r="H18" s="2"/>
      <c r="I18" s="2"/>
      <c r="J18" s="6"/>
      <c r="K18" s="8"/>
      <c r="L18" s="8"/>
      <c r="M18" s="8"/>
      <c r="N18" s="9"/>
      <c r="O18" s="2"/>
    </row>
    <row r="19" ht="16.65" customHeight="1" spans="1:15">
      <c r="A19" s="2"/>
      <c r="B19" s="2"/>
      <c r="C19" s="2"/>
      <c r="D19" s="2"/>
      <c r="E19" s="2"/>
      <c r="F19" s="2"/>
      <c r="G19" s="2"/>
      <c r="H19" s="2"/>
      <c r="I19" s="2"/>
      <c r="J19" s="6"/>
      <c r="K19" s="20" t="str">
        <f>Top!J4</f>
        <v>Orange Country</v>
      </c>
      <c r="L19" s="20"/>
      <c r="M19" s="20"/>
      <c r="N19" s="9"/>
      <c r="O19" s="2"/>
    </row>
    <row r="20" ht="16.65" customHeight="1" spans="1:15">
      <c r="A20" s="2"/>
      <c r="B20" s="2"/>
      <c r="C20" s="2"/>
      <c r="D20" s="2"/>
      <c r="E20" s="2"/>
      <c r="F20" s="2"/>
      <c r="G20" s="2"/>
      <c r="H20" s="2"/>
      <c r="I20" s="2"/>
      <c r="J20" s="6"/>
      <c r="K20" s="8"/>
      <c r="L20" s="21" t="str">
        <f>Top!I4</f>
        <v>Orange Socks</v>
      </c>
      <c r="M20" s="21"/>
      <c r="N20" s="9"/>
      <c r="O20" s="2"/>
    </row>
    <row r="21" ht="16.65" customHeight="1" spans="1:15">
      <c r="A21" s="2"/>
      <c r="B21" s="2"/>
      <c r="C21" s="2"/>
      <c r="D21" s="2"/>
      <c r="E21" s="2"/>
      <c r="F21" s="2"/>
      <c r="G21" s="2"/>
      <c r="H21" s="2"/>
      <c r="I21" s="2"/>
      <c r="J21" s="6"/>
      <c r="K21" s="8"/>
      <c r="L21" s="14" t="s">
        <v>91</v>
      </c>
      <c r="M21" s="8"/>
      <c r="N21" s="9"/>
      <c r="O21" s="2"/>
    </row>
    <row r="22" ht="16.65" customHeight="1" spans="1:15">
      <c r="A22" s="2"/>
      <c r="B22" s="2"/>
      <c r="C22" s="2"/>
      <c r="D22" s="2"/>
      <c r="E22" s="2"/>
      <c r="F22" s="2"/>
      <c r="G22" s="2"/>
      <c r="H22" s="2"/>
      <c r="I22" s="2"/>
      <c r="J22" s="6"/>
      <c r="K22" s="8"/>
      <c r="L22" s="22">
        <f>Top!K4</f>
        <v>3030</v>
      </c>
      <c r="M22" s="8"/>
      <c r="N22" s="9"/>
      <c r="O22" s="2"/>
    </row>
    <row r="23" ht="16.65" customHeight="1" spans="1:15">
      <c r="A23" s="2"/>
      <c r="B23" s="3"/>
      <c r="C23" s="4"/>
      <c r="D23" s="4"/>
      <c r="E23" s="4"/>
      <c r="F23" s="4"/>
      <c r="G23" s="4"/>
      <c r="H23" s="5"/>
      <c r="I23" s="2"/>
      <c r="J23" s="6"/>
      <c r="K23" s="8"/>
      <c r="L23" s="23"/>
      <c r="M23" s="8"/>
      <c r="N23" s="9"/>
      <c r="O23" s="2"/>
    </row>
    <row r="24" ht="16.65" customHeight="1" spans="1:15">
      <c r="A24" s="2"/>
      <c r="B24" s="6"/>
      <c r="C24" s="7" t="s">
        <v>92</v>
      </c>
      <c r="D24" s="8"/>
      <c r="E24" s="8"/>
      <c r="F24" s="8"/>
      <c r="G24" s="8"/>
      <c r="H24" s="9"/>
      <c r="I24" s="2"/>
      <c r="J24" s="6"/>
      <c r="K24" s="24">
        <f>Top!L4</f>
        <v>14944.5</v>
      </c>
      <c r="L24" s="24"/>
      <c r="M24" s="24"/>
      <c r="N24" s="9"/>
      <c r="O24" s="2"/>
    </row>
    <row r="25" ht="16.65" customHeight="1" spans="1:15">
      <c r="A25" s="2"/>
      <c r="B25" s="6"/>
      <c r="C25" s="8"/>
      <c r="D25" s="8"/>
      <c r="E25" s="8"/>
      <c r="F25" s="8"/>
      <c r="G25" s="8"/>
      <c r="H25" s="9"/>
      <c r="I25" s="2"/>
      <c r="J25" s="6"/>
      <c r="K25" s="8"/>
      <c r="L25" s="8"/>
      <c r="M25" s="8"/>
      <c r="N25" s="9"/>
      <c r="O25" s="2"/>
    </row>
    <row r="26" ht="16.65" customHeight="1" spans="1:15">
      <c r="A26" s="2"/>
      <c r="B26" s="6"/>
      <c r="C26" s="10" t="s">
        <v>93</v>
      </c>
      <c r="D26" s="10" t="s">
        <v>94</v>
      </c>
      <c r="E26" s="11" t="s">
        <v>95</v>
      </c>
      <c r="F26" s="12" t="s">
        <v>15</v>
      </c>
      <c r="G26" s="10" t="s">
        <v>16</v>
      </c>
      <c r="H26" s="9"/>
      <c r="I26" s="2"/>
      <c r="J26" s="6"/>
      <c r="K26" s="20" t="str">
        <f>Top!J5</f>
        <v>Blue Marvel</v>
      </c>
      <c r="L26" s="20"/>
      <c r="M26" s="20"/>
      <c r="N26" s="9"/>
      <c r="O26" s="2"/>
    </row>
    <row r="27" ht="16.65" customHeight="1" spans="1:15">
      <c r="A27" s="2"/>
      <c r="B27" s="6"/>
      <c r="C27" s="8"/>
      <c r="D27" s="13"/>
      <c r="E27" s="14"/>
      <c r="F27" s="15"/>
      <c r="G27" s="8"/>
      <c r="H27" s="9"/>
      <c r="I27" s="2"/>
      <c r="J27" s="6"/>
      <c r="K27" s="8"/>
      <c r="L27" s="21" t="str">
        <f>Top!I5</f>
        <v>Blue Socks</v>
      </c>
      <c r="M27" s="21"/>
      <c r="N27" s="9"/>
      <c r="O27" s="2"/>
    </row>
    <row r="28" ht="16.65" customHeight="1" spans="1:15">
      <c r="A28" s="2"/>
      <c r="B28" s="6"/>
      <c r="C28" s="8">
        <f>Orders!A2</f>
        <v>100100</v>
      </c>
      <c r="D28" s="16">
        <f>Orders!B2</f>
        <v>45646.4166666667</v>
      </c>
      <c r="E28" s="14" t="str">
        <f>Orders!C2</f>
        <v>Alexandria Hendrickson</v>
      </c>
      <c r="F28" s="15">
        <f>Orders!D2</f>
        <v>3310</v>
      </c>
      <c r="G28" s="8" t="str">
        <f>Orders!E2</f>
        <v>Pending Payment</v>
      </c>
      <c r="H28" s="9"/>
      <c r="I28" s="2"/>
      <c r="J28" s="6"/>
      <c r="K28" s="8"/>
      <c r="L28" s="14" t="s">
        <v>91</v>
      </c>
      <c r="M28" s="8"/>
      <c r="N28" s="9"/>
      <c r="O28" s="2"/>
    </row>
    <row r="29" ht="16.65" customHeight="1" spans="1:15">
      <c r="A29" s="2"/>
      <c r="B29" s="6"/>
      <c r="C29" s="8">
        <f>Orders!A3</f>
        <v>100099</v>
      </c>
      <c r="D29" s="16">
        <f>Orders!B3</f>
        <v>45646.375</v>
      </c>
      <c r="E29" s="14" t="str">
        <f>Orders!C3</f>
        <v>Jerry Bellows</v>
      </c>
      <c r="F29" s="15">
        <f>Orders!D3</f>
        <v>705</v>
      </c>
      <c r="G29" s="8" t="str">
        <f>Orders!E3</f>
        <v>On Hold</v>
      </c>
      <c r="H29" s="9"/>
      <c r="I29" s="2"/>
      <c r="J29" s="6"/>
      <c r="K29" s="8"/>
      <c r="L29" s="22">
        <f>Top!K5</f>
        <v>2535</v>
      </c>
      <c r="M29" s="8"/>
      <c r="N29" s="9"/>
      <c r="O29" s="2"/>
    </row>
    <row r="30" ht="16.65" customHeight="1" spans="1:15">
      <c r="A30" s="2"/>
      <c r="B30" s="6"/>
      <c r="C30" s="8">
        <f>Orders!A4</f>
        <v>100098</v>
      </c>
      <c r="D30" s="16">
        <f>Orders!B4</f>
        <v>45631.2916666667</v>
      </c>
      <c r="E30" s="14" t="str">
        <f>Orders!C4</f>
        <v>Barry Jenkins</v>
      </c>
      <c r="F30" s="15">
        <f>Orders!D4</f>
        <v>1852.5</v>
      </c>
      <c r="G30" s="8" t="str">
        <f>Orders!E4</f>
        <v>Processing</v>
      </c>
      <c r="H30" s="9"/>
      <c r="I30" s="2"/>
      <c r="J30" s="6"/>
      <c r="K30" s="8"/>
      <c r="L30" s="23"/>
      <c r="M30" s="8"/>
      <c r="N30" s="9"/>
      <c r="O30" s="2"/>
    </row>
    <row r="31" ht="16.65" customHeight="1" spans="1:15">
      <c r="A31" s="2"/>
      <c r="B31" s="6"/>
      <c r="C31" s="8">
        <f>Orders!A5</f>
        <v>100097</v>
      </c>
      <c r="D31" s="16">
        <f>Orders!B5</f>
        <v>45627.4583333333</v>
      </c>
      <c r="E31" s="14" t="str">
        <f>Orders!C5</f>
        <v>Jeff Shepard</v>
      </c>
      <c r="F31" s="15">
        <f>Orders!D5</f>
        <v>2160</v>
      </c>
      <c r="G31" s="8" t="str">
        <f>Orders!E5</f>
        <v>Completed</v>
      </c>
      <c r="H31" s="9"/>
      <c r="I31" s="2"/>
      <c r="J31" s="6"/>
      <c r="K31" s="24">
        <f>Top!L5</f>
        <v>13815.75</v>
      </c>
      <c r="L31" s="24"/>
      <c r="M31" s="24"/>
      <c r="N31" s="9"/>
      <c r="O31" s="2"/>
    </row>
    <row r="32" ht="16.65" customHeight="1" spans="1:15">
      <c r="A32" s="2"/>
      <c r="B32" s="17"/>
      <c r="C32" s="18"/>
      <c r="D32" s="18"/>
      <c r="E32" s="18"/>
      <c r="F32" s="18"/>
      <c r="G32" s="18"/>
      <c r="H32" s="19"/>
      <c r="I32" s="2"/>
      <c r="J32" s="17"/>
      <c r="K32" s="18"/>
      <c r="L32" s="18"/>
      <c r="M32" s="18"/>
      <c r="N32" s="19"/>
      <c r="O32" s="2"/>
    </row>
    <row r="33" ht="19.8" customHeight="1" spans="1: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</sheetData>
  <mergeCells count="16">
    <mergeCell ref="K10:M10"/>
    <mergeCell ref="K12:M12"/>
    <mergeCell ref="L13:M13"/>
    <mergeCell ref="K17:M17"/>
    <mergeCell ref="K19:M19"/>
    <mergeCell ref="L20:M20"/>
    <mergeCell ref="K24:M24"/>
    <mergeCell ref="K26:M26"/>
    <mergeCell ref="L27:M27"/>
    <mergeCell ref="K31:M31"/>
    <mergeCell ref="L15:L16"/>
    <mergeCell ref="L22:L23"/>
    <mergeCell ref="L29:L30"/>
    <mergeCell ref="M14:M16"/>
    <mergeCell ref="M21:M23"/>
    <mergeCell ref="M28:M30"/>
  </mergeCells>
  <pageMargins left="0" right="0" top="0" bottom="0" header="0" footer="0"/>
  <pageSetup paperSize="9" orientation="landscape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name="Drop Down 1" r:id="rId3">
              <controlPr defaultSize="0">
                <anchor moveWithCells="1">
                  <from>
                    <xdr:col>3</xdr:col>
                    <xdr:colOff>480695</xdr:colOff>
                    <xdr:row>6</xdr:row>
                    <xdr:rowOff>33655</xdr:rowOff>
                  </from>
                  <to>
                    <xdr:col>4</xdr:col>
                    <xdr:colOff>449580</xdr:colOff>
                    <xdr:row>7</xdr:row>
                    <xdr:rowOff>14605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Products</vt:lpstr>
      <vt:lpstr>Orders</vt:lpstr>
      <vt:lpstr>Sold</vt:lpstr>
      <vt:lpstr>Expenses</vt:lpstr>
      <vt:lpstr>Visitors</vt:lpstr>
      <vt:lpstr>Helper</vt:lpstr>
      <vt:lpstr>Top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</dc:creator>
  <cp:lastModifiedBy>HP</cp:lastModifiedBy>
  <dcterms:created xsi:type="dcterms:W3CDTF">2024-06-06T13:35:00Z</dcterms:created>
  <cp:lastPrinted>2024-06-12T00:24:00Z</cp:lastPrinted>
  <dcterms:modified xsi:type="dcterms:W3CDTF">2024-11-29T12:05:52Z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B282E4BEB8F942C7B6ABF8B75331E2B7_13</vt:lpwstr>
  </property>
  <property fmtid="{D5CDD505-2E9C-101B-9397-08002B2CF9AE}" pid="3" name="KSOProductBuildVer">
    <vt:lpwstr>1033-12.2.0.18911</vt:lpwstr>
  </property>
</Properties>
</file>