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Data" sheetId="1" r:id="rId1"/>
    <sheet name="Calculations" sheetId="2" r:id="rId2"/>
    <sheet name="DASHBOA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<sst xmlns="http://schemas.openxmlformats.org/spreadsheetml/2006/main" count="813" uniqueCount="286">
  <si>
    <t>Today:</t>
  </si>
  <si>
    <t>Departments</t>
  </si>
  <si>
    <t>6m before:</t>
  </si>
  <si>
    <t>QC</t>
  </si>
  <si>
    <t>3y before:</t>
  </si>
  <si>
    <t>SECURITY</t>
  </si>
  <si>
    <t>DEVELOPMENT</t>
  </si>
  <si>
    <t>SALES</t>
  </si>
  <si>
    <t>Employee</t>
  </si>
  <si>
    <t>Department</t>
  </si>
  <si>
    <t>Gender</t>
  </si>
  <si>
    <t>Birth Date</t>
  </si>
  <si>
    <t>Age</t>
  </si>
  <si>
    <t>Signed</t>
  </si>
  <si>
    <t>Left</t>
  </si>
  <si>
    <t>Salary</t>
  </si>
  <si>
    <t>Punctuality</t>
  </si>
  <si>
    <t>Problem Solving</t>
  </si>
  <si>
    <t>Knowledge</t>
  </si>
  <si>
    <t>Team work</t>
  </si>
  <si>
    <t>Communication</t>
  </si>
  <si>
    <t>Efficiency</t>
  </si>
  <si>
    <t>AVG GRADE</t>
  </si>
  <si>
    <t>Employee No.96</t>
  </si>
  <si>
    <t>F</t>
  </si>
  <si>
    <t>Employee No.42</t>
  </si>
  <si>
    <t>Employee No.74</t>
  </si>
  <si>
    <t>Employee No.97</t>
  </si>
  <si>
    <t>Employee No.53</t>
  </si>
  <si>
    <t>M</t>
  </si>
  <si>
    <t>Employee No.102</t>
  </si>
  <si>
    <t>Employee No.49</t>
  </si>
  <si>
    <t>Employee No.45</t>
  </si>
  <si>
    <t>Employee No.82</t>
  </si>
  <si>
    <t>Employee No.59</t>
  </si>
  <si>
    <t>Employee No.99</t>
  </si>
  <si>
    <t>Employee No.10</t>
  </si>
  <si>
    <t>Employee No.27</t>
  </si>
  <si>
    <t>Employee No.83</t>
  </si>
  <si>
    <t>Employee No.52</t>
  </si>
  <si>
    <t>Employee No.84</t>
  </si>
  <si>
    <t>Employee No.80</t>
  </si>
  <si>
    <t>Employee No.90</t>
  </si>
  <si>
    <t>Employee No.65</t>
  </si>
  <si>
    <t>Employee No.89</t>
  </si>
  <si>
    <t>Employee No.22</t>
  </si>
  <si>
    <t>Employee No.66</t>
  </si>
  <si>
    <t>Employee No.55</t>
  </si>
  <si>
    <t>Employee No.77</t>
  </si>
  <si>
    <t>Employee No.105</t>
  </si>
  <si>
    <t>Employee No.17</t>
  </si>
  <si>
    <t>Employee No.64</t>
  </si>
  <si>
    <t>Employee No.34</t>
  </si>
  <si>
    <t>Employee No.63</t>
  </si>
  <si>
    <t>Employee No.68</t>
  </si>
  <si>
    <t>Employee No.19</t>
  </si>
  <si>
    <t>Employee No.23</t>
  </si>
  <si>
    <t>Employee No.100</t>
  </si>
  <si>
    <t>Employee No.87</t>
  </si>
  <si>
    <t>Employee No.6</t>
  </si>
  <si>
    <t>Employee No.92</t>
  </si>
  <si>
    <t>Employee No.73</t>
  </si>
  <si>
    <t>Employee No.71</t>
  </si>
  <si>
    <t>Employee No.33</t>
  </si>
  <si>
    <t>Employee No.86</t>
  </si>
  <si>
    <t>Employee No.56</t>
  </si>
  <si>
    <t>Employee No.85</t>
  </si>
  <si>
    <t>Employee No.29</t>
  </si>
  <si>
    <t>Employee No.101</t>
  </si>
  <si>
    <t>Employee No.12</t>
  </si>
  <si>
    <t>Employee No.51</t>
  </si>
  <si>
    <t>Employee No.50</t>
  </si>
  <si>
    <t>Employee No.57</t>
  </si>
  <si>
    <t>Employee No.48</t>
  </si>
  <si>
    <t>Employee No.103</t>
  </si>
  <si>
    <t>Employee No.75</t>
  </si>
  <si>
    <t>Employee No.25</t>
  </si>
  <si>
    <t>Employee No.60</t>
  </si>
  <si>
    <t>Employee No.67</t>
  </si>
  <si>
    <t>Employee No.18</t>
  </si>
  <si>
    <t>Employee No.9</t>
  </si>
  <si>
    <t>Employee No.37</t>
  </si>
  <si>
    <t>Employee No.15</t>
  </si>
  <si>
    <t>Employee No.76</t>
  </si>
  <si>
    <t>Employee No.46</t>
  </si>
  <si>
    <t>Employee No.94</t>
  </si>
  <si>
    <t>Employee No.32</t>
  </si>
  <si>
    <t>Employee No.104</t>
  </si>
  <si>
    <t>Employee No.16</t>
  </si>
  <si>
    <t>Employee No.39</t>
  </si>
  <si>
    <t>Employee No.1</t>
  </si>
  <si>
    <t>Employee No.98</t>
  </si>
  <si>
    <t>Employee No.61</t>
  </si>
  <si>
    <t>Employee No.21</t>
  </si>
  <si>
    <t>Employee No.14</t>
  </si>
  <si>
    <t>Employee No.70</t>
  </si>
  <si>
    <t>Employee No.95</t>
  </si>
  <si>
    <t>Employee No.2</t>
  </si>
  <si>
    <t>Employee No.72</t>
  </si>
  <si>
    <t>Employee No.13</t>
  </si>
  <si>
    <t>Employee No.20</t>
  </si>
  <si>
    <t>Employee No.58</t>
  </si>
  <si>
    <t>Employee No.41</t>
  </si>
  <si>
    <t>Employee No.91</t>
  </si>
  <si>
    <t>Employee No.36</t>
  </si>
  <si>
    <t>Employee No.79</t>
  </si>
  <si>
    <t>Employee No.30</t>
  </si>
  <si>
    <t>Employee No.3</t>
  </si>
  <si>
    <t>Employee No.93</t>
  </si>
  <si>
    <t>Employee No.38</t>
  </si>
  <si>
    <t>Employee No.11</t>
  </si>
  <si>
    <t>Employee No.44</t>
  </si>
  <si>
    <t>Employee No.7</t>
  </si>
  <si>
    <t>Employee No.47</t>
  </si>
  <si>
    <t>Employee No.8</t>
  </si>
  <si>
    <t>Employee No.5</t>
  </si>
  <si>
    <t>Employee No.81</t>
  </si>
  <si>
    <t>Employee No.54</t>
  </si>
  <si>
    <t>Employee No.40</t>
  </si>
  <si>
    <t>Employee No.35</t>
  </si>
  <si>
    <t>Employee No.31</t>
  </si>
  <si>
    <t>Employee No.88</t>
  </si>
  <si>
    <t>Employee No.78</t>
  </si>
  <si>
    <t>Employee No.43</t>
  </si>
  <si>
    <t>Employee No.26</t>
  </si>
  <si>
    <t>Employee No.24</t>
  </si>
  <si>
    <t>Employee No.69</t>
  </si>
  <si>
    <t>Employee No.28</t>
  </si>
  <si>
    <t>Employee No.62</t>
  </si>
  <si>
    <t>Employee No.4</t>
  </si>
  <si>
    <t>Employee No.106</t>
  </si>
  <si>
    <t>Employee No.107</t>
  </si>
  <si>
    <t>Employee No.108</t>
  </si>
  <si>
    <t>Employee No.109</t>
  </si>
  <si>
    <t>Employee No.110</t>
  </si>
  <si>
    <t>Employee No.111</t>
  </si>
  <si>
    <t>Employee No.112</t>
  </si>
  <si>
    <t>Employee No.113</t>
  </si>
  <si>
    <t>Employee No.114</t>
  </si>
  <si>
    <t>Employee No.115</t>
  </si>
  <si>
    <t>Employee No.116</t>
  </si>
  <si>
    <t>Employee No.117</t>
  </si>
  <si>
    <t>Employee No.118</t>
  </si>
  <si>
    <t>Employee No.119</t>
  </si>
  <si>
    <t>Employee No.120</t>
  </si>
  <si>
    <t>Employee No.121</t>
  </si>
  <si>
    <t>Employee No.122</t>
  </si>
  <si>
    <t>Employee No.123</t>
  </si>
  <si>
    <t>Employee No.124</t>
  </si>
  <si>
    <t>Employee No.125</t>
  </si>
  <si>
    <t>Employee No.126</t>
  </si>
  <si>
    <t>Employee No.127</t>
  </si>
  <si>
    <t>Employee No.128</t>
  </si>
  <si>
    <t>Employee No.129</t>
  </si>
  <si>
    <t>Employee No.130</t>
  </si>
  <si>
    <t>Employee No.131</t>
  </si>
  <si>
    <t>Employee No.132</t>
  </si>
  <si>
    <t>Employee No.133</t>
  </si>
  <si>
    <t>Employee No.134</t>
  </si>
  <si>
    <t>Employee No.135</t>
  </si>
  <si>
    <t>Employee No.136</t>
  </si>
  <si>
    <t>Employee No.137</t>
  </si>
  <si>
    <t>Employee No.138</t>
  </si>
  <si>
    <t>Employee No.139</t>
  </si>
  <si>
    <t>Employee No.140</t>
  </si>
  <si>
    <t>Employee No.141</t>
  </si>
  <si>
    <t>Employee No.142</t>
  </si>
  <si>
    <t>Employee No.143</t>
  </si>
  <si>
    <t>Employee No.144</t>
  </si>
  <si>
    <t>Employee No.145</t>
  </si>
  <si>
    <t>Employee No.146</t>
  </si>
  <si>
    <t>Employee No.147</t>
  </si>
  <si>
    <t>Employee No.148</t>
  </si>
  <si>
    <t>Employee No.149</t>
  </si>
  <si>
    <t>Employee No.150</t>
  </si>
  <si>
    <t>Employee No.151</t>
  </si>
  <si>
    <t>Employee No.152</t>
  </si>
  <si>
    <t>Employee No.153</t>
  </si>
  <si>
    <t>Employee No.154</t>
  </si>
  <si>
    <t>Employee No.155</t>
  </si>
  <si>
    <t>Employee No.156</t>
  </si>
  <si>
    <t>Employee No.157</t>
  </si>
  <si>
    <t>Employee No.158</t>
  </si>
  <si>
    <t>Employee No.159</t>
  </si>
  <si>
    <t>Employee No.160</t>
  </si>
  <si>
    <t>Employee No.161</t>
  </si>
  <si>
    <t>Employee No.162</t>
  </si>
  <si>
    <t>Employee No.163</t>
  </si>
  <si>
    <t>Employee No.164</t>
  </si>
  <si>
    <t>Employee No.165</t>
  </si>
  <si>
    <t>Employee No.166</t>
  </si>
  <si>
    <t>Employee No.167</t>
  </si>
  <si>
    <t>Employee No.168</t>
  </si>
  <si>
    <t>Employee No.169</t>
  </si>
  <si>
    <t>Employee No.170</t>
  </si>
  <si>
    <t>Employee No.171</t>
  </si>
  <si>
    <t>Employee No.172</t>
  </si>
  <si>
    <t>Employee No.173</t>
  </si>
  <si>
    <t>Employee No.174</t>
  </si>
  <si>
    <t>Employee No.175</t>
  </si>
  <si>
    <t>Employee No.176</t>
  </si>
  <si>
    <t>Employee No.177</t>
  </si>
  <si>
    <t>Employee No.178</t>
  </si>
  <si>
    <t>Employee No.179</t>
  </si>
  <si>
    <t>Employee No.180</t>
  </si>
  <si>
    <t>Employee No.181</t>
  </si>
  <si>
    <t>Employee No.182</t>
  </si>
  <si>
    <t>Employee No.183</t>
  </si>
  <si>
    <t>Employee No.184</t>
  </si>
  <si>
    <t>Employee No.185</t>
  </si>
  <si>
    <t>Employee No.186</t>
  </si>
  <si>
    <t>Employee No.187</t>
  </si>
  <si>
    <t>Employee No.188</t>
  </si>
  <si>
    <t>Employee No.189</t>
  </si>
  <si>
    <t>Employee No.190</t>
  </si>
  <si>
    <t>Employee No.191</t>
  </si>
  <si>
    <t>Employee No.192</t>
  </si>
  <si>
    <t>Employee No.193</t>
  </si>
  <si>
    <t>Employee No.194</t>
  </si>
  <si>
    <t>Employee No.195</t>
  </si>
  <si>
    <t>Employee No.196</t>
  </si>
  <si>
    <t>Employee No.197</t>
  </si>
  <si>
    <t>Employee No.198</t>
  </si>
  <si>
    <t>Employee No.199</t>
  </si>
  <si>
    <t>Employee No.200</t>
  </si>
  <si>
    <t>Employee No.201</t>
  </si>
  <si>
    <t>Employee No.202</t>
  </si>
  <si>
    <t>Employee No.203</t>
  </si>
  <si>
    <t>Employee No.204</t>
  </si>
  <si>
    <t>Employee No.205</t>
  </si>
  <si>
    <t>Employee No.206</t>
  </si>
  <si>
    <t>Employee No.207</t>
  </si>
  <si>
    <t>Employee No.208</t>
  </si>
  <si>
    <t>Employee No.209</t>
  </si>
  <si>
    <t>Employee No.210</t>
  </si>
  <si>
    <t>Employee No.211</t>
  </si>
  <si>
    <t>Employee No.212</t>
  </si>
  <si>
    <t>Employee No.213</t>
  </si>
  <si>
    <t>Employee No.214</t>
  </si>
  <si>
    <t>Employee No.215</t>
  </si>
  <si>
    <t>Employee No.216</t>
  </si>
  <si>
    <t>Employee No.217</t>
  </si>
  <si>
    <t>Employee No.218</t>
  </si>
  <si>
    <t>Employee No.219</t>
  </si>
  <si>
    <t>Employee No.220</t>
  </si>
  <si>
    <t>Employee No.221</t>
  </si>
  <si>
    <t>Employee No.222</t>
  </si>
  <si>
    <t>Employee No.223</t>
  </si>
  <si>
    <t>Employee No.224</t>
  </si>
  <si>
    <t>Employee No.225</t>
  </si>
  <si>
    <t>Employee No.226</t>
  </si>
  <si>
    <t>Employee No.227</t>
  </si>
  <si>
    <t>Employee No.228</t>
  </si>
  <si>
    <t>Employee No.229</t>
  </si>
  <si>
    <t>Employee No.230</t>
  </si>
  <si>
    <t>Employee No.231</t>
  </si>
  <si>
    <t>Employee No.232</t>
  </si>
  <si>
    <t>Employee No.233</t>
  </si>
  <si>
    <t>Employee No.234</t>
  </si>
  <si>
    <t>Employee No.235</t>
  </si>
  <si>
    <t>Employee No.236</t>
  </si>
  <si>
    <t>Employee No.237</t>
  </si>
  <si>
    <t>Employee No.238</t>
  </si>
  <si>
    <t>Employee No.239</t>
  </si>
  <si>
    <t>Employee No.240</t>
  </si>
  <si>
    <t>Number of employees</t>
  </si>
  <si>
    <t>Male</t>
  </si>
  <si>
    <t>Female</t>
  </si>
  <si>
    <t>NOW</t>
  </si>
  <si>
    <t>AVG.</t>
  </si>
  <si>
    <t>MAX-AVG</t>
  </si>
  <si>
    <t>Number of employees 6m ago</t>
  </si>
  <si>
    <t>Increase:</t>
  </si>
  <si>
    <t>Increase in percentage</t>
  </si>
  <si>
    <t>6 months ago</t>
  </si>
  <si>
    <t>Average age</t>
  </si>
  <si>
    <t>Employee by salary</t>
  </si>
  <si>
    <t>Employees more than 3y in company</t>
  </si>
  <si>
    <t>&gt;5,000$</t>
  </si>
  <si>
    <t>4,000$-5,000$</t>
  </si>
  <si>
    <t>3,000$-4,000$</t>
  </si>
  <si>
    <t>Hired in last 6 months</t>
  </si>
  <si>
    <t>2,000$-3,000$</t>
  </si>
  <si>
    <t>&lt;2,000$</t>
  </si>
  <si>
    <t>Quit in last 6 months</t>
  </si>
  <si>
    <t>Employees number by year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</si>
</sst>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  <numFmt numFmtId="179" formatCode="0.0%"/>
    <numFmt numFmtId="180" formatCode="dd/mm/yyyy;@"/>
    <numFmt numFmtId="181" formatCode="[$$-C09]#,##0"/>
  </numFmts>
  <fonts count="24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5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4" fillId="4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0" borderId="0" xfId="0" applyFont="1" applyFill="1"/>
    <xf numFmtId="0" fontId="0" fillId="0" borderId="1" xfId="0" applyBorder="1" applyAlignment="1">
      <alignment horizontal="center" vertical="center"/>
    </xf>
    <xf numFmtId="178" fontId="0" fillId="0" borderId="1" xfId="0" applyNumberFormat="1" applyBorder="1"/>
    <xf numFmtId="0" fontId="0" fillId="0" borderId="1" xfId="0" applyBorder="1"/>
    <xf numFmtId="179" fontId="0" fillId="0" borderId="0" xfId="0" applyNumberFormat="1"/>
    <xf numFmtId="178" fontId="3" fillId="0" borderId="1" xfId="0" applyNumberFormat="1" applyFont="1" applyBorder="1"/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/>
    <xf numFmtId="58" fontId="0" fillId="0" borderId="0" xfId="0" applyNumberFormat="1"/>
    <xf numFmtId="180" fontId="0" fillId="0" borderId="0" xfId="0" applyNumberFormat="1"/>
    <xf numFmtId="1" fontId="0" fillId="0" borderId="0" xfId="0" applyNumberFormat="1"/>
    <xf numFmtId="181" fontId="0" fillId="0" borderId="0" xfId="0" applyNumberFormat="1"/>
    <xf numFmtId="180" fontId="0" fillId="0" borderId="3" xfId="0" applyNumberFormat="1" applyFont="1" applyBorder="1"/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numFmt numFmtId="180" formatCode="dd/mm/yyyy;@"/>
    </dxf>
    <dxf>
      <numFmt numFmtId="1" formatCode="0"/>
    </dxf>
    <dxf>
      <numFmt numFmtId="181" formatCode="[$$-C09]#,##0"/>
    </dxf>
    <dxf>
      <numFmt numFmtId="178" formatCode="0.0"/>
    </dxf>
    <dxf>
      <font>
        <color rgb="FFC00000"/>
      </font>
    </dxf>
  </dxfs>
  <tableStyles count="0" defaultTableStyle="TableStyleMedium2" defaultPivotStyle="PivotStyleLight16"/>
  <colors>
    <mruColors>
      <color rgb="0050B7C1"/>
      <color rgb="00ED1E7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091503267974"/>
          <c:y val="0.167826797385621"/>
          <c:w val="0.804790252541152"/>
          <c:h val="0.856564525884895"/>
        </c:manualLayout>
      </c:layout>
      <c:pieChart>
        <c:varyColors val="1"/>
        <c:ser>
          <c:idx val="0"/>
          <c:order val="0"/>
          <c:spPr>
            <a:ln w="19050">
              <a:noFill/>
            </a:ln>
          </c:spPr>
          <c:explosion val="8"/>
          <c:dPt>
            <c:idx val="0"/>
            <c:bubble3D val="0"/>
            <c:explosion val="0"/>
            <c:spPr>
              <a:solidFill>
                <a:srgbClr val="ED1E79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explosion val="2"/>
            <c:spPr>
              <a:solidFill>
                <a:srgbClr val="50B7C1"/>
              </a:solidFill>
              <a:ln w="190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Calculations!$H$6:$H$7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Calculations!$I$6:$I$7</c:f>
              <c:numCache>
                <c:formatCode>General</c:formatCode>
                <c:ptCount val="2"/>
                <c:pt idx="0">
                  <c:v>16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5"/>
          <c:y val="0"/>
          <c:w val="0.9"/>
          <c:h val="0.187676470588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353bc67-4874-4478-9dbb-4cb14c70c858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 b="1"/>
              <a:t>NUMBER</a:t>
            </a:r>
            <a:r>
              <a:rPr lang="sr-Latn-RS" b="1" baseline="0"/>
              <a:t> OF EMPLOYEES 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398081327541"/>
          <c:y val="0.16604414608577"/>
          <c:w val="0.861923666044577"/>
          <c:h val="0.78471116243557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ED1E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Calculations!$P$20:$P$25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Calculations!$Q$20:$Q$25</c:f>
              <c:numCache>
                <c:formatCode>General</c:formatCode>
                <c:ptCount val="6"/>
                <c:pt idx="0">
                  <c:v>102</c:v>
                </c:pt>
                <c:pt idx="1">
                  <c:v>123</c:v>
                </c:pt>
                <c:pt idx="2">
                  <c:v>138</c:v>
                </c:pt>
                <c:pt idx="3">
                  <c:v>154</c:v>
                </c:pt>
                <c:pt idx="4">
                  <c:v>173</c:v>
                </c:pt>
                <c:pt idx="5">
                  <c:v>187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27"/>
        <c:axId val="954778192"/>
        <c:axId val="954790256"/>
      </c:barChart>
      <c:catAx>
        <c:axId val="954778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4790256"/>
        <c:crosses val="autoZero"/>
        <c:auto val="1"/>
        <c:lblAlgn val="ctr"/>
        <c:lblOffset val="100"/>
        <c:noMultiLvlLbl val="0"/>
      </c:catAx>
      <c:valAx>
        <c:axId val="954790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477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a43e152-dd52-4c3b-966c-67381fa95274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TOTAL</a:t>
            </a:r>
            <a:r>
              <a:rPr lang="sr-Latn-RS" sz="1200" b="1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EMPLOYEES</a:t>
            </a:r>
            <a:endParaRPr lang="en-US" sz="1200" b="1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35007004483113"/>
          <c:y val="0.2515984450034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7605259275606"/>
          <c:y val="0.025031287029915"/>
          <c:w val="0.490468066491689"/>
          <c:h val="0.826888535136365"/>
        </c:manualLayout>
      </c:layout>
      <c:doughnutChart>
        <c:varyColors val="1"/>
        <c:ser>
          <c:idx val="0"/>
          <c:order val="0"/>
          <c:spPr>
            <a:solidFill>
              <a:srgbClr val="50B7C1"/>
            </a:solidFill>
          </c:spPr>
          <c:explosion val="0"/>
          <c:dPt>
            <c:idx val="0"/>
            <c:bubble3D val="0"/>
            <c:spPr>
              <a:solidFill>
                <a:srgbClr val="50B7C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ED1E79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Calculations!$D$2:$E$2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Calculations!$D$3:$E$3</c:f>
              <c:numCache>
                <c:formatCode>General</c:formatCode>
                <c:ptCount val="2"/>
                <c:pt idx="0">
                  <c:v>86</c:v>
                </c:pt>
                <c:pt idx="1">
                  <c:v>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9254049981163"/>
          <c:y val="0.176927010789348"/>
          <c:w val="0.241491656191439"/>
          <c:h val="0.0891062927468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db3f071-6b4f-43e3-ac7f-d224c51ab026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987847222222"/>
          <c:y val="0.214544444444444"/>
          <c:w val="0.501145833333333"/>
          <c:h val="0.665478888888889"/>
        </c:manualLayout>
      </c:layout>
      <c:radarChart>
        <c:radarStyle val="marker"/>
        <c:varyColors val="0"/>
        <c:ser>
          <c:idx val="0"/>
          <c:order val="0"/>
          <c:tx>
            <c:strRef>
              <c:f>"NOW"</c:f>
              <c:strCache>
                <c:ptCount val="1"/>
                <c:pt idx="0">
                  <c:v>NOW</c:v>
                </c:pt>
              </c:strCache>
            </c:strRef>
          </c:tx>
          <c:spPr>
            <a:ln w="22225" cap="rnd">
              <a:solidFill>
                <a:srgbClr val="50B7C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Calculations!$P$3:$V$3</c:f>
              <c:strCache>
                <c:ptCount val="7"/>
                <c:pt idx="0">
                  <c:v>Punctuality</c:v>
                </c:pt>
                <c:pt idx="1">
                  <c:v>Problem Solving</c:v>
                </c:pt>
                <c:pt idx="2">
                  <c:v>Knowledge</c:v>
                </c:pt>
                <c:pt idx="3">
                  <c:v>Team work</c:v>
                </c:pt>
                <c:pt idx="4">
                  <c:v>Communication</c:v>
                </c:pt>
                <c:pt idx="5">
                  <c:v>Efficiency</c:v>
                </c:pt>
                <c:pt idx="6">
                  <c:v>AVG.</c:v>
                </c:pt>
              </c:strCache>
            </c:strRef>
          </c:cat>
          <c:val>
            <c:numRef>
              <c:f>Calculations!$P$4:$V$4</c:f>
              <c:numCache>
                <c:formatCode>0.0</c:formatCode>
                <c:ptCount val="7"/>
                <c:pt idx="0">
                  <c:v>4.04812834224599</c:v>
                </c:pt>
                <c:pt idx="1">
                  <c:v>4.02139037433155</c:v>
                </c:pt>
                <c:pt idx="2">
                  <c:v>3.99465240641711</c:v>
                </c:pt>
                <c:pt idx="3">
                  <c:v>3.93048128342246</c:v>
                </c:pt>
                <c:pt idx="4">
                  <c:v>4.16577540106952</c:v>
                </c:pt>
                <c:pt idx="5">
                  <c:v>4.08021390374332</c:v>
                </c:pt>
                <c:pt idx="6">
                  <c:v>4.04010695187166</c:v>
                </c:pt>
              </c:numCache>
            </c:numRef>
          </c:val>
        </c:ser>
        <c:ser>
          <c:idx val="1"/>
          <c:order val="1"/>
          <c:tx>
            <c:strRef>
              <c:f>"6 MONTHS AGO"</c:f>
              <c:strCache>
                <c:ptCount val="1"/>
                <c:pt idx="0">
                  <c:v>6 MONTHS AGO</c:v>
                </c:pt>
              </c:strCache>
            </c:strRef>
          </c:tx>
          <c:spPr>
            <a:ln w="22225" cap="rnd">
              <a:solidFill>
                <a:srgbClr val="ED1E79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Calculations!$P$8:$V$8</c:f>
              <c:numCache>
                <c:formatCode>0.0</c:formatCode>
                <c:ptCount val="7"/>
                <c:pt idx="0">
                  <c:v>3.87222222222222</c:v>
                </c:pt>
                <c:pt idx="1">
                  <c:v>3.93888888888889</c:v>
                </c:pt>
                <c:pt idx="2">
                  <c:v>3.88888888888889</c:v>
                </c:pt>
                <c:pt idx="3">
                  <c:v>3.81666666666667</c:v>
                </c:pt>
                <c:pt idx="4">
                  <c:v>4.07777777777778</c:v>
                </c:pt>
                <c:pt idx="5">
                  <c:v>3.91111111111111</c:v>
                </c:pt>
                <c:pt idx="6">
                  <c:v>3.91759259259259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96272"/>
        <c:axId val="1124900016"/>
      </c:radarChart>
      <c:catAx>
        <c:axId val="112489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4900016"/>
        <c:crosses val="autoZero"/>
        <c:auto val="1"/>
        <c:lblAlgn val="ctr"/>
        <c:lblOffset val="100"/>
        <c:noMultiLvlLbl val="0"/>
      </c:catAx>
      <c:valAx>
        <c:axId val="1124900016"/>
        <c:scaling>
          <c:orientation val="minMax"/>
          <c:max val="5"/>
          <c:min val="2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89627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e08deff-dfcb-4639-a173-d693314872e1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AVG. GRADE</a:t>
            </a:r>
            <a:endParaRPr lang="en-US" sz="1200" b="1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396522752682613"/>
          <c:y val="0.21488018041088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7605259275606"/>
          <c:y val="0.025031287029915"/>
          <c:w val="0.490468066491689"/>
          <c:h val="0.826888535136365"/>
        </c:manualLayout>
      </c:layout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50B7C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Calculations!$V$3:$W$3</c:f>
              <c:strCache>
                <c:ptCount val="2"/>
                <c:pt idx="0">
                  <c:v>AVG.</c:v>
                </c:pt>
                <c:pt idx="1">
                  <c:v>MAX-AVG</c:v>
                </c:pt>
              </c:strCache>
            </c:strRef>
          </c:cat>
          <c:val>
            <c:numRef>
              <c:f>Calculations!$V$4:$W$4</c:f>
              <c:numCache>
                <c:formatCode>0.0</c:formatCode>
                <c:ptCount val="2"/>
                <c:pt idx="0">
                  <c:v>4.04010695187166</c:v>
                </c:pt>
                <c:pt idx="1">
                  <c:v>0.959893048128342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9178e89-d7f0-4f7b-9af0-6c813ae80235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987847222222"/>
          <c:y val="0.214544444444444"/>
          <c:w val="0.501145833333333"/>
          <c:h val="0.665478888888889"/>
        </c:manualLayout>
      </c:layout>
      <c:radarChart>
        <c:radarStyle val="marker"/>
        <c:varyColors val="0"/>
        <c:ser>
          <c:idx val="0"/>
          <c:order val="0"/>
          <c:spPr>
            <a:ln w="19050" cap="rnd">
              <a:solidFill>
                <a:srgbClr val="50B7C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Calculations!$H$3:$N$3</c:f>
              <c:strCache>
                <c:ptCount val="7"/>
                <c:pt idx="0">
                  <c:v>Punctuality</c:v>
                </c:pt>
                <c:pt idx="1">
                  <c:v>Problem Solving</c:v>
                </c:pt>
                <c:pt idx="2">
                  <c:v>Knowledge</c:v>
                </c:pt>
                <c:pt idx="3">
                  <c:v>Team work</c:v>
                </c:pt>
                <c:pt idx="4">
                  <c:v>Communication</c:v>
                </c:pt>
                <c:pt idx="5">
                  <c:v>Efficiency</c:v>
                </c:pt>
                <c:pt idx="6">
                  <c:v>AVG.</c:v>
                </c:pt>
              </c:strCache>
            </c:strRef>
          </c:cat>
          <c:val>
            <c:numRef>
              <c:f>Calculations!$H$4:$N$4</c:f>
              <c:numCache>
                <c:formatCode>0.0</c:formatCode>
                <c:ptCount val="7"/>
                <c:pt idx="0">
                  <c:v>3.65789473684211</c:v>
                </c:pt>
                <c:pt idx="1">
                  <c:v>4</c:v>
                </c:pt>
                <c:pt idx="2">
                  <c:v>3.76315789473684</c:v>
                </c:pt>
                <c:pt idx="3">
                  <c:v>4.05263157894737</c:v>
                </c:pt>
                <c:pt idx="4">
                  <c:v>4.28947368421053</c:v>
                </c:pt>
                <c:pt idx="5">
                  <c:v>4.02631578947368</c:v>
                </c:pt>
                <c:pt idx="6">
                  <c:v>3.96491228070175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96272"/>
        <c:axId val="1124900016"/>
      </c:radarChart>
      <c:catAx>
        <c:axId val="112489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4900016"/>
        <c:crosses val="autoZero"/>
        <c:auto val="1"/>
        <c:lblAlgn val="ctr"/>
        <c:lblOffset val="100"/>
        <c:noMultiLvlLbl val="0"/>
      </c:catAx>
      <c:valAx>
        <c:axId val="1124900016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896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1427eed-6393-445c-b345-7f014eb3d465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091503267974"/>
          <c:y val="0.167826797385621"/>
          <c:w val="0.804790252541152"/>
          <c:h val="0.856564525884895"/>
        </c:manualLayout>
      </c:layout>
      <c:pieChart>
        <c:varyColors val="1"/>
        <c:ser>
          <c:idx val="0"/>
          <c:order val="0"/>
          <c:spPr>
            <a:solidFill>
              <a:srgbClr val="ED1E79"/>
            </a:solidFill>
          </c:spPr>
          <c:explosion val="2"/>
          <c:dPt>
            <c:idx val="0"/>
            <c:bubble3D val="0"/>
            <c:spPr>
              <a:solidFill>
                <a:srgbClr val="ED1E79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50B7C1"/>
              </a:solidFill>
              <a:ln w="190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Calculations!$H$14:$H$15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Calculations!$I$14:$I$15</c:f>
              <c:numCache>
                <c:formatCode>General</c:formatCode>
                <c:ptCount val="2"/>
                <c:pt idx="0">
                  <c:v>19</c:v>
                </c:pt>
                <c:pt idx="1">
                  <c:v>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5"/>
          <c:y val="0"/>
          <c:w val="0.9"/>
          <c:h val="0.187676470588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8525655-c445-4bb0-8062-b0ebff304e41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987847222222"/>
          <c:y val="0.214544444444444"/>
          <c:w val="0.501145833333333"/>
          <c:h val="0.665478888888889"/>
        </c:manualLayout>
      </c:layout>
      <c:radarChart>
        <c:radarStyle val="marker"/>
        <c:varyColors val="0"/>
        <c:ser>
          <c:idx val="0"/>
          <c:order val="0"/>
          <c:spPr>
            <a:ln w="19050" cap="rnd">
              <a:solidFill>
                <a:srgbClr val="50B7C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Calculations!$H$11:$N$11</c:f>
              <c:strCache>
                <c:ptCount val="7"/>
                <c:pt idx="0">
                  <c:v>Punctuality</c:v>
                </c:pt>
                <c:pt idx="1">
                  <c:v>Problem Solving</c:v>
                </c:pt>
                <c:pt idx="2">
                  <c:v>Knowledge</c:v>
                </c:pt>
                <c:pt idx="3">
                  <c:v>Team work</c:v>
                </c:pt>
                <c:pt idx="4">
                  <c:v>Communication</c:v>
                </c:pt>
                <c:pt idx="5">
                  <c:v>Efficiency</c:v>
                </c:pt>
                <c:pt idx="6">
                  <c:v>AVG.</c:v>
                </c:pt>
              </c:strCache>
            </c:strRef>
          </c:cat>
          <c:val>
            <c:numRef>
              <c:f>Calculations!$H$12:$N$12</c:f>
              <c:numCache>
                <c:formatCode>0.0</c:formatCode>
                <c:ptCount val="7"/>
                <c:pt idx="0">
                  <c:v>4.10416666666667</c:v>
                </c:pt>
                <c:pt idx="1">
                  <c:v>4.14583333333333</c:v>
                </c:pt>
                <c:pt idx="2">
                  <c:v>4.14583333333333</c:v>
                </c:pt>
                <c:pt idx="3">
                  <c:v>3.97916666666667</c:v>
                </c:pt>
                <c:pt idx="4">
                  <c:v>4.25</c:v>
                </c:pt>
                <c:pt idx="5">
                  <c:v>3.91666666666667</c:v>
                </c:pt>
                <c:pt idx="6">
                  <c:v>4.09027777777778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96272"/>
        <c:axId val="1124900016"/>
      </c:radarChart>
      <c:catAx>
        <c:axId val="112489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4900016"/>
        <c:crosses val="autoZero"/>
        <c:auto val="1"/>
        <c:lblAlgn val="ctr"/>
        <c:lblOffset val="100"/>
        <c:noMultiLvlLbl val="0"/>
      </c:catAx>
      <c:valAx>
        <c:axId val="1124900016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896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bf1ce2e-03bb-4409-9f40-993047f31d0b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091503267974"/>
          <c:y val="0.167826797385621"/>
          <c:w val="0.804790252541152"/>
          <c:h val="0.856564525884895"/>
        </c:manualLayout>
      </c:layout>
      <c:pieChart>
        <c:varyColors val="1"/>
        <c:ser>
          <c:idx val="0"/>
          <c:order val="0"/>
          <c:spPr>
            <a:solidFill>
              <a:srgbClr val="ED1E79"/>
            </a:solidFill>
            <a:ln w="19050">
              <a:noFill/>
            </a:ln>
          </c:spPr>
          <c:explosion val="2"/>
          <c:dPt>
            <c:idx val="0"/>
            <c:bubble3D val="0"/>
            <c:spPr>
              <a:solidFill>
                <a:srgbClr val="ED1E79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50B7C1"/>
              </a:solidFill>
              <a:ln w="190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Calculations!$H$22:$H$23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Calculations!$I$22:$I$23</c:f>
              <c:numCache>
                <c:formatCode>General</c:formatCode>
                <c:ptCount val="2"/>
                <c:pt idx="0">
                  <c:v>25</c:v>
                </c:pt>
                <c:pt idx="1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5"/>
          <c:y val="0"/>
          <c:w val="0.9"/>
          <c:h val="0.187676470588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80f4bf9-506c-461b-b9ba-bccdd74e15fc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987847222222"/>
          <c:y val="0.214544444444444"/>
          <c:w val="0.501145833333333"/>
          <c:h val="0.665478888888889"/>
        </c:manualLayout>
      </c:layout>
      <c:radarChart>
        <c:radarStyle val="marker"/>
        <c:varyColors val="0"/>
        <c:ser>
          <c:idx val="0"/>
          <c:order val="0"/>
          <c:spPr>
            <a:ln w="19050" cap="rnd">
              <a:solidFill>
                <a:srgbClr val="50B7C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Calculations!$H$19:$N$19</c:f>
              <c:strCache>
                <c:ptCount val="7"/>
                <c:pt idx="0">
                  <c:v>Punctuality</c:v>
                </c:pt>
                <c:pt idx="1">
                  <c:v>Problem Solving</c:v>
                </c:pt>
                <c:pt idx="2">
                  <c:v>Knowledge</c:v>
                </c:pt>
                <c:pt idx="3">
                  <c:v>Team work</c:v>
                </c:pt>
                <c:pt idx="4">
                  <c:v>Communication</c:v>
                </c:pt>
                <c:pt idx="5">
                  <c:v>Efficiency</c:v>
                </c:pt>
                <c:pt idx="6">
                  <c:v>AVG.</c:v>
                </c:pt>
              </c:strCache>
            </c:strRef>
          </c:cat>
          <c:val>
            <c:numRef>
              <c:f>Calculations!$H$20:$N$20</c:f>
              <c:numCache>
                <c:formatCode>0.0</c:formatCode>
                <c:ptCount val="7"/>
                <c:pt idx="0">
                  <c:v>4.22222222222222</c:v>
                </c:pt>
                <c:pt idx="1">
                  <c:v>3.77777777777778</c:v>
                </c:pt>
                <c:pt idx="2">
                  <c:v>3.96296296296296</c:v>
                </c:pt>
                <c:pt idx="3">
                  <c:v>3.72222222222222</c:v>
                </c:pt>
                <c:pt idx="4">
                  <c:v>4.05555555555556</c:v>
                </c:pt>
                <c:pt idx="5">
                  <c:v>4.24074074074074</c:v>
                </c:pt>
                <c:pt idx="6">
                  <c:v>3.99691358024691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96272"/>
        <c:axId val="1124900016"/>
      </c:radarChart>
      <c:catAx>
        <c:axId val="112489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4900016"/>
        <c:crosses val="autoZero"/>
        <c:auto val="1"/>
        <c:lblAlgn val="ctr"/>
        <c:lblOffset val="100"/>
        <c:noMultiLvlLbl val="0"/>
      </c:catAx>
      <c:valAx>
        <c:axId val="1124900016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896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13a9664-6f2f-4377-8ef3-6ae517528ed3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091503267974"/>
          <c:y val="0.167826797385621"/>
          <c:w val="0.804790252541152"/>
          <c:h val="0.856564525884895"/>
        </c:manualLayout>
      </c:layout>
      <c:pieChart>
        <c:varyColors val="1"/>
        <c:ser>
          <c:idx val="0"/>
          <c:order val="0"/>
          <c:spPr>
            <a:solidFill>
              <a:srgbClr val="ED1E79"/>
            </a:solidFill>
            <a:ln w="19050">
              <a:noFill/>
            </a:ln>
          </c:spPr>
          <c:explosion val="2"/>
          <c:dPt>
            <c:idx val="0"/>
            <c:bubble3D val="0"/>
            <c:spPr>
              <a:solidFill>
                <a:srgbClr val="ED1E79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50B7C1"/>
              </a:solidFill>
              <a:ln w="190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Calculations!$H$30:$H$31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Calculations!$I$30:$I$31</c:f>
              <c:numCache>
                <c:formatCode>General</c:formatCode>
                <c:ptCount val="2"/>
                <c:pt idx="0">
                  <c:v>26</c:v>
                </c:pt>
                <c:pt idx="1">
                  <c:v>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5"/>
          <c:y val="0"/>
          <c:w val="0.9"/>
          <c:h val="0.187676470588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6deceab-ca5c-4bf9-ab5b-ad59998b4be6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987847222222"/>
          <c:y val="0.214544444444444"/>
          <c:w val="0.501145833333333"/>
          <c:h val="0.665478888888889"/>
        </c:manualLayout>
      </c:layout>
      <c:radarChart>
        <c:radarStyle val="marker"/>
        <c:varyColors val="0"/>
        <c:ser>
          <c:idx val="0"/>
          <c:order val="0"/>
          <c:spPr>
            <a:ln w="19050" cap="rnd">
              <a:solidFill>
                <a:srgbClr val="50B7C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Calculations!$H$27:$N$27</c:f>
              <c:strCache>
                <c:ptCount val="7"/>
                <c:pt idx="0">
                  <c:v>Punctuality</c:v>
                </c:pt>
                <c:pt idx="1">
                  <c:v>Problem Solving</c:v>
                </c:pt>
                <c:pt idx="2">
                  <c:v>Knowledge</c:v>
                </c:pt>
                <c:pt idx="3">
                  <c:v>Team work</c:v>
                </c:pt>
                <c:pt idx="4">
                  <c:v>Communication</c:v>
                </c:pt>
                <c:pt idx="5">
                  <c:v>Efficiency</c:v>
                </c:pt>
                <c:pt idx="6">
                  <c:v>AVG.</c:v>
                </c:pt>
              </c:strCache>
            </c:strRef>
          </c:cat>
          <c:val>
            <c:numRef>
              <c:f>Calculations!$H$28:$N$28</c:f>
              <c:numCache>
                <c:formatCode>0.0</c:formatCode>
                <c:ptCount val="7"/>
                <c:pt idx="0">
                  <c:v>4.1063829787234</c:v>
                </c:pt>
                <c:pt idx="1">
                  <c:v>4.19148936170213</c:v>
                </c:pt>
                <c:pt idx="2">
                  <c:v>4.06382978723404</c:v>
                </c:pt>
                <c:pt idx="3">
                  <c:v>4.02127659574468</c:v>
                </c:pt>
                <c:pt idx="4">
                  <c:v>4.1063829787234</c:v>
                </c:pt>
                <c:pt idx="5">
                  <c:v>4.1063829787234</c:v>
                </c:pt>
                <c:pt idx="6">
                  <c:v>4.09929078014184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96272"/>
        <c:axId val="1124900016"/>
      </c:radarChart>
      <c:catAx>
        <c:axId val="112489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4900016"/>
        <c:crosses val="autoZero"/>
        <c:auto val="1"/>
        <c:lblAlgn val="ctr"/>
        <c:lblOffset val="100"/>
        <c:noMultiLvlLbl val="0"/>
      </c:catAx>
      <c:valAx>
        <c:axId val="1124900016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896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834539d-2938-4167-837b-6a793c0ac320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 b="1"/>
              <a:t>SALARY</a:t>
            </a:r>
            <a:r>
              <a:rPr lang="sr-Latn-RS" b="1" baseline="0"/>
              <a:t> DISTRIBUTION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50B7C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Calculations!$P$12:$P$16</c:f>
              <c:strCache>
                <c:ptCount val="5"/>
                <c:pt idx="0">
                  <c:v>&gt;5,000$</c:v>
                </c:pt>
                <c:pt idx="1">
                  <c:v>4,000$-5,000$</c:v>
                </c:pt>
                <c:pt idx="2">
                  <c:v>3,000$-4,000$</c:v>
                </c:pt>
                <c:pt idx="3">
                  <c:v>2,000$-3,000$</c:v>
                </c:pt>
                <c:pt idx="4">
                  <c:v>&lt;2,000$</c:v>
                </c:pt>
              </c:strCache>
            </c:strRef>
          </c:cat>
          <c:val>
            <c:numRef>
              <c:f>Calculations!$Q$12:$Q$16</c:f>
              <c:numCache>
                <c:formatCode>General</c:formatCode>
                <c:ptCount val="5"/>
                <c:pt idx="0">
                  <c:v>20</c:v>
                </c:pt>
                <c:pt idx="1">
                  <c:v>45</c:v>
                </c:pt>
                <c:pt idx="2">
                  <c:v>57</c:v>
                </c:pt>
                <c:pt idx="3">
                  <c:v>52</c:v>
                </c:pt>
                <c:pt idx="4">
                  <c:v>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54778192"/>
        <c:axId val="954790256"/>
      </c:barChart>
      <c:catAx>
        <c:axId val="954778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4790256"/>
        <c:crosses val="autoZero"/>
        <c:auto val="1"/>
        <c:lblAlgn val="ctr"/>
        <c:lblOffset val="100"/>
        <c:noMultiLvlLbl val="0"/>
      </c:catAx>
      <c:valAx>
        <c:axId val="954790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477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c5effb1-cf31-414f-8e8d-bc1e460b4a7c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423578</xdr:colOff>
      <xdr:row>0</xdr:row>
      <xdr:rowOff>304052</xdr:rowOff>
    </xdr:from>
    <xdr:to>
      <xdr:col>2</xdr:col>
      <xdr:colOff>106007</xdr:colOff>
      <xdr:row>2</xdr:row>
      <xdr:rowOff>191171</xdr:rowOff>
    </xdr:to>
    <xdr:grpSp>
      <xdr:nvGrpSpPr>
        <xdr:cNvPr id="48" name="Group 47"/>
        <xdr:cNvGrpSpPr/>
      </xdr:nvGrpSpPr>
      <xdr:grpSpPr>
        <a:xfrm>
          <a:off x="423545" y="303530"/>
          <a:ext cx="1179830" cy="1156335"/>
          <a:chOff x="2967990" y="228600"/>
          <a:chExt cx="1152000" cy="1152000"/>
        </a:xfrm>
      </xdr:grpSpPr>
      <xdr:sp>
        <xdr:nvSpPr>
          <xdr:cNvPr id="44" name="Rectangle: Rounded Corners 43"/>
          <xdr:cNvSpPr/>
        </xdr:nvSpPr>
        <xdr:spPr>
          <a:xfrm>
            <a:off x="2967990" y="228600"/>
            <a:ext cx="1152000" cy="11520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45" name="TextBox 44"/>
          <xdr:cNvSpPr txBox="1"/>
        </xdr:nvSpPr>
        <xdr:spPr>
          <a:xfrm>
            <a:off x="3170610" y="234300"/>
            <a:ext cx="746760" cy="4800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r>
              <a:rPr lang="sr-Latn-R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AVERAGE</a:t>
            </a:r>
            <a:endParaRPr lang="sr-Latn-RS" sz="1100" b="1">
              <a:solidFill>
                <a:schemeClr val="tx1">
                  <a:lumMod val="75000"/>
                  <a:lumOff val="25000"/>
                </a:schemeClr>
              </a:solidFill>
            </a:endParaRPr>
          </a:p>
          <a:p>
            <a:pPr algn="ctr"/>
            <a:r>
              <a:rPr lang="sr-Latn-RS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AGE        </a:t>
            </a:r>
            <a:endParaRPr lang="en-US" sz="16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textlink="Calculations!B10">
        <xdr:nvSpPr>
          <xdr:cNvPr id="46" name="TextBox 45"/>
          <xdr:cNvSpPr txBox="1"/>
        </xdr:nvSpPr>
        <xdr:spPr>
          <a:xfrm>
            <a:off x="3002970" y="592441"/>
            <a:ext cx="1082040" cy="5867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/>
          <a:lstStyle/>
          <a:p>
            <a:pPr algn="ctr"/>
            <a:fld id="{F170FEDA-75D4-49FE-AA53-99CF98CAF312}" type="TxLink">
              <a:rPr lang="en-US" sz="36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Calibri" panose="020F0502020204030204"/>
                <a:cs typeface="Calibri" panose="020F0502020204030204"/>
              </a:rPr>
            </a:fld>
            <a:endParaRPr lang="en-US" sz="88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>
        <xdr:nvSpPr>
          <xdr:cNvPr id="47" name="TextBox 46"/>
          <xdr:cNvSpPr txBox="1"/>
        </xdr:nvSpPr>
        <xdr:spPr>
          <a:xfrm>
            <a:off x="3294435" y="1042021"/>
            <a:ext cx="49911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r>
              <a:rPr lang="sr-Latn-RS" sz="1100" b="1">
                <a:solidFill>
                  <a:srgbClr val="50B7C1"/>
                </a:solidFill>
              </a:rPr>
              <a:t>YEARS</a:t>
            </a:r>
            <a:endParaRPr lang="en-US" sz="1600" b="1">
              <a:solidFill>
                <a:srgbClr val="50B7C1"/>
              </a:solidFill>
            </a:endParaRPr>
          </a:p>
        </xdr:txBody>
      </xdr:sp>
    </xdr:grpSp>
    <xdr:clientData/>
  </xdr:twoCellAnchor>
  <xdr:twoCellAnchor>
    <xdr:from>
      <xdr:col>8</xdr:col>
      <xdr:colOff>487697</xdr:colOff>
      <xdr:row>0</xdr:row>
      <xdr:rowOff>277586</xdr:rowOff>
    </xdr:from>
    <xdr:to>
      <xdr:col>10</xdr:col>
      <xdr:colOff>420497</xdr:colOff>
      <xdr:row>2</xdr:row>
      <xdr:rowOff>164666</xdr:rowOff>
    </xdr:to>
    <xdr:grpSp>
      <xdr:nvGrpSpPr>
        <xdr:cNvPr id="54" name="Group 53"/>
        <xdr:cNvGrpSpPr/>
      </xdr:nvGrpSpPr>
      <xdr:grpSpPr>
        <a:xfrm>
          <a:off x="5757545" y="277495"/>
          <a:ext cx="1189990" cy="1155700"/>
          <a:chOff x="6090630" y="0"/>
          <a:chExt cx="1152000" cy="1152000"/>
        </a:xfrm>
      </xdr:grpSpPr>
      <xdr:sp>
        <xdr:nvSpPr>
          <xdr:cNvPr id="50" name="Rectangle: Rounded Corners 49"/>
          <xdr:cNvSpPr/>
        </xdr:nvSpPr>
        <xdr:spPr>
          <a:xfrm>
            <a:off x="6090630" y="0"/>
            <a:ext cx="1152000" cy="11520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51" name="TextBox 50"/>
          <xdr:cNvSpPr txBox="1"/>
        </xdr:nvSpPr>
        <xdr:spPr>
          <a:xfrm>
            <a:off x="6293250" y="0"/>
            <a:ext cx="746760" cy="4800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r>
              <a:rPr lang="sr-Latn-R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EMPLOYED</a:t>
            </a:r>
            <a:endParaRPr lang="sr-Latn-RS" sz="1100" b="1">
              <a:solidFill>
                <a:schemeClr val="tx1">
                  <a:lumMod val="75000"/>
                  <a:lumOff val="25000"/>
                </a:schemeClr>
              </a:solidFill>
            </a:endParaRPr>
          </a:p>
          <a:p>
            <a:pPr algn="ctr"/>
            <a:r>
              <a:rPr lang="sr-Latn-RS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&gt;3</a:t>
            </a:r>
            <a:r>
              <a:rPr lang="sr-Latn-RS" sz="1600" b="1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years</a:t>
            </a:r>
            <a:r>
              <a:rPr lang="sr-Latn-RS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        </a:t>
            </a:r>
            <a:endParaRPr lang="en-US" sz="16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textlink="Calculations!B13">
        <xdr:nvSpPr>
          <xdr:cNvPr id="52" name="Over3"/>
          <xdr:cNvSpPr txBox="1"/>
        </xdr:nvSpPr>
        <xdr:spPr>
          <a:xfrm>
            <a:off x="6125610" y="358140"/>
            <a:ext cx="1082040" cy="5867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/>
          <a:lstStyle/>
          <a:p>
            <a:pPr marL="0" indent="0" algn="ctr"/>
            <a:fld id="{E7B26653-B9BE-4D46-B105-CB547EA495F7}" type="TxLink">
              <a:rPr lang="en-US" sz="36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Calibri" panose="020F0502020204030204"/>
                <a:ea typeface="+mn-ea"/>
                <a:cs typeface="Calibri" panose="020F0502020204030204"/>
              </a:rPr>
            </a:fld>
            <a:endParaRPr lang="en-US" sz="36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 panose="020F0502020204030204"/>
              <a:ea typeface="+mn-ea"/>
              <a:cs typeface="Calibri" panose="020F0502020204030204"/>
            </a:endParaRPr>
          </a:p>
        </xdr:txBody>
      </xdr:sp>
      <xdr:sp>
        <xdr:nvSpPr>
          <xdr:cNvPr id="53" name="TextBox 52"/>
          <xdr:cNvSpPr txBox="1"/>
        </xdr:nvSpPr>
        <xdr:spPr>
          <a:xfrm>
            <a:off x="6232291" y="807720"/>
            <a:ext cx="868679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r>
              <a:rPr lang="sr-Latn-RS" sz="1100" b="1">
                <a:solidFill>
                  <a:srgbClr val="50B7C1"/>
                </a:solidFill>
              </a:rPr>
              <a:t>EMPLOYEES</a:t>
            </a:r>
            <a:endParaRPr lang="en-US" sz="1600" b="1">
              <a:solidFill>
                <a:srgbClr val="50B7C1"/>
              </a:solidFill>
            </a:endParaRPr>
          </a:p>
        </xdr:txBody>
      </xdr:sp>
    </xdr:grpSp>
    <xdr:clientData/>
  </xdr:twoCellAnchor>
  <xdr:twoCellAnchor>
    <xdr:from>
      <xdr:col>0</xdr:col>
      <xdr:colOff>297131</xdr:colOff>
      <xdr:row>4</xdr:row>
      <xdr:rowOff>441034</xdr:rowOff>
    </xdr:from>
    <xdr:to>
      <xdr:col>10</xdr:col>
      <xdr:colOff>558676</xdr:colOff>
      <xdr:row>6</xdr:row>
      <xdr:rowOff>552721</xdr:rowOff>
    </xdr:to>
    <xdr:grpSp>
      <xdr:nvGrpSpPr>
        <xdr:cNvPr id="117" name="Group 116"/>
        <xdr:cNvGrpSpPr/>
      </xdr:nvGrpSpPr>
      <xdr:grpSpPr>
        <a:xfrm>
          <a:off x="296545" y="2978150"/>
          <a:ext cx="6788785" cy="1380490"/>
          <a:chOff x="44675" y="2717651"/>
          <a:chExt cx="6607916" cy="1370645"/>
        </a:xfrm>
      </xdr:grpSpPr>
      <xdr:sp>
        <xdr:nvSpPr>
          <xdr:cNvPr id="116" name="Rectangle: Rounded Corners 115"/>
          <xdr:cNvSpPr/>
        </xdr:nvSpPr>
        <xdr:spPr>
          <a:xfrm>
            <a:off x="58476" y="2717651"/>
            <a:ext cx="6594115" cy="1370645"/>
          </a:xfrm>
          <a:prstGeom prst="roundRect">
            <a:avLst>
              <a:gd name="adj" fmla="val 748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92" name="Group 91"/>
          <xdr:cNvGrpSpPr/>
        </xdr:nvGrpSpPr>
        <xdr:grpSpPr>
          <a:xfrm>
            <a:off x="44675" y="2833220"/>
            <a:ext cx="1655649" cy="1076120"/>
            <a:chOff x="265392" y="2719137"/>
            <a:chExt cx="1655649" cy="1084491"/>
          </a:xfrm>
        </xdr:grpSpPr>
        <xdr:graphicFrame>
          <xdr:nvGraphicFramePr>
            <xdr:cNvPr id="75" name="Chart 74"/>
            <xdr:cNvGraphicFramePr/>
          </xdr:nvGraphicFramePr>
          <xdr:xfrm>
            <a:off x="265392" y="3029628"/>
            <a:ext cx="648000" cy="6480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>
          <xdr:nvGraphicFramePr>
            <xdr:cNvPr id="90" name="Chart 89"/>
            <xdr:cNvGraphicFramePr/>
          </xdr:nvGraphicFramePr>
          <xdr:xfrm>
            <a:off x="721894" y="2903627"/>
            <a:ext cx="1199147" cy="9000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textlink="Calculations!H2">
          <xdr:nvSpPr>
            <xdr:cNvPr id="91" name="TextBox 90"/>
            <xdr:cNvSpPr txBox="1"/>
          </xdr:nvSpPr>
          <xdr:spPr>
            <a:xfrm>
              <a:off x="587607" y="2719137"/>
              <a:ext cx="852477" cy="218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F893688B-DAB8-4B1E-A847-B9AFAA1D8DFA}" type="TxLink">
                <a:rPr lang="en-US" sz="800" b="1" i="0" u="none" strike="noStrike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/>
                  <a:cs typeface="Calibri" panose="020F0502020204030204"/>
                </a:rPr>
              </a:fld>
              <a:endParaRPr lang="en-US" sz="8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</xdr:grpSp>
      <xdr:grpSp>
        <xdr:nvGrpSpPr>
          <xdr:cNvPr id="93" name="Group 92"/>
          <xdr:cNvGrpSpPr/>
        </xdr:nvGrpSpPr>
        <xdr:grpSpPr>
          <a:xfrm>
            <a:off x="1685163" y="2833220"/>
            <a:ext cx="1655649" cy="1076120"/>
            <a:chOff x="265392" y="2719137"/>
            <a:chExt cx="1655649" cy="1084491"/>
          </a:xfrm>
        </xdr:grpSpPr>
        <xdr:graphicFrame>
          <xdr:nvGraphicFramePr>
            <xdr:cNvPr id="94" name="Chart 93"/>
            <xdr:cNvGraphicFramePr/>
          </xdr:nvGraphicFramePr>
          <xdr:xfrm>
            <a:off x="265392" y="3029628"/>
            <a:ext cx="648000" cy="6480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>
          <xdr:nvGraphicFramePr>
            <xdr:cNvPr id="95" name="Chart 94"/>
            <xdr:cNvGraphicFramePr/>
          </xdr:nvGraphicFramePr>
          <xdr:xfrm>
            <a:off x="721894" y="2903627"/>
            <a:ext cx="1199147" cy="9000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textlink="Calculations!H10">
          <xdr:nvSpPr>
            <xdr:cNvPr id="96" name="TextBox 95"/>
            <xdr:cNvSpPr txBox="1"/>
          </xdr:nvSpPr>
          <xdr:spPr>
            <a:xfrm>
              <a:off x="503527" y="2719137"/>
              <a:ext cx="1136786" cy="218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9B884754-AF24-4487-8688-CB159EE6FD29}" type="TxLink">
                <a:rPr lang="en-US" sz="800" b="1" i="0" u="none" strike="noStrike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/>
                  <a:cs typeface="Calibri" panose="020F0502020204030204"/>
                </a:rPr>
              </a:fld>
              <a:endParaRPr lang="en-US" sz="6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</xdr:grpSp>
      <xdr:graphicFrame>
        <xdr:nvGraphicFramePr>
          <xdr:cNvPr id="98" name="Chart 97"/>
          <xdr:cNvGraphicFramePr/>
        </xdr:nvGraphicFramePr>
        <xdr:xfrm>
          <a:off x="3325651" y="3143567"/>
          <a:ext cx="648000" cy="6398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>
        <xdr:nvGraphicFramePr>
          <xdr:cNvPr id="99" name="Chart 98"/>
          <xdr:cNvGraphicFramePr/>
        </xdr:nvGraphicFramePr>
        <xdr:xfrm>
          <a:off x="3782153" y="3017625"/>
          <a:ext cx="1199147" cy="89171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textlink="Calculations!H18">
        <xdr:nvSpPr>
          <xdr:cNvPr id="100" name="TextBox 99"/>
          <xdr:cNvSpPr txBox="1"/>
        </xdr:nvSpPr>
        <xdr:spPr>
          <a:xfrm>
            <a:off x="3563786" y="2833225"/>
            <a:ext cx="1378583" cy="21868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C90AB233-A333-499E-B48A-5D8D6CEAD5C0}" type="TxLink">
              <a:rPr lang="en-US" sz="8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Calibri" panose="020F0502020204030204"/>
                <a:cs typeface="Calibri" panose="020F0502020204030204"/>
              </a:rPr>
            </a:fld>
            <a:endParaRPr lang="en-US" sz="6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graphicFrame>
        <xdr:nvGraphicFramePr>
          <xdr:cNvPr id="102" name="Chart 101"/>
          <xdr:cNvGraphicFramePr/>
        </xdr:nvGraphicFramePr>
        <xdr:xfrm>
          <a:off x="4966138" y="3143567"/>
          <a:ext cx="648000" cy="6398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>
        <xdr:nvGraphicFramePr>
          <xdr:cNvPr id="103" name="Chart 102"/>
          <xdr:cNvGraphicFramePr/>
        </xdr:nvGraphicFramePr>
        <xdr:xfrm>
          <a:off x="5422640" y="3017625"/>
          <a:ext cx="1199147" cy="89171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textlink="Calculations!H26">
        <xdr:nvSpPr>
          <xdr:cNvPr id="104" name="TextBox 103"/>
          <xdr:cNvSpPr txBox="1"/>
        </xdr:nvSpPr>
        <xdr:spPr>
          <a:xfrm>
            <a:off x="5204273" y="2833225"/>
            <a:ext cx="980333" cy="21868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9EE9A1DC-9E9A-4A5B-AE5E-5346A20FA99F}" type="TxLink">
              <a:rPr lang="en-US" sz="8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Calibri" panose="020F0502020204030204"/>
                <a:cs typeface="Calibri" panose="020F0502020204030204"/>
              </a:rPr>
            </a:fld>
            <a:endParaRPr lang="en-US" sz="4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>
    <xdr:from>
      <xdr:col>2</xdr:col>
      <xdr:colOff>193085</xdr:colOff>
      <xdr:row>0</xdr:row>
      <xdr:rowOff>296471</xdr:rowOff>
    </xdr:from>
    <xdr:to>
      <xdr:col>4</xdr:col>
      <xdr:colOff>125885</xdr:colOff>
      <xdr:row>2</xdr:row>
      <xdr:rowOff>191171</xdr:rowOff>
    </xdr:to>
    <xdr:grpSp>
      <xdr:nvGrpSpPr>
        <xdr:cNvPr id="105" name="Group 104"/>
        <xdr:cNvGrpSpPr/>
      </xdr:nvGrpSpPr>
      <xdr:grpSpPr>
        <a:xfrm>
          <a:off x="1691005" y="295910"/>
          <a:ext cx="1189990" cy="1163955"/>
          <a:chOff x="2967990" y="220980"/>
          <a:chExt cx="1152000" cy="1159620"/>
        </a:xfrm>
      </xdr:grpSpPr>
      <xdr:sp>
        <xdr:nvSpPr>
          <xdr:cNvPr id="106" name="Rectangle: Rounded Corners 105"/>
          <xdr:cNvSpPr/>
        </xdr:nvSpPr>
        <xdr:spPr>
          <a:xfrm>
            <a:off x="2967990" y="228600"/>
            <a:ext cx="1152000" cy="11520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107" name="TextBox 106"/>
          <xdr:cNvSpPr txBox="1"/>
        </xdr:nvSpPr>
        <xdr:spPr>
          <a:xfrm>
            <a:off x="3170610" y="220980"/>
            <a:ext cx="746760" cy="4800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r>
              <a:rPr lang="sr-Latn-RS" sz="1400" b="1">
                <a:solidFill>
                  <a:srgbClr val="ED1E79"/>
                </a:solidFill>
              </a:rPr>
              <a:t>FEMALE</a:t>
            </a:r>
            <a:endParaRPr lang="en-US" sz="2000" b="1">
              <a:solidFill>
                <a:srgbClr val="ED1E79"/>
              </a:solidFill>
            </a:endParaRPr>
          </a:p>
        </xdr:txBody>
      </xdr:sp>
      <xdr:sp textlink="Calculations!E3">
        <xdr:nvSpPr>
          <xdr:cNvPr id="108" name="TextBox 107"/>
          <xdr:cNvSpPr txBox="1"/>
        </xdr:nvSpPr>
        <xdr:spPr>
          <a:xfrm>
            <a:off x="3002970" y="579120"/>
            <a:ext cx="1082040" cy="5867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/>
          <a:lstStyle/>
          <a:p>
            <a:pPr algn="ctr"/>
            <a:fld id="{357E5DAE-4F7A-473B-B396-F64DF24B4CC0}" type="TxLink">
              <a:rPr lang="en-US" sz="36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Calibri" panose="020F0502020204030204"/>
                <a:cs typeface="Calibri" panose="020F0502020204030204"/>
              </a:rPr>
            </a:fld>
            <a:endParaRPr lang="en-US" sz="88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>
    <xdr:from>
      <xdr:col>3</xdr:col>
      <xdr:colOff>551509</xdr:colOff>
      <xdr:row>0</xdr:row>
      <xdr:rowOff>104335</xdr:rowOff>
    </xdr:from>
    <xdr:to>
      <xdr:col>4</xdr:col>
      <xdr:colOff>178777</xdr:colOff>
      <xdr:row>1</xdr:row>
      <xdr:rowOff>134815</xdr:rowOff>
    </xdr:to>
    <xdr:grpSp>
      <xdr:nvGrpSpPr>
        <xdr:cNvPr id="2" name="Group 1"/>
        <xdr:cNvGrpSpPr/>
      </xdr:nvGrpSpPr>
      <xdr:grpSpPr>
        <a:xfrm>
          <a:off x="2677795" y="104140"/>
          <a:ext cx="255905" cy="664845"/>
          <a:chOff x="2198369" y="1202267"/>
          <a:chExt cx="730946" cy="2057400"/>
        </a:xfrm>
        <a:solidFill>
          <a:srgbClr val="ED1E79"/>
        </a:solidFill>
      </xdr:grpSpPr>
      <xdr:grpSp>
        <xdr:nvGrpSpPr>
          <xdr:cNvPr id="3" name="Group 2"/>
          <xdr:cNvGrpSpPr/>
        </xdr:nvGrpSpPr>
        <xdr:grpSpPr>
          <a:xfrm>
            <a:off x="2198369" y="1202267"/>
            <a:ext cx="730946" cy="2057400"/>
            <a:chOff x="1025538" y="1202267"/>
            <a:chExt cx="730946" cy="2057400"/>
          </a:xfrm>
          <a:grpFill/>
        </xdr:grpSpPr>
        <xdr:sp>
          <xdr:nvSpPr>
            <xdr:cNvPr id="5" name="Oval 4"/>
            <xdr:cNvSpPr/>
          </xdr:nvSpPr>
          <xdr:spPr>
            <a:xfrm>
              <a:off x="1158240" y="1202267"/>
              <a:ext cx="457200" cy="46736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>
          <xdr:nvSpPr>
            <xdr:cNvPr id="6" name="Rectangle: Rounded Corners 5"/>
            <xdr:cNvSpPr/>
          </xdr:nvSpPr>
          <xdr:spPr>
            <a:xfrm>
              <a:off x="1179195" y="1708785"/>
              <a:ext cx="431165" cy="824865"/>
            </a:xfrm>
            <a:prstGeom prst="round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>
          <xdr:nvSpPr>
            <xdr:cNvPr id="7" name="Rectangle: Rounded Corners 6"/>
            <xdr:cNvSpPr/>
          </xdr:nvSpPr>
          <xdr:spPr>
            <a:xfrm rot="1478489">
              <a:off x="1025538" y="1691655"/>
              <a:ext cx="179487" cy="842961"/>
            </a:xfrm>
            <a:prstGeom prst="roundRect">
              <a:avLst>
                <a:gd name="adj" fmla="val 46254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>
          <xdr:nvSpPr>
            <xdr:cNvPr id="8" name="Rectangle: Rounded Corners 7"/>
            <xdr:cNvSpPr/>
          </xdr:nvSpPr>
          <xdr:spPr>
            <a:xfrm rot="20121511" flipH="1">
              <a:off x="1576997" y="1684827"/>
              <a:ext cx="179487" cy="842961"/>
            </a:xfrm>
            <a:prstGeom prst="roundRect">
              <a:avLst>
                <a:gd name="adj" fmla="val 46254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>
          <xdr:nvSpPr>
            <xdr:cNvPr id="9" name="Rectangle: Rounded Corners 8"/>
            <xdr:cNvSpPr/>
          </xdr:nvSpPr>
          <xdr:spPr>
            <a:xfrm flipH="1">
              <a:off x="1176183" y="2374372"/>
              <a:ext cx="179487" cy="885295"/>
            </a:xfrm>
            <a:prstGeom prst="roundRect">
              <a:avLst>
                <a:gd name="adj" fmla="val 46254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>
          <xdr:nvSpPr>
            <xdr:cNvPr id="10" name="Rectangle: Rounded Corners 9"/>
            <xdr:cNvSpPr/>
          </xdr:nvSpPr>
          <xdr:spPr>
            <a:xfrm flipH="1">
              <a:off x="1431143" y="2374372"/>
              <a:ext cx="179487" cy="885295"/>
            </a:xfrm>
            <a:prstGeom prst="roundRect">
              <a:avLst>
                <a:gd name="adj" fmla="val 46254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sp>
        <xdr:nvSpPr>
          <xdr:cNvPr id="4" name="Freeform: Shape 3"/>
          <xdr:cNvSpPr/>
        </xdr:nvSpPr>
        <xdr:spPr>
          <a:xfrm>
            <a:off x="2203797" y="1708783"/>
            <a:ext cx="720090" cy="1216344"/>
          </a:xfrm>
          <a:custGeom>
            <a:avLst/>
            <a:gdLst>
              <a:gd name="connsiteX0" fmla="*/ 273269 w 720090"/>
              <a:gd name="connsiteY0" fmla="*/ 0 h 1216344"/>
              <a:gd name="connsiteX1" fmla="*/ 448598 w 720090"/>
              <a:gd name="connsiteY1" fmla="*/ 0 h 1216344"/>
              <a:gd name="connsiteX2" fmla="*/ 720090 w 720090"/>
              <a:gd name="connsiteY2" fmla="*/ 1216344 h 1216344"/>
              <a:gd name="connsiteX3" fmla="*/ 0 w 720090"/>
              <a:gd name="connsiteY3" fmla="*/ 1216344 h 12163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20090" h="1216344">
                <a:moveTo>
                  <a:pt x="273269" y="0"/>
                </a:moveTo>
                <a:lnTo>
                  <a:pt x="448598" y="0"/>
                </a:lnTo>
                <a:lnTo>
                  <a:pt x="720090" y="1216344"/>
                </a:lnTo>
                <a:lnTo>
                  <a:pt x="0" y="1216344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6</xdr:col>
      <xdr:colOff>451502</xdr:colOff>
      <xdr:row>0</xdr:row>
      <xdr:rowOff>269966</xdr:rowOff>
    </xdr:from>
    <xdr:to>
      <xdr:col>8</xdr:col>
      <xdr:colOff>384302</xdr:colOff>
      <xdr:row>2</xdr:row>
      <xdr:rowOff>164666</xdr:rowOff>
    </xdr:to>
    <xdr:grpSp>
      <xdr:nvGrpSpPr>
        <xdr:cNvPr id="110" name="Group 109"/>
        <xdr:cNvGrpSpPr/>
      </xdr:nvGrpSpPr>
      <xdr:grpSpPr>
        <a:xfrm>
          <a:off x="4464050" y="269875"/>
          <a:ext cx="1189990" cy="1163320"/>
          <a:chOff x="2967990" y="220980"/>
          <a:chExt cx="1152000" cy="1159620"/>
        </a:xfrm>
      </xdr:grpSpPr>
      <xdr:sp>
        <xdr:nvSpPr>
          <xdr:cNvPr id="111" name="Rectangle: Rounded Corners 110"/>
          <xdr:cNvSpPr/>
        </xdr:nvSpPr>
        <xdr:spPr>
          <a:xfrm>
            <a:off x="2967990" y="228600"/>
            <a:ext cx="1152000" cy="11520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112" name="TextBox 111"/>
          <xdr:cNvSpPr txBox="1"/>
        </xdr:nvSpPr>
        <xdr:spPr>
          <a:xfrm>
            <a:off x="3170610" y="220980"/>
            <a:ext cx="746760" cy="4800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r>
              <a:rPr lang="sr-Latn-RS" sz="1400" b="1">
                <a:solidFill>
                  <a:srgbClr val="50B7C1"/>
                </a:solidFill>
              </a:rPr>
              <a:t>MALE</a:t>
            </a:r>
            <a:endParaRPr lang="en-US" sz="2000" b="1">
              <a:solidFill>
                <a:srgbClr val="50B7C1"/>
              </a:solidFill>
            </a:endParaRPr>
          </a:p>
        </xdr:txBody>
      </xdr:sp>
      <xdr:sp textlink="Calculations!D3">
        <xdr:nvSpPr>
          <xdr:cNvPr id="113" name="TextBox 112"/>
          <xdr:cNvSpPr txBox="1"/>
        </xdr:nvSpPr>
        <xdr:spPr>
          <a:xfrm>
            <a:off x="3002970" y="579120"/>
            <a:ext cx="1082040" cy="5867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/>
          <a:lstStyle/>
          <a:p>
            <a:pPr algn="ctr"/>
            <a:fld id="{0DA2D5FF-75F2-4412-B58D-8BF02032E84F}" type="TxLink">
              <a:rPr lang="en-US" sz="36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Calibri" panose="020F0502020204030204"/>
                <a:cs typeface="Calibri" panose="020F0502020204030204"/>
              </a:rPr>
            </a:fld>
            <a:endParaRPr lang="en-US" sz="88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>
    <xdr:from>
      <xdr:col>0</xdr:col>
      <xdr:colOff>285587</xdr:colOff>
      <xdr:row>7</xdr:row>
      <xdr:rowOff>281706</xdr:rowOff>
    </xdr:from>
    <xdr:to>
      <xdr:col>5</xdr:col>
      <xdr:colOff>227373</xdr:colOff>
      <xdr:row>11</xdr:row>
      <xdr:rowOff>426627</xdr:rowOff>
    </xdr:to>
    <xdr:grpSp>
      <xdr:nvGrpSpPr>
        <xdr:cNvPr id="119" name="Group 118"/>
        <xdr:cNvGrpSpPr/>
      </xdr:nvGrpSpPr>
      <xdr:grpSpPr>
        <a:xfrm>
          <a:off x="285115" y="4721860"/>
          <a:ext cx="3326130" cy="2682240"/>
          <a:chOff x="152400" y="4353340"/>
          <a:chExt cx="3240157" cy="2849217"/>
        </a:xfrm>
      </xdr:grpSpPr>
      <xdr:sp>
        <xdr:nvSpPr>
          <xdr:cNvPr id="118" name="Rectangle: Rounded Corners 117"/>
          <xdr:cNvSpPr/>
        </xdr:nvSpPr>
        <xdr:spPr>
          <a:xfrm>
            <a:off x="185529" y="4353340"/>
            <a:ext cx="3180522" cy="2849217"/>
          </a:xfrm>
          <a:prstGeom prst="roundRect">
            <a:avLst>
              <a:gd name="adj" fmla="val 457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>
        <xdr:nvGraphicFramePr>
          <xdr:cNvPr id="115" name="Chart 114"/>
          <xdr:cNvGraphicFramePr/>
        </xdr:nvGraphicFramePr>
        <xdr:xfrm>
          <a:off x="152400" y="4373215"/>
          <a:ext cx="3240157" cy="28227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5</xdr:col>
      <xdr:colOff>379773</xdr:colOff>
      <xdr:row>7</xdr:row>
      <xdr:rowOff>281707</xdr:rowOff>
    </xdr:from>
    <xdr:to>
      <xdr:col>10</xdr:col>
      <xdr:colOff>545423</xdr:colOff>
      <xdr:row>11</xdr:row>
      <xdr:rowOff>426628</xdr:rowOff>
    </xdr:to>
    <xdr:grpSp>
      <xdr:nvGrpSpPr>
        <xdr:cNvPr id="120" name="Group 119"/>
        <xdr:cNvGrpSpPr/>
      </xdr:nvGrpSpPr>
      <xdr:grpSpPr>
        <a:xfrm>
          <a:off x="3763645" y="4721860"/>
          <a:ext cx="3308350" cy="2682240"/>
          <a:chOff x="152401" y="4353340"/>
          <a:chExt cx="3213650" cy="2849217"/>
        </a:xfrm>
      </xdr:grpSpPr>
      <xdr:sp>
        <xdr:nvSpPr>
          <xdr:cNvPr id="121" name="Rectangle: Rounded Corners 120"/>
          <xdr:cNvSpPr/>
        </xdr:nvSpPr>
        <xdr:spPr>
          <a:xfrm>
            <a:off x="185529" y="4353340"/>
            <a:ext cx="3180522" cy="2849217"/>
          </a:xfrm>
          <a:prstGeom prst="roundRect">
            <a:avLst>
              <a:gd name="adj" fmla="val 457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>
        <xdr:nvGraphicFramePr>
          <xdr:cNvPr id="122" name="Chart 121"/>
          <xdr:cNvGraphicFramePr/>
        </xdr:nvGraphicFramePr>
        <xdr:xfrm>
          <a:off x="152401" y="4369056"/>
          <a:ext cx="3175170" cy="2780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  <xdr:twoCellAnchor>
    <xdr:from>
      <xdr:col>6</xdr:col>
      <xdr:colOff>435773</xdr:colOff>
      <xdr:row>0</xdr:row>
      <xdr:rowOff>112379</xdr:rowOff>
    </xdr:from>
    <xdr:to>
      <xdr:col>7</xdr:col>
      <xdr:colOff>54430</xdr:colOff>
      <xdr:row>1</xdr:row>
      <xdr:rowOff>86637</xdr:rowOff>
    </xdr:to>
    <xdr:grpSp>
      <xdr:nvGrpSpPr>
        <xdr:cNvPr id="20" name="Group 19"/>
        <xdr:cNvGrpSpPr/>
      </xdr:nvGrpSpPr>
      <xdr:grpSpPr>
        <a:xfrm>
          <a:off x="4448175" y="111760"/>
          <a:ext cx="247015" cy="608965"/>
          <a:chOff x="1025538" y="1202267"/>
          <a:chExt cx="730946" cy="2057400"/>
        </a:xfrm>
      </xdr:grpSpPr>
      <xdr:sp>
        <xdr:nvSpPr>
          <xdr:cNvPr id="21" name="Oval 20"/>
          <xdr:cNvSpPr/>
        </xdr:nvSpPr>
        <xdr:spPr>
          <a:xfrm>
            <a:off x="1158240" y="1202267"/>
            <a:ext cx="457200" cy="467360"/>
          </a:xfrm>
          <a:prstGeom prst="ellipse">
            <a:avLst/>
          </a:prstGeom>
          <a:solidFill>
            <a:srgbClr val="50B7C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>
        <xdr:nvSpPr>
          <xdr:cNvPr id="22" name="Rectangle: Rounded Corners 21"/>
          <xdr:cNvSpPr/>
        </xdr:nvSpPr>
        <xdr:spPr>
          <a:xfrm>
            <a:off x="1179195" y="1708785"/>
            <a:ext cx="431165" cy="824865"/>
          </a:xfrm>
          <a:prstGeom prst="roundRect">
            <a:avLst/>
          </a:prstGeom>
          <a:solidFill>
            <a:srgbClr val="50B7C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>
        <xdr:nvSpPr>
          <xdr:cNvPr id="23" name="Rectangle: Rounded Corners 22"/>
          <xdr:cNvSpPr/>
        </xdr:nvSpPr>
        <xdr:spPr>
          <a:xfrm rot="1478489">
            <a:off x="1025538" y="1691655"/>
            <a:ext cx="179487" cy="842961"/>
          </a:xfrm>
          <a:prstGeom prst="roundRect">
            <a:avLst>
              <a:gd name="adj" fmla="val 46254"/>
            </a:avLst>
          </a:prstGeom>
          <a:solidFill>
            <a:srgbClr val="50B7C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>
        <xdr:nvSpPr>
          <xdr:cNvPr id="24" name="Rectangle: Rounded Corners 23"/>
          <xdr:cNvSpPr/>
        </xdr:nvSpPr>
        <xdr:spPr>
          <a:xfrm rot="20121511" flipH="1">
            <a:off x="1576997" y="1684827"/>
            <a:ext cx="179487" cy="842961"/>
          </a:xfrm>
          <a:prstGeom prst="roundRect">
            <a:avLst>
              <a:gd name="adj" fmla="val 46254"/>
            </a:avLst>
          </a:prstGeom>
          <a:solidFill>
            <a:srgbClr val="50B7C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>
        <xdr:nvSpPr>
          <xdr:cNvPr id="25" name="Rectangle: Rounded Corners 24"/>
          <xdr:cNvSpPr/>
        </xdr:nvSpPr>
        <xdr:spPr>
          <a:xfrm flipH="1">
            <a:off x="1179993" y="2374372"/>
            <a:ext cx="179487" cy="885295"/>
          </a:xfrm>
          <a:prstGeom prst="roundRect">
            <a:avLst>
              <a:gd name="adj" fmla="val 46254"/>
            </a:avLst>
          </a:prstGeom>
          <a:solidFill>
            <a:srgbClr val="50B7C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>
        <xdr:nvSpPr>
          <xdr:cNvPr id="26" name="Rectangle: Rounded Corners 25"/>
          <xdr:cNvSpPr/>
        </xdr:nvSpPr>
        <xdr:spPr>
          <a:xfrm flipH="1">
            <a:off x="1431143" y="2374372"/>
            <a:ext cx="179487" cy="885295"/>
          </a:xfrm>
          <a:prstGeom prst="roundRect">
            <a:avLst>
              <a:gd name="adj" fmla="val 46254"/>
            </a:avLst>
          </a:prstGeom>
          <a:solidFill>
            <a:srgbClr val="50B7C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2</xdr:col>
      <xdr:colOff>110331</xdr:colOff>
      <xdr:row>0</xdr:row>
      <xdr:rowOff>261226</xdr:rowOff>
    </xdr:from>
    <xdr:to>
      <xdr:col>8</xdr:col>
      <xdr:colOff>553676</xdr:colOff>
      <xdr:row>4</xdr:row>
      <xdr:rowOff>158741</xdr:rowOff>
    </xdr:to>
    <xdr:grpSp>
      <xdr:nvGrpSpPr>
        <xdr:cNvPr id="43" name="Group 42"/>
        <xdr:cNvGrpSpPr/>
      </xdr:nvGrpSpPr>
      <xdr:grpSpPr>
        <a:xfrm>
          <a:off x="1607820" y="260985"/>
          <a:ext cx="4215130" cy="2434590"/>
          <a:chOff x="1407622" y="1598084"/>
          <a:chExt cx="4100945" cy="2427355"/>
        </a:xfrm>
      </xdr:grpSpPr>
      <xdr:sp>
        <xdr:nvSpPr>
          <xdr:cNvPr id="42" name="Oval 41"/>
          <xdr:cNvSpPr/>
        </xdr:nvSpPr>
        <xdr:spPr>
          <a:xfrm>
            <a:off x="2378094" y="1598084"/>
            <a:ext cx="2160000" cy="2160000"/>
          </a:xfrm>
          <a:prstGeom prst="ellipse">
            <a:avLst/>
          </a:prstGeom>
          <a:solidFill>
            <a:schemeClr val="bg1">
              <a:alpha val="61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41" name="Group 40"/>
          <xdr:cNvGrpSpPr/>
        </xdr:nvGrpSpPr>
        <xdr:grpSpPr>
          <a:xfrm>
            <a:off x="1407622" y="1620289"/>
            <a:ext cx="4100945" cy="2405150"/>
            <a:chOff x="1209502" y="184958"/>
            <a:chExt cx="4100945" cy="2405150"/>
          </a:xfrm>
          <a:noFill/>
        </xdr:grpSpPr>
        <xdr:graphicFrame>
          <xdr:nvGraphicFramePr>
            <xdr:cNvPr id="36" name="Chart 35"/>
            <xdr:cNvGraphicFramePr/>
          </xdr:nvGraphicFramePr>
          <xdr:xfrm>
            <a:off x="1209502" y="184958"/>
            <a:ext cx="4100945" cy="24051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sp textlink="Calculations!B3">
          <xdr:nvSpPr>
            <xdr:cNvPr id="37" name="TextBox 36"/>
            <xdr:cNvSpPr txBox="1"/>
          </xdr:nvSpPr>
          <xdr:spPr>
            <a:xfrm>
              <a:off x="2718954" y="937260"/>
              <a:ext cx="1082040" cy="58674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ctr"/>
            <a:lstStyle/>
            <a:p>
              <a:pPr algn="ctr"/>
              <a:fld id="{0E373D6B-013B-4207-8767-BA33EDADBEA6}" type="TxLink">
                <a:rPr lang="en-US" sz="3600" b="1" i="0" u="none" strike="noStrike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/>
                  <a:cs typeface="Calibri" panose="020F0502020204030204"/>
                </a:rPr>
              </a:fld>
              <a:endParaRPr lang="en-US" sz="36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textlink="Calculations!C7">
          <xdr:nvSpPr>
            <xdr:cNvPr id="38" name="TextBox 37"/>
            <xdr:cNvSpPr txBox="1"/>
          </xdr:nvSpPr>
          <xdr:spPr>
            <a:xfrm>
              <a:off x="2928504" y="1417320"/>
              <a:ext cx="662940" cy="25146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ctr"/>
            <a:lstStyle/>
            <a:p>
              <a:pPr marL="0" indent="0" algn="ctr"/>
              <a:fld id="{F1A9E8E6-C65A-4A99-BF21-8B80CA8227CA}" type="TxLink">
                <a:rPr lang="en-US" sz="1400" b="1" i="0" u="none" strike="noStrike">
                  <a:solidFill>
                    <a:srgbClr val="50B7C1"/>
                  </a:solidFill>
                  <a:latin typeface="Calibri" panose="020F0502020204030204"/>
                  <a:ea typeface="+mn-ea"/>
                  <a:cs typeface="Calibri" panose="020F0502020204030204"/>
                </a:rPr>
              </a:fld>
              <a:endParaRPr lang="en-US" sz="1400" b="1" i="0" u="none" strike="noStrike">
                <a:solidFill>
                  <a:srgbClr val="50B7C1"/>
                </a:solidFill>
                <a:latin typeface="Calibri" panose="020F0502020204030204"/>
                <a:ea typeface="+mn-ea"/>
                <a:cs typeface="Calibri" panose="020F0502020204030204"/>
              </a:endParaRPr>
            </a:p>
          </xdr:txBody>
        </xdr:sp>
        <xdr:sp>
          <xdr:nvSpPr>
            <xdr:cNvPr id="40" name="TextBox 39"/>
            <xdr:cNvSpPr txBox="1"/>
          </xdr:nvSpPr>
          <xdr:spPr>
            <a:xfrm>
              <a:off x="2657994" y="1546860"/>
              <a:ext cx="1203960" cy="3048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ctr" anchorCtr="0"/>
            <a:lstStyle/>
            <a:p>
              <a:pPr algn="ctr"/>
              <a:r>
                <a:rPr lang="sr-Latn-RS" sz="1100" b="1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VS</a:t>
              </a:r>
              <a:r>
                <a:rPr lang="sr-Latn-RS" sz="1100" b="1" baseline="0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 6 months ago</a:t>
              </a:r>
              <a:endParaRPr lang="en-US" sz="11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261378</xdr:colOff>
      <xdr:row>12</xdr:row>
      <xdr:rowOff>66833</xdr:rowOff>
    </xdr:from>
    <xdr:to>
      <xdr:col>5</xdr:col>
      <xdr:colOff>167738</xdr:colOff>
      <xdr:row>15</xdr:row>
      <xdr:rowOff>892208</xdr:rowOff>
    </xdr:to>
    <xdr:grpSp>
      <xdr:nvGrpSpPr>
        <xdr:cNvPr id="14" name="Group 13"/>
        <xdr:cNvGrpSpPr/>
      </xdr:nvGrpSpPr>
      <xdr:grpSpPr>
        <a:xfrm>
          <a:off x="260985" y="7679055"/>
          <a:ext cx="3290570" cy="2728595"/>
          <a:chOff x="2296" y="7328454"/>
          <a:chExt cx="3204731" cy="2698854"/>
        </a:xfrm>
      </xdr:grpSpPr>
      <xdr:sp>
        <xdr:nvSpPr>
          <xdr:cNvPr id="12" name="Rectangle: Rounded Corners 11"/>
          <xdr:cNvSpPr/>
        </xdr:nvSpPr>
        <xdr:spPr>
          <a:xfrm>
            <a:off x="26505" y="7328454"/>
            <a:ext cx="3180522" cy="2628000"/>
          </a:xfrm>
          <a:prstGeom prst="roundRect">
            <a:avLst>
              <a:gd name="adj" fmla="val 457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>
        <xdr:nvGraphicFramePr>
          <xdr:cNvPr id="11" name="Chart 10"/>
          <xdr:cNvGraphicFramePr/>
        </xdr:nvGraphicFramePr>
        <xdr:xfrm>
          <a:off x="2296" y="7763735"/>
          <a:ext cx="3194538" cy="22635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>
        <xdr:nvSpPr>
          <xdr:cNvPr id="13" name="TextBox 12"/>
          <xdr:cNvSpPr txBox="1"/>
        </xdr:nvSpPr>
        <xdr:spPr>
          <a:xfrm>
            <a:off x="457200" y="7341706"/>
            <a:ext cx="2292626" cy="4505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r>
              <a:rPr lang="sr-Latn-RS" sz="1400" b="1">
                <a:solidFill>
                  <a:schemeClr val="tx1">
                    <a:lumMod val="75000"/>
                    <a:lumOff val="25000"/>
                  </a:schemeClr>
                </a:solidFill>
              </a:rPr>
              <a:t>EMPLOYEE EVALUATION</a:t>
            </a:r>
            <a:endParaRPr lang="sr-Latn-RS" sz="1400" b="1">
              <a:solidFill>
                <a:schemeClr val="tx1">
                  <a:lumMod val="75000"/>
                  <a:lumOff val="25000"/>
                </a:schemeClr>
              </a:solidFill>
            </a:endParaRPr>
          </a:p>
          <a:p>
            <a:pPr algn="ctr"/>
            <a:r>
              <a:rPr lang="sr-Latn-RS" sz="700" b="1">
                <a:solidFill>
                  <a:srgbClr val="50B7C1"/>
                </a:solidFill>
              </a:rPr>
              <a:t>NOW VS 6 MONTHS AGO</a:t>
            </a:r>
            <a:endParaRPr lang="en-US" sz="1000" b="1">
              <a:solidFill>
                <a:srgbClr val="50B7C1"/>
              </a:solidFill>
            </a:endParaRPr>
          </a:p>
        </xdr:txBody>
      </xdr:sp>
    </xdr:grpSp>
    <xdr:clientData/>
  </xdr:twoCellAnchor>
  <xdr:twoCellAnchor>
    <xdr:from>
      <xdr:col>4</xdr:col>
      <xdr:colOff>509454</xdr:colOff>
      <xdr:row>12</xdr:row>
      <xdr:rowOff>82732</xdr:rowOff>
    </xdr:from>
    <xdr:to>
      <xdr:col>11</xdr:col>
      <xdr:colOff>92827</xdr:colOff>
      <xdr:row>15</xdr:row>
      <xdr:rowOff>1032897</xdr:rowOff>
    </xdr:to>
    <xdr:grpSp>
      <xdr:nvGrpSpPr>
        <xdr:cNvPr id="28" name="Group 27"/>
        <xdr:cNvGrpSpPr/>
      </xdr:nvGrpSpPr>
      <xdr:grpSpPr>
        <a:xfrm>
          <a:off x="3264535" y="7694930"/>
          <a:ext cx="4232275" cy="2853055"/>
          <a:chOff x="2939143" y="7231380"/>
          <a:chExt cx="4100945" cy="2844279"/>
        </a:xfrm>
      </xdr:grpSpPr>
      <xdr:sp>
        <xdr:nvSpPr>
          <xdr:cNvPr id="19" name="Rectangle: Rounded Corners 18"/>
          <xdr:cNvSpPr/>
        </xdr:nvSpPr>
        <xdr:spPr>
          <a:xfrm>
            <a:off x="3419062" y="7231380"/>
            <a:ext cx="3180522" cy="2639614"/>
          </a:xfrm>
          <a:prstGeom prst="roundRect">
            <a:avLst>
              <a:gd name="adj" fmla="val 457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7" name="Group 16"/>
          <xdr:cNvGrpSpPr/>
        </xdr:nvGrpSpPr>
        <xdr:grpSpPr>
          <a:xfrm>
            <a:off x="2939143" y="7670508"/>
            <a:ext cx="4100945" cy="2405151"/>
            <a:chOff x="1209502" y="184958"/>
            <a:chExt cx="4100945" cy="2405150"/>
          </a:xfrm>
          <a:noFill/>
        </xdr:grpSpPr>
        <xdr:graphicFrame>
          <xdr:nvGraphicFramePr>
            <xdr:cNvPr id="18" name="Chart 17"/>
            <xdr:cNvGraphicFramePr/>
          </xdr:nvGraphicFramePr>
          <xdr:xfrm>
            <a:off x="1209502" y="184958"/>
            <a:ext cx="4100945" cy="24051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  <xdr:sp textlink="Calculations!V4">
          <xdr:nvSpPr>
            <xdr:cNvPr id="39" name="TextBox 38"/>
            <xdr:cNvSpPr txBox="1"/>
          </xdr:nvSpPr>
          <xdr:spPr>
            <a:xfrm>
              <a:off x="2718954" y="832983"/>
              <a:ext cx="1082040" cy="58674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ctr"/>
            <a:lstStyle/>
            <a:p>
              <a:pPr algn="ctr"/>
              <a:fld id="{283FD541-628F-49A4-BA42-164EB95A8CA8}" type="TxLink">
                <a:rPr lang="en-US" sz="3600" b="1" i="0" u="none" strike="noStrike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/>
                  <a:cs typeface="Calibri" panose="020F0502020204030204"/>
                </a:rPr>
              </a:fld>
              <a:endParaRPr lang="en-US" sz="88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textlink="Calculations!W5">
          <xdr:nvSpPr>
            <xdr:cNvPr id="49" name="TextBox 48"/>
            <xdr:cNvSpPr txBox="1"/>
          </xdr:nvSpPr>
          <xdr:spPr>
            <a:xfrm>
              <a:off x="2928504" y="1417320"/>
              <a:ext cx="662940" cy="25146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ctr"/>
            <a:lstStyle/>
            <a:p>
              <a:pPr marL="0" indent="0" algn="ctr"/>
              <a:fld id="{6A2E4C52-CE8C-4544-B25C-74736C304D63}" type="TxLink">
                <a:rPr lang="en-US" sz="1600" b="1" i="0" u="none" strike="noStrike">
                  <a:solidFill>
                    <a:srgbClr val="50B7C1"/>
                  </a:solidFill>
                  <a:latin typeface="Calibri" panose="020F0502020204030204"/>
                  <a:ea typeface="+mn-ea"/>
                  <a:cs typeface="Calibri" panose="020F0502020204030204"/>
                </a:rPr>
              </a:fld>
              <a:endParaRPr lang="en-US" sz="2000" b="1" i="0" u="none" strike="noStrike">
                <a:solidFill>
                  <a:srgbClr val="50B7C1"/>
                </a:solidFill>
                <a:latin typeface="Calibri" panose="020F0502020204030204"/>
                <a:ea typeface="+mn-ea"/>
                <a:cs typeface="Calibri" panose="020F0502020204030204"/>
              </a:endParaRPr>
            </a:p>
          </xdr:txBody>
        </xdr:sp>
        <xdr:sp>
          <xdr:nvSpPr>
            <xdr:cNvPr id="55" name="TextBox 54"/>
            <xdr:cNvSpPr txBox="1"/>
          </xdr:nvSpPr>
          <xdr:spPr>
            <a:xfrm>
              <a:off x="2657994" y="1546860"/>
              <a:ext cx="1203960" cy="3048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ctr" anchorCtr="0"/>
            <a:lstStyle/>
            <a:p>
              <a:pPr algn="ctr"/>
              <a:r>
                <a:rPr lang="sr-Latn-RS" sz="1100" b="1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VS</a:t>
              </a:r>
              <a:r>
                <a:rPr lang="sr-Latn-RS" sz="1100" b="1" baseline="0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 6 months ago</a:t>
              </a:r>
              <a:endParaRPr lang="en-US" sz="11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</xdr:grpSp>
      <xdr:sp>
        <xdr:nvSpPr>
          <xdr:cNvPr id="27" name="TextBox 26"/>
          <xdr:cNvSpPr txBox="1"/>
        </xdr:nvSpPr>
        <xdr:spPr>
          <a:xfrm>
            <a:off x="3918976" y="7245961"/>
            <a:ext cx="2292626" cy="4525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r>
              <a:rPr lang="sr-Latn-RS" sz="1400" b="1">
                <a:solidFill>
                  <a:schemeClr val="tx1">
                    <a:lumMod val="75000"/>
                    <a:lumOff val="25000"/>
                  </a:schemeClr>
                </a:solidFill>
              </a:rPr>
              <a:t>EMPLOYEE GRADES</a:t>
            </a:r>
            <a:endParaRPr lang="sr-Latn-RS" sz="1400" b="1">
              <a:solidFill>
                <a:schemeClr val="tx1">
                  <a:lumMod val="75000"/>
                  <a:lumOff val="25000"/>
                </a:schemeClr>
              </a:solidFill>
            </a:endParaRPr>
          </a:p>
          <a:p>
            <a:pPr algn="ctr"/>
            <a:r>
              <a:rPr lang="sr-Latn-RS" sz="700" b="1">
                <a:solidFill>
                  <a:srgbClr val="50B7C1"/>
                </a:solidFill>
              </a:rPr>
              <a:t>NOW VS 6 MONTHS AGO</a:t>
            </a:r>
            <a:endParaRPr lang="en-US" sz="1000" b="1">
              <a:solidFill>
                <a:srgbClr val="50B7C1"/>
              </a:solidFill>
            </a:endParaRPr>
          </a:p>
        </xdr:txBody>
      </xdr:sp>
    </xdr:grpSp>
    <xdr:clientData/>
  </xdr:twoCellAnchor>
  <xdr:twoCellAnchor>
    <xdr:from>
      <xdr:col>6</xdr:col>
      <xdr:colOff>214813</xdr:colOff>
      <xdr:row>2</xdr:row>
      <xdr:rowOff>330556</xdr:rowOff>
    </xdr:from>
    <xdr:to>
      <xdr:col>10</xdr:col>
      <xdr:colOff>81598</xdr:colOff>
      <xdr:row>4</xdr:row>
      <xdr:rowOff>32989</xdr:rowOff>
    </xdr:to>
    <xdr:grpSp>
      <xdr:nvGrpSpPr>
        <xdr:cNvPr id="70" name="Group 69"/>
        <xdr:cNvGrpSpPr/>
      </xdr:nvGrpSpPr>
      <xdr:grpSpPr>
        <a:xfrm>
          <a:off x="4227195" y="1598930"/>
          <a:ext cx="2381250" cy="970915"/>
          <a:chOff x="2327111" y="228600"/>
          <a:chExt cx="2305185" cy="978109"/>
        </a:xfrm>
      </xdr:grpSpPr>
      <xdr:sp>
        <xdr:nvSpPr>
          <xdr:cNvPr id="71" name="Rectangle: Rounded Corners 70"/>
          <xdr:cNvSpPr/>
        </xdr:nvSpPr>
        <xdr:spPr>
          <a:xfrm>
            <a:off x="2967989" y="228600"/>
            <a:ext cx="1664307" cy="97810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72" name="TextBox 71"/>
          <xdr:cNvSpPr txBox="1"/>
        </xdr:nvSpPr>
        <xdr:spPr>
          <a:xfrm>
            <a:off x="3002279" y="307566"/>
            <a:ext cx="1596887" cy="2530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r>
              <a:rPr lang="sr-Latn-R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LEFT IN LAST 6 MONTHS</a:t>
            </a:r>
            <a:endParaRPr lang="en-US" sz="16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textlink="Calculations!B3">
        <xdr:nvSpPr>
          <xdr:cNvPr id="73" name="TextBox 72"/>
          <xdr:cNvSpPr txBox="1"/>
        </xdr:nvSpPr>
        <xdr:spPr>
          <a:xfrm>
            <a:off x="2327111" y="512519"/>
            <a:ext cx="1013098" cy="587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/>
          <a:lstStyle/>
          <a:p>
            <a:pPr algn="ctr"/>
            <a:fld id="{BB962C8B-B14F-4D97-AF65-F5344CB8AC3E}" type="TxLink">
              <a:rPr lang="sr-Latn-RS" sz="48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Calibri" panose="020F0502020204030204"/>
                <a:cs typeface="Calibri" panose="020F0502020204030204"/>
              </a:rPr>
            </a:fld>
            <a:endParaRPr lang="en-US" sz="48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textlink="Calculations!B19">
        <xdr:nvSpPr>
          <xdr:cNvPr id="74" name="TextBox 73"/>
          <xdr:cNvSpPr txBox="1"/>
        </xdr:nvSpPr>
        <xdr:spPr>
          <a:xfrm>
            <a:off x="3440211" y="522512"/>
            <a:ext cx="708383" cy="5643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fld id="{911B71C1-F8D9-41F2-B1D3-E16719C96A42}" type="TxLink">
              <a:rPr lang="en-US" sz="5400" b="1" i="0" u="none" strike="noStrike">
                <a:solidFill>
                  <a:srgbClr val="50B7C1"/>
                </a:solidFill>
                <a:latin typeface="Calibri" panose="020F0502020204030204"/>
                <a:cs typeface="Calibri" panose="020F0502020204030204"/>
              </a:rPr>
            </a:fld>
            <a:endParaRPr lang="en-US" sz="5400" b="1">
              <a:solidFill>
                <a:srgbClr val="50B7C1"/>
              </a:solidFill>
            </a:endParaRPr>
          </a:p>
        </xdr:txBody>
      </xdr:sp>
    </xdr:grpSp>
    <xdr:clientData/>
  </xdr:twoCellAnchor>
  <xdr:twoCellAnchor>
    <xdr:from>
      <xdr:col>0</xdr:col>
      <xdr:colOff>847645</xdr:colOff>
      <xdr:row>2</xdr:row>
      <xdr:rowOff>330556</xdr:rowOff>
    </xdr:from>
    <xdr:to>
      <xdr:col>4</xdr:col>
      <xdr:colOff>446033</xdr:colOff>
      <xdr:row>4</xdr:row>
      <xdr:rowOff>32989</xdr:rowOff>
    </xdr:to>
    <xdr:grpSp>
      <xdr:nvGrpSpPr>
        <xdr:cNvPr id="60" name="Group 59"/>
        <xdr:cNvGrpSpPr/>
      </xdr:nvGrpSpPr>
      <xdr:grpSpPr>
        <a:xfrm>
          <a:off x="847090" y="1598930"/>
          <a:ext cx="2353945" cy="970915"/>
          <a:chOff x="2967989" y="228600"/>
          <a:chExt cx="2287159" cy="978109"/>
        </a:xfrm>
      </xdr:grpSpPr>
      <xdr:sp>
        <xdr:nvSpPr>
          <xdr:cNvPr id="61" name="Rectangle: Rounded Corners 60"/>
          <xdr:cNvSpPr/>
        </xdr:nvSpPr>
        <xdr:spPr>
          <a:xfrm>
            <a:off x="2967989" y="228600"/>
            <a:ext cx="1664307" cy="97810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62" name="TextBox 61"/>
          <xdr:cNvSpPr txBox="1"/>
        </xdr:nvSpPr>
        <xdr:spPr>
          <a:xfrm>
            <a:off x="3002279" y="307566"/>
            <a:ext cx="1596887" cy="2530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r>
              <a:rPr lang="sr-Latn-R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HIRED IN LAST 6 MONTHS</a:t>
            </a:r>
            <a:endParaRPr lang="en-US" sz="16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textlink="Calculations!B3">
        <xdr:nvSpPr>
          <xdr:cNvPr id="63" name="TextBox 62"/>
          <xdr:cNvSpPr txBox="1"/>
        </xdr:nvSpPr>
        <xdr:spPr>
          <a:xfrm>
            <a:off x="4242050" y="485877"/>
            <a:ext cx="1013098" cy="587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/>
          <a:lstStyle/>
          <a:p>
            <a:pPr algn="ctr"/>
            <a:fld id="{BB962C8B-B14F-4D97-AF65-F5344CB8AC3E}" type="TxLink">
              <a:rPr lang="sr-Latn-RS" sz="48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Calibri" panose="020F0502020204030204"/>
                <a:cs typeface="Calibri" panose="020F0502020204030204"/>
              </a:rPr>
            </a:fld>
            <a:endParaRPr lang="en-US" sz="48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textlink="Calculations!B16">
        <xdr:nvSpPr>
          <xdr:cNvPr id="64" name="TextBox 63"/>
          <xdr:cNvSpPr txBox="1"/>
        </xdr:nvSpPr>
        <xdr:spPr>
          <a:xfrm>
            <a:off x="3460089" y="522512"/>
            <a:ext cx="708383" cy="5643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fld id="{863B05B6-BDC6-4D9D-AA88-007EAAB45377}" type="TxLink">
              <a:rPr lang="en-US" sz="5400" b="1" i="0" u="none" strike="noStrike">
                <a:solidFill>
                  <a:srgbClr val="50B7C1"/>
                </a:solidFill>
                <a:latin typeface="Calibri" panose="020F0502020204030204"/>
                <a:cs typeface="Calibri" panose="020F0502020204030204"/>
              </a:rPr>
            </a:fld>
            <a:endParaRPr lang="en-US" sz="7200" b="1">
              <a:solidFill>
                <a:srgbClr val="50B7C1"/>
              </a:solidFill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Main" displayName="Main" ref="D10:R250" totalsRowShown="0">
  <autoFilter xmlns:etc="http://www.wps.cn/officeDocument/2017/etCustomData" ref="D10:R250" etc:filterBottomFollowUsedRange="0"/>
  <sortState ref="D10:R250">
    <sortCondition ref="I11:I250"/>
  </sortState>
  <tableColumns count="15">
    <tableColumn id="1" name="Employee"/>
    <tableColumn id="2" name="Department"/>
    <tableColumn id="3" name="Gender"/>
    <tableColumn id="4" name="Birth Date" dataDxfId="0"/>
    <tableColumn id="5" name="Age" dataDxfId="1">
      <calculatedColumnFormula>ROUNDDOWN(($T$1-Main[[#This Row],[Birth Date]])/365,0)</calculatedColumnFormula>
    </tableColumn>
    <tableColumn id="6" name="Signed"/>
    <tableColumn id="7" name="Left"/>
    <tableColumn id="8" name="Salary" dataDxfId="2"/>
    <tableColumn id="9" name="Punctuality"/>
    <tableColumn id="10" name="Problem Solving"/>
    <tableColumn id="11" name="Knowledge"/>
    <tableColumn id="12" name="Team work"/>
    <tableColumn id="13" name="Communication"/>
    <tableColumn id="14" name="Efficiency"/>
    <tableColumn id="15" name="AVG GRADE" dataDxfId="3">
      <calculatedColumnFormula>ROUND(SUM(Main[[#This Row],[Punctuality]:[Efficiency]])/6,1)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Departments" displayName="Departments" ref="D2:D8" totalsRowShown="0">
  <autoFilter xmlns:etc="http://www.wps.cn/officeDocument/2017/etCustomData" ref="D2:D8" etc:filterBottomFollowUsedRange="0"/>
  <tableColumns count="1">
    <tableColumn id="1" name="Depart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T250"/>
  <sheetViews>
    <sheetView tabSelected="1" zoomScale="85" zoomScaleNormal="85" topLeftCell="C4" workbookViewId="0">
      <selection activeCell="Q42" sqref="Q42"/>
    </sheetView>
  </sheetViews>
  <sheetFormatPr defaultColWidth="9" defaultRowHeight="14.5"/>
  <cols>
    <col min="4" max="4" width="16.4454545454545" customWidth="1"/>
    <col min="5" max="5" width="17.4454545454545" customWidth="1"/>
    <col min="6" max="6" width="12.7818181818182" customWidth="1"/>
    <col min="7" max="7" width="12" customWidth="1"/>
    <col min="8" max="8" width="12.8909090909091" customWidth="1"/>
    <col min="9" max="9" width="13.2181818181818" customWidth="1"/>
    <col min="10" max="10" width="11.8909090909091" customWidth="1"/>
    <col min="12" max="12" width="13.2181818181818" customWidth="1"/>
    <col min="13" max="13" width="17.5545454545455" customWidth="1"/>
    <col min="14" max="15" width="12.7818181818182" customWidth="1"/>
    <col min="16" max="16" width="17" customWidth="1"/>
    <col min="17" max="17" width="11.3363636363636" customWidth="1"/>
    <col min="18" max="18" width="13.3363636363636" customWidth="1"/>
    <col min="19" max="19" width="12" customWidth="1"/>
    <col min="20" max="20" width="12.6636363636364" customWidth="1"/>
  </cols>
  <sheetData>
    <row r="1" spans="19:20">
      <c r="S1" t="s">
        <v>0</v>
      </c>
      <c r="T1" s="16">
        <v>45225</v>
      </c>
    </row>
    <row r="2" spans="4:20">
      <c r="D2" t="s">
        <v>1</v>
      </c>
      <c r="S2" t="s">
        <v>2</v>
      </c>
      <c r="T2" s="16">
        <f>T1-180</f>
        <v>45045</v>
      </c>
    </row>
    <row r="3" spans="4:20">
      <c r="D3" t="s">
        <v>3</v>
      </c>
      <c r="S3" t="s">
        <v>4</v>
      </c>
      <c r="T3" s="13">
        <f>T1-1095</f>
        <v>44130</v>
      </c>
    </row>
    <row r="4" spans="4:4">
      <c r="D4" t="s">
        <v>5</v>
      </c>
    </row>
    <row r="5" spans="4:4">
      <c r="D5" t="s">
        <v>6</v>
      </c>
    </row>
    <row r="6" spans="4:20">
      <c r="D6" t="s">
        <v>7</v>
      </c>
      <c r="T6" s="14"/>
    </row>
    <row r="7" spans="20:20">
      <c r="T7" s="14"/>
    </row>
    <row r="10" spans="4:18">
      <c r="D10" t="s">
        <v>8</v>
      </c>
      <c r="E10" t="s">
        <v>9</v>
      </c>
      <c r="F10" t="s">
        <v>10</v>
      </c>
      <c r="G10" t="s">
        <v>11</v>
      </c>
      <c r="H10" t="s">
        <v>12</v>
      </c>
      <c r="I10" t="s">
        <v>13</v>
      </c>
      <c r="J10" t="s">
        <v>14</v>
      </c>
      <c r="K10" t="s">
        <v>15</v>
      </c>
      <c r="L10" t="s">
        <v>16</v>
      </c>
      <c r="M10" t="s">
        <v>17</v>
      </c>
      <c r="N10" t="s">
        <v>18</v>
      </c>
      <c r="O10" t="s">
        <v>19</v>
      </c>
      <c r="P10" t="s">
        <v>20</v>
      </c>
      <c r="Q10" t="s">
        <v>21</v>
      </c>
      <c r="R10" t="s">
        <v>22</v>
      </c>
    </row>
    <row r="11" spans="4:18">
      <c r="D11" t="s">
        <v>23</v>
      </c>
      <c r="E11" t="s">
        <v>6</v>
      </c>
      <c r="F11" t="s">
        <v>24</v>
      </c>
      <c r="G11" s="13">
        <v>26956</v>
      </c>
      <c r="H11" s="14">
        <f>ROUNDDOWN(($T$1-Main[[#This Row],[Birth Date]])/365,0)</f>
        <v>50</v>
      </c>
      <c r="I11" s="13">
        <v>43102</v>
      </c>
      <c r="K11" s="15">
        <v>3100</v>
      </c>
      <c r="L11">
        <v>3</v>
      </c>
      <c r="M11">
        <v>3</v>
      </c>
      <c r="N11">
        <v>3</v>
      </c>
      <c r="O11">
        <v>4</v>
      </c>
      <c r="P11">
        <v>4</v>
      </c>
      <c r="Q11">
        <v>5</v>
      </c>
      <c r="R11" s="17">
        <f>ROUND(SUM(Main[[#This Row],[Punctuality]:[Efficiency]])/6,1)</f>
        <v>3.7</v>
      </c>
    </row>
    <row r="12" spans="4:18">
      <c r="D12" t="s">
        <v>25</v>
      </c>
      <c r="E12" t="s">
        <v>7</v>
      </c>
      <c r="F12" t="s">
        <v>24</v>
      </c>
      <c r="G12" s="13">
        <v>30949</v>
      </c>
      <c r="H12" s="14">
        <f>ROUNDDOWN(($T$1-Main[[#This Row],[Birth Date]])/365,0)</f>
        <v>39</v>
      </c>
      <c r="I12" s="13">
        <v>43103</v>
      </c>
      <c r="J12" s="12">
        <v>45176</v>
      </c>
      <c r="K12" s="15">
        <v>4800</v>
      </c>
      <c r="L12">
        <v>4</v>
      </c>
      <c r="M12">
        <v>3</v>
      </c>
      <c r="N12">
        <v>5</v>
      </c>
      <c r="O12">
        <v>3</v>
      </c>
      <c r="P12">
        <v>4</v>
      </c>
      <c r="Q12">
        <v>5</v>
      </c>
      <c r="R12" s="17">
        <f>ROUND(SUM(Main[[#This Row],[Punctuality]:[Efficiency]])/6,1)</f>
        <v>4</v>
      </c>
    </row>
    <row r="13" spans="4:18">
      <c r="D13" t="s">
        <v>26</v>
      </c>
      <c r="E13" t="s">
        <v>6</v>
      </c>
      <c r="F13" t="s">
        <v>24</v>
      </c>
      <c r="G13" s="13">
        <v>29279</v>
      </c>
      <c r="H13" s="14">
        <f>ROUNDDOWN(($T$1-Main[[#This Row],[Birth Date]])/365,0)</f>
        <v>43</v>
      </c>
      <c r="I13" s="13">
        <v>43105</v>
      </c>
      <c r="K13" s="15">
        <v>4900</v>
      </c>
      <c r="L13">
        <v>5</v>
      </c>
      <c r="M13">
        <v>2</v>
      </c>
      <c r="N13">
        <v>4</v>
      </c>
      <c r="O13">
        <v>4</v>
      </c>
      <c r="P13">
        <v>4</v>
      </c>
      <c r="Q13">
        <v>3</v>
      </c>
      <c r="R13" s="17">
        <f>ROUND(SUM(Main[[#This Row],[Punctuality]:[Efficiency]])/6,1)</f>
        <v>3.7</v>
      </c>
    </row>
    <row r="14" spans="4:18">
      <c r="D14" t="s">
        <v>27</v>
      </c>
      <c r="E14" t="s">
        <v>3</v>
      </c>
      <c r="F14" t="s">
        <v>24</v>
      </c>
      <c r="G14" s="13">
        <v>33988</v>
      </c>
      <c r="H14" s="14">
        <f>ROUNDDOWN(($T$1-Main[[#This Row],[Birth Date]])/365,0)</f>
        <v>30</v>
      </c>
      <c r="I14" s="13">
        <v>43108</v>
      </c>
      <c r="J14" s="12">
        <v>44228</v>
      </c>
      <c r="K14" s="15">
        <v>3700</v>
      </c>
      <c r="L14">
        <v>5</v>
      </c>
      <c r="M14">
        <v>5</v>
      </c>
      <c r="N14">
        <v>4</v>
      </c>
      <c r="O14">
        <v>4</v>
      </c>
      <c r="P14">
        <v>3</v>
      </c>
      <c r="Q14">
        <v>4</v>
      </c>
      <c r="R14" s="17">
        <f>ROUND(SUM(Main[[#This Row],[Punctuality]:[Efficiency]])/6,1)</f>
        <v>4.2</v>
      </c>
    </row>
    <row r="15" spans="4:18">
      <c r="D15" t="s">
        <v>28</v>
      </c>
      <c r="E15" t="s">
        <v>7</v>
      </c>
      <c r="F15" t="s">
        <v>29</v>
      </c>
      <c r="G15" s="13">
        <v>34109</v>
      </c>
      <c r="H15" s="14">
        <f>ROUNDDOWN(($T$1-Main[[#This Row],[Birth Date]])/365,0)</f>
        <v>30</v>
      </c>
      <c r="I15" s="13">
        <v>43112</v>
      </c>
      <c r="K15" s="15">
        <v>4500</v>
      </c>
      <c r="L15">
        <v>4</v>
      </c>
      <c r="M15">
        <v>4</v>
      </c>
      <c r="N15">
        <v>5</v>
      </c>
      <c r="O15">
        <v>5</v>
      </c>
      <c r="P15">
        <v>4</v>
      </c>
      <c r="Q15">
        <v>4</v>
      </c>
      <c r="R15" s="17">
        <f>ROUND(SUM(Main[[#This Row],[Punctuality]:[Efficiency]])/6,1)</f>
        <v>4.3</v>
      </c>
    </row>
    <row r="16" spans="4:18">
      <c r="D16" t="s">
        <v>30</v>
      </c>
      <c r="E16" t="s">
        <v>6</v>
      </c>
      <c r="F16" t="s">
        <v>24</v>
      </c>
      <c r="G16" s="13">
        <v>30020</v>
      </c>
      <c r="H16" s="14">
        <f>ROUNDDOWN(($T$1-Main[[#This Row],[Birth Date]])/365,0)</f>
        <v>41</v>
      </c>
      <c r="I16" s="13">
        <v>43119</v>
      </c>
      <c r="K16" s="15">
        <v>3800</v>
      </c>
      <c r="L16">
        <v>3</v>
      </c>
      <c r="M16">
        <v>3</v>
      </c>
      <c r="N16">
        <v>3</v>
      </c>
      <c r="O16">
        <v>4</v>
      </c>
      <c r="P16">
        <v>4</v>
      </c>
      <c r="Q16">
        <v>4</v>
      </c>
      <c r="R16" s="17">
        <f>ROUND(SUM(Main[[#This Row],[Punctuality]:[Efficiency]])/6,1)</f>
        <v>3.5</v>
      </c>
    </row>
    <row r="17" spans="4:18">
      <c r="D17" t="s">
        <v>31</v>
      </c>
      <c r="E17" t="s">
        <v>6</v>
      </c>
      <c r="F17" t="s">
        <v>29</v>
      </c>
      <c r="G17" s="13">
        <v>33210</v>
      </c>
      <c r="H17" s="14">
        <f>ROUNDDOWN(($T$1-Main[[#This Row],[Birth Date]])/365,0)</f>
        <v>32</v>
      </c>
      <c r="I17" s="13">
        <v>43124</v>
      </c>
      <c r="K17" s="15">
        <v>2800</v>
      </c>
      <c r="L17">
        <v>5</v>
      </c>
      <c r="M17">
        <v>4</v>
      </c>
      <c r="N17">
        <v>3</v>
      </c>
      <c r="O17">
        <v>3</v>
      </c>
      <c r="P17">
        <v>3</v>
      </c>
      <c r="Q17">
        <v>4</v>
      </c>
      <c r="R17" s="17">
        <f>ROUND(SUM(Main[[#This Row],[Punctuality]:[Efficiency]])/6,1)</f>
        <v>3.7</v>
      </c>
    </row>
    <row r="18" spans="4:18">
      <c r="D18" t="s">
        <v>32</v>
      </c>
      <c r="E18" t="s">
        <v>6</v>
      </c>
      <c r="F18" t="s">
        <v>29</v>
      </c>
      <c r="G18" s="13">
        <v>24682</v>
      </c>
      <c r="H18" s="14">
        <f>ROUNDDOWN(($T$1-Main[[#This Row],[Birth Date]])/365,0)</f>
        <v>56</v>
      </c>
      <c r="I18" s="13">
        <v>43128</v>
      </c>
      <c r="K18" s="15">
        <v>3800</v>
      </c>
      <c r="L18">
        <v>3</v>
      </c>
      <c r="M18">
        <v>5</v>
      </c>
      <c r="N18">
        <v>4</v>
      </c>
      <c r="O18">
        <v>4</v>
      </c>
      <c r="P18">
        <v>3</v>
      </c>
      <c r="Q18">
        <v>5</v>
      </c>
      <c r="R18" s="17">
        <f>ROUND(SUM(Main[[#This Row],[Punctuality]:[Efficiency]])/6,1)</f>
        <v>4</v>
      </c>
    </row>
    <row r="19" spans="4:18">
      <c r="D19" t="s">
        <v>33</v>
      </c>
      <c r="E19" t="s">
        <v>5</v>
      </c>
      <c r="F19" t="s">
        <v>24</v>
      </c>
      <c r="G19" s="13">
        <v>27073</v>
      </c>
      <c r="H19" s="14">
        <f>ROUNDDOWN(($T$1-Main[[#This Row],[Birth Date]])/365,0)</f>
        <v>49</v>
      </c>
      <c r="I19" s="13">
        <v>43129</v>
      </c>
      <c r="J19" s="12">
        <v>43388</v>
      </c>
      <c r="K19" s="15">
        <v>2000</v>
      </c>
      <c r="L19">
        <v>3</v>
      </c>
      <c r="M19">
        <v>3</v>
      </c>
      <c r="N19">
        <v>5</v>
      </c>
      <c r="O19">
        <v>5</v>
      </c>
      <c r="P19">
        <v>4</v>
      </c>
      <c r="Q19">
        <v>4</v>
      </c>
      <c r="R19" s="17">
        <f>ROUND(SUM(Main[[#This Row],[Punctuality]:[Efficiency]])/6,1)</f>
        <v>4</v>
      </c>
    </row>
    <row r="20" spans="4:18">
      <c r="D20" t="s">
        <v>34</v>
      </c>
      <c r="E20" t="s">
        <v>6</v>
      </c>
      <c r="F20" t="s">
        <v>29</v>
      </c>
      <c r="G20" s="13">
        <v>36416</v>
      </c>
      <c r="H20" s="14">
        <f>ROUNDDOWN(($T$1-Main[[#This Row],[Birth Date]])/365,0)</f>
        <v>24</v>
      </c>
      <c r="I20" s="13">
        <v>43130</v>
      </c>
      <c r="K20" s="15">
        <v>3400</v>
      </c>
      <c r="L20">
        <v>4</v>
      </c>
      <c r="M20">
        <v>3</v>
      </c>
      <c r="N20">
        <v>5</v>
      </c>
      <c r="O20">
        <v>4</v>
      </c>
      <c r="P20">
        <v>2</v>
      </c>
      <c r="Q20">
        <v>5</v>
      </c>
      <c r="R20" s="17">
        <f>ROUND(SUM(Main[[#This Row],[Punctuality]:[Efficiency]])/6,1)</f>
        <v>3.8</v>
      </c>
    </row>
    <row r="21" spans="4:18">
      <c r="D21" t="s">
        <v>35</v>
      </c>
      <c r="E21" t="s">
        <v>5</v>
      </c>
      <c r="F21" t="s">
        <v>29</v>
      </c>
      <c r="G21" s="13">
        <v>33503</v>
      </c>
      <c r="H21" s="14">
        <f>ROUNDDOWN(($T$1-Main[[#This Row],[Birth Date]])/365,0)</f>
        <v>32</v>
      </c>
      <c r="I21" s="13">
        <v>43135</v>
      </c>
      <c r="K21" s="15">
        <v>5400</v>
      </c>
      <c r="L21">
        <v>3</v>
      </c>
      <c r="M21">
        <v>3</v>
      </c>
      <c r="N21">
        <v>5</v>
      </c>
      <c r="O21">
        <v>5</v>
      </c>
      <c r="P21">
        <v>5</v>
      </c>
      <c r="Q21">
        <v>4</v>
      </c>
      <c r="R21" s="17">
        <f>ROUND(SUM(Main[[#This Row],[Punctuality]:[Efficiency]])/6,1)</f>
        <v>4.2</v>
      </c>
    </row>
    <row r="22" spans="4:18">
      <c r="D22" t="s">
        <v>36</v>
      </c>
      <c r="E22" t="s">
        <v>3</v>
      </c>
      <c r="F22" t="s">
        <v>24</v>
      </c>
      <c r="G22" s="13">
        <v>24299</v>
      </c>
      <c r="H22" s="14">
        <f>ROUNDDOWN(($T$1-Main[[#This Row],[Birth Date]])/365,0)</f>
        <v>57</v>
      </c>
      <c r="I22" s="13">
        <v>43142</v>
      </c>
      <c r="J22" s="12">
        <v>44140</v>
      </c>
      <c r="K22" s="15">
        <v>1900</v>
      </c>
      <c r="L22">
        <v>4</v>
      </c>
      <c r="M22">
        <v>3</v>
      </c>
      <c r="N22">
        <v>5</v>
      </c>
      <c r="O22">
        <v>5</v>
      </c>
      <c r="P22">
        <v>3</v>
      </c>
      <c r="Q22">
        <v>5</v>
      </c>
      <c r="R22" s="17">
        <f>ROUND(SUM(Main[[#This Row],[Punctuality]:[Efficiency]])/6,1)</f>
        <v>4.2</v>
      </c>
    </row>
    <row r="23" spans="4:18">
      <c r="D23" t="s">
        <v>37</v>
      </c>
      <c r="E23" t="s">
        <v>6</v>
      </c>
      <c r="F23" t="s">
        <v>24</v>
      </c>
      <c r="G23" s="13">
        <v>22773</v>
      </c>
      <c r="H23" s="14">
        <f>ROUNDDOWN(($T$1-Main[[#This Row],[Birth Date]])/365,0)</f>
        <v>61</v>
      </c>
      <c r="I23" s="13">
        <v>43142</v>
      </c>
      <c r="K23" s="15">
        <v>2500</v>
      </c>
      <c r="L23">
        <v>3</v>
      </c>
      <c r="M23">
        <v>4</v>
      </c>
      <c r="N23">
        <v>5</v>
      </c>
      <c r="O23">
        <v>3</v>
      </c>
      <c r="P23">
        <v>5</v>
      </c>
      <c r="Q23">
        <v>3</v>
      </c>
      <c r="R23" s="17">
        <f>ROUND(SUM(Main[[#This Row],[Punctuality]:[Efficiency]])/6,1)</f>
        <v>3.8</v>
      </c>
    </row>
    <row r="24" spans="4:18">
      <c r="D24" t="s">
        <v>38</v>
      </c>
      <c r="E24" t="s">
        <v>5</v>
      </c>
      <c r="F24" t="s">
        <v>24</v>
      </c>
      <c r="G24" s="13">
        <v>34405</v>
      </c>
      <c r="H24" s="14">
        <f>ROUNDDOWN(($T$1-Main[[#This Row],[Birth Date]])/365,0)</f>
        <v>29</v>
      </c>
      <c r="I24" s="13">
        <v>43144</v>
      </c>
      <c r="K24" s="15">
        <v>2200</v>
      </c>
      <c r="L24">
        <v>4</v>
      </c>
      <c r="M24">
        <v>5</v>
      </c>
      <c r="N24">
        <v>5</v>
      </c>
      <c r="O24">
        <v>4</v>
      </c>
      <c r="P24">
        <v>5</v>
      </c>
      <c r="Q24">
        <v>2</v>
      </c>
      <c r="R24" s="17">
        <f>ROUND(SUM(Main[[#This Row],[Punctuality]:[Efficiency]])/6,1)</f>
        <v>4.2</v>
      </c>
    </row>
    <row r="25" spans="4:18">
      <c r="D25" t="s">
        <v>39</v>
      </c>
      <c r="E25" t="s">
        <v>5</v>
      </c>
      <c r="F25" t="s">
        <v>29</v>
      </c>
      <c r="G25" s="13">
        <v>27821</v>
      </c>
      <c r="H25" s="14">
        <f>ROUNDDOWN(($T$1-Main[[#This Row],[Birth Date]])/365,0)</f>
        <v>47</v>
      </c>
      <c r="I25" s="13">
        <v>43149</v>
      </c>
      <c r="K25" s="15">
        <v>4700</v>
      </c>
      <c r="L25">
        <v>4</v>
      </c>
      <c r="M25">
        <v>5</v>
      </c>
      <c r="N25">
        <v>3</v>
      </c>
      <c r="O25">
        <v>4</v>
      </c>
      <c r="P25">
        <v>5</v>
      </c>
      <c r="Q25">
        <v>5</v>
      </c>
      <c r="R25" s="17">
        <f>ROUND(SUM(Main[[#This Row],[Punctuality]:[Efficiency]])/6,1)</f>
        <v>4.3</v>
      </c>
    </row>
    <row r="26" spans="4:18">
      <c r="D26" t="s">
        <v>40</v>
      </c>
      <c r="E26" t="s">
        <v>5</v>
      </c>
      <c r="F26" t="s">
        <v>24</v>
      </c>
      <c r="G26" s="13">
        <v>27190</v>
      </c>
      <c r="H26" s="14">
        <f>ROUNDDOWN(($T$1-Main[[#This Row],[Birth Date]])/365,0)</f>
        <v>49</v>
      </c>
      <c r="I26" s="13">
        <v>43153</v>
      </c>
      <c r="K26" s="15">
        <v>3700</v>
      </c>
      <c r="L26">
        <v>3</v>
      </c>
      <c r="M26">
        <v>2</v>
      </c>
      <c r="N26">
        <v>4</v>
      </c>
      <c r="O26">
        <v>4</v>
      </c>
      <c r="P26">
        <v>4</v>
      </c>
      <c r="Q26">
        <v>5</v>
      </c>
      <c r="R26" s="17">
        <f>ROUND(SUM(Main[[#This Row],[Punctuality]:[Efficiency]])/6,1)</f>
        <v>3.7</v>
      </c>
    </row>
    <row r="27" spans="4:18">
      <c r="D27" t="s">
        <v>41</v>
      </c>
      <c r="E27" t="s">
        <v>5</v>
      </c>
      <c r="F27" t="s">
        <v>29</v>
      </c>
      <c r="G27" s="13">
        <v>35732</v>
      </c>
      <c r="H27" s="14">
        <f>ROUNDDOWN(($T$1-Main[[#This Row],[Birth Date]])/365,0)</f>
        <v>26</v>
      </c>
      <c r="I27" s="13">
        <v>43155</v>
      </c>
      <c r="J27" s="12">
        <v>43420</v>
      </c>
      <c r="K27" s="15">
        <v>3900</v>
      </c>
      <c r="L27">
        <v>5</v>
      </c>
      <c r="M27">
        <v>5</v>
      </c>
      <c r="N27">
        <v>4</v>
      </c>
      <c r="O27">
        <v>3</v>
      </c>
      <c r="P27">
        <v>3</v>
      </c>
      <c r="Q27">
        <v>4</v>
      </c>
      <c r="R27" s="17">
        <f>ROUND(SUM(Main[[#This Row],[Punctuality]:[Efficiency]])/6,1)</f>
        <v>4</v>
      </c>
    </row>
    <row r="28" spans="4:18">
      <c r="D28" t="s">
        <v>42</v>
      </c>
      <c r="E28" t="s">
        <v>6</v>
      </c>
      <c r="F28" t="s">
        <v>29</v>
      </c>
      <c r="G28" s="13">
        <v>26784</v>
      </c>
      <c r="H28" s="14">
        <f>ROUNDDOWN(($T$1-Main[[#This Row],[Birth Date]])/365,0)</f>
        <v>50</v>
      </c>
      <c r="I28" s="13">
        <v>43158</v>
      </c>
      <c r="K28" s="15">
        <v>2400</v>
      </c>
      <c r="L28">
        <v>5</v>
      </c>
      <c r="M28">
        <v>4</v>
      </c>
      <c r="N28">
        <v>5</v>
      </c>
      <c r="O28">
        <v>4</v>
      </c>
      <c r="P28">
        <v>3</v>
      </c>
      <c r="Q28">
        <v>5</v>
      </c>
      <c r="R28" s="17">
        <f>ROUND(SUM(Main[[#This Row],[Punctuality]:[Efficiency]])/6,1)</f>
        <v>4.3</v>
      </c>
    </row>
    <row r="29" spans="4:18">
      <c r="D29" t="s">
        <v>43</v>
      </c>
      <c r="E29" t="s">
        <v>6</v>
      </c>
      <c r="F29" t="s">
        <v>29</v>
      </c>
      <c r="G29" s="13">
        <v>23732</v>
      </c>
      <c r="H29" s="14">
        <f>ROUNDDOWN(($T$1-Main[[#This Row],[Birth Date]])/365,0)</f>
        <v>58</v>
      </c>
      <c r="I29" s="13">
        <v>43162</v>
      </c>
      <c r="K29" s="15">
        <v>2700</v>
      </c>
      <c r="L29">
        <v>5</v>
      </c>
      <c r="M29">
        <v>3</v>
      </c>
      <c r="N29">
        <v>3</v>
      </c>
      <c r="O29">
        <v>3</v>
      </c>
      <c r="P29">
        <v>3</v>
      </c>
      <c r="Q29">
        <v>5</v>
      </c>
      <c r="R29" s="17">
        <f>ROUND(SUM(Main[[#This Row],[Punctuality]:[Efficiency]])/6,1)</f>
        <v>3.7</v>
      </c>
    </row>
    <row r="30" spans="4:18">
      <c r="D30" t="s">
        <v>44</v>
      </c>
      <c r="E30" t="s">
        <v>5</v>
      </c>
      <c r="F30" t="s">
        <v>29</v>
      </c>
      <c r="G30" s="13">
        <v>33813</v>
      </c>
      <c r="H30" s="14">
        <f>ROUNDDOWN(($T$1-Main[[#This Row],[Birth Date]])/365,0)</f>
        <v>31</v>
      </c>
      <c r="I30" s="13">
        <v>43164</v>
      </c>
      <c r="K30" s="15">
        <v>3600</v>
      </c>
      <c r="L30">
        <v>5</v>
      </c>
      <c r="M30">
        <v>4</v>
      </c>
      <c r="N30">
        <v>3</v>
      </c>
      <c r="O30">
        <v>4</v>
      </c>
      <c r="P30">
        <v>5</v>
      </c>
      <c r="Q30">
        <v>4</v>
      </c>
      <c r="R30" s="17">
        <f>ROUND(SUM(Main[[#This Row],[Punctuality]:[Efficiency]])/6,1)</f>
        <v>4.2</v>
      </c>
    </row>
    <row r="31" spans="4:18">
      <c r="D31" t="s">
        <v>45</v>
      </c>
      <c r="E31" t="s">
        <v>6</v>
      </c>
      <c r="F31" t="s">
        <v>29</v>
      </c>
      <c r="G31" s="13">
        <v>28683</v>
      </c>
      <c r="H31" s="14">
        <f>ROUNDDOWN(($T$1-Main[[#This Row],[Birth Date]])/365,0)</f>
        <v>45</v>
      </c>
      <c r="I31" s="13">
        <v>43171</v>
      </c>
      <c r="J31" s="12">
        <v>43470</v>
      </c>
      <c r="K31" s="15">
        <v>5400</v>
      </c>
      <c r="L31">
        <v>5</v>
      </c>
      <c r="M31">
        <v>5</v>
      </c>
      <c r="N31">
        <v>5</v>
      </c>
      <c r="O31">
        <v>3</v>
      </c>
      <c r="P31">
        <v>4</v>
      </c>
      <c r="Q31">
        <v>3</v>
      </c>
      <c r="R31" s="17">
        <f>ROUND(SUM(Main[[#This Row],[Punctuality]:[Efficiency]])/6,1)</f>
        <v>4.2</v>
      </c>
    </row>
    <row r="32" spans="4:18">
      <c r="D32" t="s">
        <v>46</v>
      </c>
      <c r="E32" t="s">
        <v>3</v>
      </c>
      <c r="F32" t="s">
        <v>29</v>
      </c>
      <c r="G32" s="13">
        <v>35311</v>
      </c>
      <c r="H32" s="14">
        <f>ROUNDDOWN(($T$1-Main[[#This Row],[Birth Date]])/365,0)</f>
        <v>27</v>
      </c>
      <c r="I32" s="13">
        <v>43174</v>
      </c>
      <c r="K32" s="15">
        <v>3100</v>
      </c>
      <c r="L32">
        <v>4</v>
      </c>
      <c r="M32">
        <v>4</v>
      </c>
      <c r="N32">
        <v>4</v>
      </c>
      <c r="O32">
        <v>4</v>
      </c>
      <c r="P32">
        <v>4</v>
      </c>
      <c r="Q32">
        <v>5</v>
      </c>
      <c r="R32" s="17">
        <f>ROUND(SUM(Main[[#This Row],[Punctuality]:[Efficiency]])/6,1)</f>
        <v>4.2</v>
      </c>
    </row>
    <row r="33" spans="4:18">
      <c r="D33" t="s">
        <v>47</v>
      </c>
      <c r="E33" t="s">
        <v>3</v>
      </c>
      <c r="F33" t="s">
        <v>24</v>
      </c>
      <c r="G33" s="13">
        <v>25559</v>
      </c>
      <c r="H33" s="14">
        <f>ROUNDDOWN(($T$1-Main[[#This Row],[Birth Date]])/365,0)</f>
        <v>53</v>
      </c>
      <c r="I33" s="13">
        <v>43178</v>
      </c>
      <c r="K33" s="15">
        <v>1800</v>
      </c>
      <c r="L33">
        <v>3</v>
      </c>
      <c r="M33">
        <v>3</v>
      </c>
      <c r="N33">
        <v>3</v>
      </c>
      <c r="O33">
        <v>4</v>
      </c>
      <c r="P33">
        <v>5</v>
      </c>
      <c r="Q33">
        <v>3</v>
      </c>
      <c r="R33" s="17">
        <f>ROUND(SUM(Main[[#This Row],[Punctuality]:[Efficiency]])/6,1)</f>
        <v>3.5</v>
      </c>
    </row>
    <row r="34" spans="4:18">
      <c r="D34" t="s">
        <v>48</v>
      </c>
      <c r="E34" t="s">
        <v>5</v>
      </c>
      <c r="F34" t="s">
        <v>24</v>
      </c>
      <c r="G34" s="13">
        <v>26674</v>
      </c>
      <c r="H34" s="14">
        <f>ROUNDDOWN(($T$1-Main[[#This Row],[Birth Date]])/365,0)</f>
        <v>50</v>
      </c>
      <c r="I34" s="13">
        <v>43178</v>
      </c>
      <c r="K34" s="15">
        <v>5400</v>
      </c>
      <c r="L34">
        <v>2</v>
      </c>
      <c r="M34">
        <v>5</v>
      </c>
      <c r="N34">
        <v>3</v>
      </c>
      <c r="O34">
        <v>3</v>
      </c>
      <c r="P34">
        <v>5</v>
      </c>
      <c r="Q34">
        <v>3</v>
      </c>
      <c r="R34" s="17">
        <f>ROUND(SUM(Main[[#This Row],[Punctuality]:[Efficiency]])/6,1)</f>
        <v>3.5</v>
      </c>
    </row>
    <row r="35" spans="4:18">
      <c r="D35" t="s">
        <v>49</v>
      </c>
      <c r="E35" t="s">
        <v>7</v>
      </c>
      <c r="F35" t="s">
        <v>24</v>
      </c>
      <c r="G35" s="13">
        <v>30609</v>
      </c>
      <c r="H35" s="14">
        <f>ROUNDDOWN(($T$1-Main[[#This Row],[Birth Date]])/365,0)</f>
        <v>40</v>
      </c>
      <c r="I35" s="13">
        <v>43181</v>
      </c>
      <c r="J35" s="12">
        <v>43513</v>
      </c>
      <c r="K35" s="15">
        <v>4400</v>
      </c>
      <c r="L35">
        <v>4</v>
      </c>
      <c r="M35">
        <v>5</v>
      </c>
      <c r="N35">
        <v>5</v>
      </c>
      <c r="O35">
        <v>4</v>
      </c>
      <c r="P35">
        <v>5</v>
      </c>
      <c r="Q35">
        <v>5</v>
      </c>
      <c r="R35" s="17">
        <f>ROUND(SUM(Main[[#This Row],[Punctuality]:[Efficiency]])/6,1)</f>
        <v>4.7</v>
      </c>
    </row>
    <row r="36" spans="4:18">
      <c r="D36" t="s">
        <v>50</v>
      </c>
      <c r="E36" t="s">
        <v>6</v>
      </c>
      <c r="F36" t="s">
        <v>29</v>
      </c>
      <c r="G36" s="13">
        <v>35252</v>
      </c>
      <c r="H36" s="14">
        <f>ROUNDDOWN(($T$1-Main[[#This Row],[Birth Date]])/365,0)</f>
        <v>27</v>
      </c>
      <c r="I36" s="13">
        <v>43183</v>
      </c>
      <c r="K36" s="15">
        <v>3700</v>
      </c>
      <c r="L36">
        <v>5</v>
      </c>
      <c r="M36">
        <v>5</v>
      </c>
      <c r="N36">
        <v>3</v>
      </c>
      <c r="O36">
        <v>3</v>
      </c>
      <c r="P36">
        <v>5</v>
      </c>
      <c r="Q36">
        <v>3</v>
      </c>
      <c r="R36" s="17">
        <f>ROUND(SUM(Main[[#This Row],[Punctuality]:[Efficiency]])/6,1)</f>
        <v>4</v>
      </c>
    </row>
    <row r="37" spans="4:18">
      <c r="D37" t="s">
        <v>51</v>
      </c>
      <c r="E37" t="s">
        <v>7</v>
      </c>
      <c r="F37" t="s">
        <v>29</v>
      </c>
      <c r="G37" s="13">
        <v>22527</v>
      </c>
      <c r="H37" s="14">
        <f>ROUNDDOWN(($T$1-Main[[#This Row],[Birth Date]])/365,0)</f>
        <v>62</v>
      </c>
      <c r="I37" s="13">
        <v>43185</v>
      </c>
      <c r="K37" s="15">
        <v>1700</v>
      </c>
      <c r="L37">
        <v>4</v>
      </c>
      <c r="M37">
        <v>5</v>
      </c>
      <c r="N37">
        <v>4</v>
      </c>
      <c r="O37">
        <v>5</v>
      </c>
      <c r="P37">
        <v>5</v>
      </c>
      <c r="Q37">
        <v>5</v>
      </c>
      <c r="R37" s="17">
        <f>ROUND(SUM(Main[[#This Row],[Punctuality]:[Efficiency]])/6,1)</f>
        <v>4.7</v>
      </c>
    </row>
    <row r="38" spans="4:18">
      <c r="D38" t="s">
        <v>52</v>
      </c>
      <c r="E38" t="s">
        <v>6</v>
      </c>
      <c r="F38" t="s">
        <v>24</v>
      </c>
      <c r="G38" s="13">
        <v>28024</v>
      </c>
      <c r="H38" s="14">
        <f>ROUNDDOWN(($T$1-Main[[#This Row],[Birth Date]])/365,0)</f>
        <v>47</v>
      </c>
      <c r="I38" s="13">
        <v>43186</v>
      </c>
      <c r="J38" s="12">
        <v>45170</v>
      </c>
      <c r="K38" s="15">
        <v>2000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 s="17">
        <f>ROUND(SUM(Main[[#This Row],[Punctuality]:[Efficiency]])/6,1)</f>
        <v>2</v>
      </c>
    </row>
    <row r="39" spans="4:18">
      <c r="D39" t="s">
        <v>53</v>
      </c>
      <c r="E39" t="s">
        <v>3</v>
      </c>
      <c r="F39" t="s">
        <v>29</v>
      </c>
      <c r="G39" s="13">
        <v>35270</v>
      </c>
      <c r="H39" s="14">
        <f>ROUNDDOWN(($T$1-Main[[#This Row],[Birth Date]])/365,0)</f>
        <v>27</v>
      </c>
      <c r="I39" s="13">
        <v>43188</v>
      </c>
      <c r="J39" s="12">
        <v>44594</v>
      </c>
      <c r="K39" s="15">
        <v>2100</v>
      </c>
      <c r="L39">
        <v>4</v>
      </c>
      <c r="M39">
        <v>4</v>
      </c>
      <c r="N39">
        <v>5</v>
      </c>
      <c r="O39">
        <v>3</v>
      </c>
      <c r="P39">
        <v>4</v>
      </c>
      <c r="Q39">
        <v>3</v>
      </c>
      <c r="R39" s="17">
        <f>ROUND(SUM(Main[[#This Row],[Punctuality]:[Efficiency]])/6,1)</f>
        <v>3.8</v>
      </c>
    </row>
    <row r="40" spans="4:18">
      <c r="D40" t="s">
        <v>54</v>
      </c>
      <c r="E40" t="s">
        <v>5</v>
      </c>
      <c r="F40" t="s">
        <v>24</v>
      </c>
      <c r="G40" s="13">
        <v>31854</v>
      </c>
      <c r="H40" s="14">
        <f>ROUNDDOWN(($T$1-Main[[#This Row],[Birth Date]])/365,0)</f>
        <v>36</v>
      </c>
      <c r="I40" s="13">
        <v>43189</v>
      </c>
      <c r="K40" s="15">
        <v>3800</v>
      </c>
      <c r="L40">
        <v>3</v>
      </c>
      <c r="M40">
        <v>5</v>
      </c>
      <c r="N40">
        <v>2</v>
      </c>
      <c r="O40">
        <v>5</v>
      </c>
      <c r="P40">
        <v>4</v>
      </c>
      <c r="Q40">
        <v>4</v>
      </c>
      <c r="R40" s="17">
        <f>ROUND(SUM(Main[[#This Row],[Punctuality]:[Efficiency]])/6,1)</f>
        <v>3.8</v>
      </c>
    </row>
    <row r="41" spans="4:18">
      <c r="D41" t="s">
        <v>55</v>
      </c>
      <c r="E41" t="s">
        <v>6</v>
      </c>
      <c r="F41" t="s">
        <v>24</v>
      </c>
      <c r="G41" s="13">
        <v>34067</v>
      </c>
      <c r="H41" s="14">
        <f>ROUNDDOWN(($T$1-Main[[#This Row],[Birth Date]])/365,0)</f>
        <v>30</v>
      </c>
      <c r="I41" s="13">
        <v>43190</v>
      </c>
      <c r="K41" s="15">
        <v>2800</v>
      </c>
      <c r="L41">
        <v>3</v>
      </c>
      <c r="M41">
        <v>3</v>
      </c>
      <c r="N41">
        <v>5</v>
      </c>
      <c r="O41">
        <v>4</v>
      </c>
      <c r="P41">
        <v>3</v>
      </c>
      <c r="Q41">
        <v>4</v>
      </c>
      <c r="R41" s="17">
        <f>ROUND(SUM(Main[[#This Row],[Punctuality]:[Efficiency]])/6,1)</f>
        <v>3.7</v>
      </c>
    </row>
    <row r="42" spans="4:18">
      <c r="D42" t="s">
        <v>56</v>
      </c>
      <c r="E42" t="s">
        <v>7</v>
      </c>
      <c r="F42" t="s">
        <v>29</v>
      </c>
      <c r="G42" s="13">
        <v>29100</v>
      </c>
      <c r="H42" s="14">
        <f>ROUNDDOWN(($T$1-Main[[#This Row],[Birth Date]])/365,0)</f>
        <v>44</v>
      </c>
      <c r="I42" s="13">
        <v>43191</v>
      </c>
      <c r="K42" s="15">
        <v>3500</v>
      </c>
      <c r="L42">
        <v>3</v>
      </c>
      <c r="M42">
        <v>5</v>
      </c>
      <c r="N42">
        <v>4</v>
      </c>
      <c r="O42">
        <v>4</v>
      </c>
      <c r="P42">
        <v>4</v>
      </c>
      <c r="Q42">
        <v>3</v>
      </c>
      <c r="R42" s="17">
        <f>ROUND(SUM(Main[[#This Row],[Punctuality]:[Efficiency]])/6,1)</f>
        <v>3.8</v>
      </c>
    </row>
    <row r="43" spans="4:18">
      <c r="D43" t="s">
        <v>57</v>
      </c>
      <c r="E43" t="s">
        <v>3</v>
      </c>
      <c r="F43" t="s">
        <v>24</v>
      </c>
      <c r="G43" s="13">
        <v>28387</v>
      </c>
      <c r="H43" s="14">
        <f>ROUNDDOWN(($T$1-Main[[#This Row],[Birth Date]])/365,0)</f>
        <v>46</v>
      </c>
      <c r="I43" s="13">
        <v>43194</v>
      </c>
      <c r="K43" s="15">
        <v>2800</v>
      </c>
      <c r="L43">
        <v>4</v>
      </c>
      <c r="M43">
        <v>4</v>
      </c>
      <c r="N43">
        <v>4</v>
      </c>
      <c r="O43">
        <v>5</v>
      </c>
      <c r="P43">
        <v>4</v>
      </c>
      <c r="Q43">
        <v>4</v>
      </c>
      <c r="R43" s="17">
        <f>ROUND(SUM(Main[[#This Row],[Punctuality]:[Efficiency]])/6,1)</f>
        <v>4.2</v>
      </c>
    </row>
    <row r="44" spans="4:18">
      <c r="D44" t="s">
        <v>58</v>
      </c>
      <c r="E44" t="s">
        <v>5</v>
      </c>
      <c r="F44" t="s">
        <v>24</v>
      </c>
      <c r="G44" s="13">
        <v>34522</v>
      </c>
      <c r="H44" s="14">
        <f>ROUNDDOWN(($T$1-Main[[#This Row],[Birth Date]])/365,0)</f>
        <v>29</v>
      </c>
      <c r="I44" s="13">
        <v>43194</v>
      </c>
      <c r="K44" s="15">
        <v>2100</v>
      </c>
      <c r="L44">
        <v>4</v>
      </c>
      <c r="M44">
        <v>3</v>
      </c>
      <c r="N44">
        <v>3</v>
      </c>
      <c r="O44">
        <v>5</v>
      </c>
      <c r="P44">
        <v>5</v>
      </c>
      <c r="Q44">
        <v>4</v>
      </c>
      <c r="R44" s="17">
        <f>ROUND(SUM(Main[[#This Row],[Punctuality]:[Efficiency]])/6,1)</f>
        <v>4</v>
      </c>
    </row>
    <row r="45" spans="4:18">
      <c r="D45" t="s">
        <v>59</v>
      </c>
      <c r="E45" t="s">
        <v>3</v>
      </c>
      <c r="F45" t="s">
        <v>24</v>
      </c>
      <c r="G45" s="13">
        <v>33196</v>
      </c>
      <c r="H45" s="14">
        <f>ROUNDDOWN(($T$1-Main[[#This Row],[Birth Date]])/365,0)</f>
        <v>32</v>
      </c>
      <c r="I45" s="13">
        <v>43196</v>
      </c>
      <c r="J45" s="12">
        <v>43452</v>
      </c>
      <c r="K45" s="15">
        <v>3500</v>
      </c>
      <c r="L45">
        <v>3</v>
      </c>
      <c r="M45">
        <v>3</v>
      </c>
      <c r="N45">
        <v>5</v>
      </c>
      <c r="O45">
        <v>3</v>
      </c>
      <c r="P45">
        <v>5</v>
      </c>
      <c r="Q45">
        <v>5</v>
      </c>
      <c r="R45" s="17">
        <f>ROUND(SUM(Main[[#This Row],[Punctuality]:[Efficiency]])/6,1)</f>
        <v>4</v>
      </c>
    </row>
    <row r="46" spans="4:18">
      <c r="D46" t="s">
        <v>60</v>
      </c>
      <c r="E46" t="s">
        <v>6</v>
      </c>
      <c r="F46" t="s">
        <v>24</v>
      </c>
      <c r="G46" s="13">
        <v>25436</v>
      </c>
      <c r="H46" s="14">
        <f>ROUNDDOWN(($T$1-Main[[#This Row],[Birth Date]])/365,0)</f>
        <v>54</v>
      </c>
      <c r="I46" s="13">
        <v>43210</v>
      </c>
      <c r="K46" s="15">
        <v>2600</v>
      </c>
      <c r="L46">
        <v>5</v>
      </c>
      <c r="M46">
        <v>5</v>
      </c>
      <c r="N46">
        <v>5</v>
      </c>
      <c r="O46">
        <v>3</v>
      </c>
      <c r="P46">
        <v>3</v>
      </c>
      <c r="Q46">
        <v>4</v>
      </c>
      <c r="R46" s="17">
        <f>ROUND(SUM(Main[[#This Row],[Punctuality]:[Efficiency]])/6,1)</f>
        <v>4.2</v>
      </c>
    </row>
    <row r="47" spans="4:18">
      <c r="D47" t="s">
        <v>61</v>
      </c>
      <c r="E47" t="s">
        <v>5</v>
      </c>
      <c r="F47" t="s">
        <v>29</v>
      </c>
      <c r="G47" s="13">
        <v>23818</v>
      </c>
      <c r="H47" s="14">
        <f>ROUNDDOWN(($T$1-Main[[#This Row],[Birth Date]])/365,0)</f>
        <v>58</v>
      </c>
      <c r="I47" s="13">
        <v>43210</v>
      </c>
      <c r="K47" s="15">
        <v>5100</v>
      </c>
      <c r="L47">
        <v>4</v>
      </c>
      <c r="M47">
        <v>5</v>
      </c>
      <c r="N47">
        <v>5</v>
      </c>
      <c r="O47">
        <v>2</v>
      </c>
      <c r="P47">
        <v>5</v>
      </c>
      <c r="Q47">
        <v>3</v>
      </c>
      <c r="R47" s="17">
        <f>ROUND(SUM(Main[[#This Row],[Punctuality]:[Efficiency]])/6,1)</f>
        <v>4</v>
      </c>
    </row>
    <row r="48" spans="4:18">
      <c r="D48" t="s">
        <v>62</v>
      </c>
      <c r="E48" t="s">
        <v>5</v>
      </c>
      <c r="F48" t="s">
        <v>29</v>
      </c>
      <c r="G48" s="13">
        <v>26355</v>
      </c>
      <c r="H48" s="14">
        <f>ROUNDDOWN(($T$1-Main[[#This Row],[Birth Date]])/365,0)</f>
        <v>51</v>
      </c>
      <c r="I48" s="13">
        <v>43215</v>
      </c>
      <c r="K48" s="15">
        <v>2700</v>
      </c>
      <c r="L48">
        <v>5</v>
      </c>
      <c r="M48">
        <v>5</v>
      </c>
      <c r="N48">
        <v>5</v>
      </c>
      <c r="O48">
        <v>4</v>
      </c>
      <c r="P48">
        <v>5</v>
      </c>
      <c r="Q48">
        <v>3</v>
      </c>
      <c r="R48" s="17">
        <f>ROUND(SUM(Main[[#This Row],[Punctuality]:[Efficiency]])/6,1)</f>
        <v>4.5</v>
      </c>
    </row>
    <row r="49" spans="4:18">
      <c r="D49" t="s">
        <v>63</v>
      </c>
      <c r="E49" t="s">
        <v>7</v>
      </c>
      <c r="F49" t="s">
        <v>24</v>
      </c>
      <c r="G49" s="13">
        <v>35756</v>
      </c>
      <c r="H49" s="14">
        <f>ROUNDDOWN(($T$1-Main[[#This Row],[Birth Date]])/365,0)</f>
        <v>25</v>
      </c>
      <c r="I49" s="13">
        <v>43222</v>
      </c>
      <c r="J49" s="12">
        <v>45017</v>
      </c>
      <c r="K49" s="15">
        <v>3900</v>
      </c>
      <c r="L49">
        <v>3</v>
      </c>
      <c r="M49">
        <v>4</v>
      </c>
      <c r="N49">
        <v>4</v>
      </c>
      <c r="O49">
        <v>5</v>
      </c>
      <c r="P49">
        <v>4</v>
      </c>
      <c r="Q49">
        <v>4</v>
      </c>
      <c r="R49" s="17">
        <f>ROUND(SUM(Main[[#This Row],[Punctuality]:[Efficiency]])/6,1)</f>
        <v>4</v>
      </c>
    </row>
    <row r="50" spans="4:18">
      <c r="D50" t="s">
        <v>64</v>
      </c>
      <c r="E50" t="s">
        <v>5</v>
      </c>
      <c r="F50" t="s">
        <v>24</v>
      </c>
      <c r="G50" s="13">
        <v>31936</v>
      </c>
      <c r="H50" s="14">
        <f>ROUNDDOWN(($T$1-Main[[#This Row],[Birth Date]])/365,0)</f>
        <v>36</v>
      </c>
      <c r="I50" s="13">
        <v>43225</v>
      </c>
      <c r="K50" s="15">
        <v>5400</v>
      </c>
      <c r="L50">
        <v>5</v>
      </c>
      <c r="M50">
        <v>4</v>
      </c>
      <c r="N50">
        <v>5</v>
      </c>
      <c r="O50">
        <v>4</v>
      </c>
      <c r="P50">
        <v>4</v>
      </c>
      <c r="Q50">
        <v>3</v>
      </c>
      <c r="R50" s="17">
        <f>ROUND(SUM(Main[[#This Row],[Punctuality]:[Efficiency]])/6,1)</f>
        <v>4.2</v>
      </c>
    </row>
    <row r="51" spans="4:18">
      <c r="D51" t="s">
        <v>65</v>
      </c>
      <c r="E51" t="s">
        <v>7</v>
      </c>
      <c r="F51" t="s">
        <v>29</v>
      </c>
      <c r="G51" s="13">
        <v>34738</v>
      </c>
      <c r="H51" s="14">
        <f>ROUNDDOWN(($T$1-Main[[#This Row],[Birth Date]])/365,0)</f>
        <v>28</v>
      </c>
      <c r="I51" s="13">
        <v>43228</v>
      </c>
      <c r="K51" s="15">
        <v>4100</v>
      </c>
      <c r="L51">
        <v>5</v>
      </c>
      <c r="M51">
        <v>5</v>
      </c>
      <c r="N51">
        <v>5</v>
      </c>
      <c r="O51">
        <v>4</v>
      </c>
      <c r="P51">
        <v>5</v>
      </c>
      <c r="Q51">
        <v>3</v>
      </c>
      <c r="R51" s="17">
        <f>ROUND(SUM(Main[[#This Row],[Punctuality]:[Efficiency]])/6,1)</f>
        <v>4.5</v>
      </c>
    </row>
    <row r="52" spans="4:18">
      <c r="D52" t="s">
        <v>66</v>
      </c>
      <c r="E52" t="s">
        <v>3</v>
      </c>
      <c r="F52" t="s">
        <v>24</v>
      </c>
      <c r="G52" s="13">
        <v>35868</v>
      </c>
      <c r="H52" s="14">
        <f>ROUNDDOWN(($T$1-Main[[#This Row],[Birth Date]])/365,0)</f>
        <v>25</v>
      </c>
      <c r="I52" s="13">
        <v>43228</v>
      </c>
      <c r="J52" s="12">
        <v>44835</v>
      </c>
      <c r="K52" s="15">
        <v>3400</v>
      </c>
      <c r="L52">
        <v>4</v>
      </c>
      <c r="M52">
        <v>4</v>
      </c>
      <c r="N52">
        <v>5</v>
      </c>
      <c r="O52">
        <v>5</v>
      </c>
      <c r="P52">
        <v>3</v>
      </c>
      <c r="Q52">
        <v>5</v>
      </c>
      <c r="R52" s="17">
        <f>ROUND(SUM(Main[[#This Row],[Punctuality]:[Efficiency]])/6,1)</f>
        <v>4.3</v>
      </c>
    </row>
    <row r="53" spans="4:18">
      <c r="D53" t="s">
        <v>67</v>
      </c>
      <c r="E53" t="s">
        <v>7</v>
      </c>
      <c r="F53" t="s">
        <v>29</v>
      </c>
      <c r="G53" s="13">
        <v>27185</v>
      </c>
      <c r="H53" s="14">
        <f>ROUNDDOWN(($T$1-Main[[#This Row],[Birth Date]])/365,0)</f>
        <v>49</v>
      </c>
      <c r="I53" s="13">
        <v>43231</v>
      </c>
      <c r="K53" s="15">
        <v>3800</v>
      </c>
      <c r="L53">
        <v>3</v>
      </c>
      <c r="M53">
        <v>3</v>
      </c>
      <c r="N53">
        <v>5</v>
      </c>
      <c r="O53">
        <v>3</v>
      </c>
      <c r="P53">
        <v>5</v>
      </c>
      <c r="Q53">
        <v>3</v>
      </c>
      <c r="R53" s="17">
        <f>ROUND(SUM(Main[[#This Row],[Punctuality]:[Efficiency]])/6,1)</f>
        <v>3.7</v>
      </c>
    </row>
    <row r="54" spans="4:18">
      <c r="D54" t="s">
        <v>68</v>
      </c>
      <c r="E54" t="s">
        <v>7</v>
      </c>
      <c r="F54" t="s">
        <v>29</v>
      </c>
      <c r="G54" s="13">
        <v>35940</v>
      </c>
      <c r="H54" s="14">
        <f>ROUNDDOWN(($T$1-Main[[#This Row],[Birth Date]])/365,0)</f>
        <v>25</v>
      </c>
      <c r="I54" s="13">
        <v>43235</v>
      </c>
      <c r="J54" s="12">
        <v>45048</v>
      </c>
      <c r="K54" s="15">
        <v>3600</v>
      </c>
      <c r="L54">
        <v>2</v>
      </c>
      <c r="M54">
        <v>4</v>
      </c>
      <c r="N54">
        <v>4</v>
      </c>
      <c r="O54">
        <v>3</v>
      </c>
      <c r="P54">
        <v>4</v>
      </c>
      <c r="Q54">
        <v>4</v>
      </c>
      <c r="R54" s="17">
        <f>ROUND(SUM(Main[[#This Row],[Punctuality]:[Efficiency]])/6,1)</f>
        <v>3.5</v>
      </c>
    </row>
    <row r="55" spans="4:18">
      <c r="D55" t="s">
        <v>69</v>
      </c>
      <c r="E55" t="s">
        <v>6</v>
      </c>
      <c r="F55" t="s">
        <v>24</v>
      </c>
      <c r="G55" s="13">
        <v>30139</v>
      </c>
      <c r="H55" s="14">
        <f>ROUNDDOWN(($T$1-Main[[#This Row],[Birth Date]])/365,0)</f>
        <v>41</v>
      </c>
      <c r="I55" s="13">
        <v>43244</v>
      </c>
      <c r="K55" s="15">
        <v>5300</v>
      </c>
      <c r="L55">
        <v>4</v>
      </c>
      <c r="M55">
        <v>3</v>
      </c>
      <c r="N55">
        <v>5</v>
      </c>
      <c r="O55">
        <v>4</v>
      </c>
      <c r="P55">
        <v>5</v>
      </c>
      <c r="Q55">
        <v>5</v>
      </c>
      <c r="R55" s="17">
        <f>ROUND(SUM(Main[[#This Row],[Punctuality]:[Efficiency]])/6,1)</f>
        <v>4.3</v>
      </c>
    </row>
    <row r="56" spans="4:18">
      <c r="D56" t="s">
        <v>70</v>
      </c>
      <c r="E56" t="s">
        <v>5</v>
      </c>
      <c r="F56" t="s">
        <v>24</v>
      </c>
      <c r="G56" s="13">
        <v>27196</v>
      </c>
      <c r="H56" s="14">
        <f>ROUNDDOWN(($T$1-Main[[#This Row],[Birth Date]])/365,0)</f>
        <v>49</v>
      </c>
      <c r="I56" s="13">
        <v>43246</v>
      </c>
      <c r="K56" s="15">
        <v>4600</v>
      </c>
      <c r="L56">
        <v>5</v>
      </c>
      <c r="M56">
        <v>5</v>
      </c>
      <c r="N56">
        <v>5</v>
      </c>
      <c r="O56">
        <v>3</v>
      </c>
      <c r="P56">
        <v>3</v>
      </c>
      <c r="Q56">
        <v>3</v>
      </c>
      <c r="R56" s="17">
        <f>ROUND(SUM(Main[[#This Row],[Punctuality]:[Efficiency]])/6,1)</f>
        <v>4</v>
      </c>
    </row>
    <row r="57" spans="4:18">
      <c r="D57" t="s">
        <v>71</v>
      </c>
      <c r="E57" t="s">
        <v>3</v>
      </c>
      <c r="F57" t="s">
        <v>24</v>
      </c>
      <c r="G57" s="13">
        <v>36150</v>
      </c>
      <c r="H57" s="14">
        <f>ROUNDDOWN(($T$1-Main[[#This Row],[Birth Date]])/365,0)</f>
        <v>24</v>
      </c>
      <c r="I57" s="13">
        <v>43252</v>
      </c>
      <c r="K57" s="15">
        <v>2700</v>
      </c>
      <c r="L57">
        <v>5</v>
      </c>
      <c r="M57">
        <v>3</v>
      </c>
      <c r="N57">
        <v>4</v>
      </c>
      <c r="O57">
        <v>3</v>
      </c>
      <c r="P57">
        <v>3</v>
      </c>
      <c r="Q57">
        <v>3</v>
      </c>
      <c r="R57" s="17">
        <f>ROUND(SUM(Main[[#This Row],[Punctuality]:[Efficiency]])/6,1)</f>
        <v>3.5</v>
      </c>
    </row>
    <row r="58" spans="4:18">
      <c r="D58" t="s">
        <v>72</v>
      </c>
      <c r="E58" t="s">
        <v>7</v>
      </c>
      <c r="F58" t="s">
        <v>24</v>
      </c>
      <c r="G58" s="13">
        <v>25255</v>
      </c>
      <c r="H58" s="14">
        <f>ROUNDDOWN(($T$1-Main[[#This Row],[Birth Date]])/365,0)</f>
        <v>54</v>
      </c>
      <c r="I58" s="13">
        <v>43252</v>
      </c>
      <c r="K58" s="15">
        <v>4200</v>
      </c>
      <c r="L58">
        <v>3</v>
      </c>
      <c r="M58">
        <v>5</v>
      </c>
      <c r="N58">
        <v>3</v>
      </c>
      <c r="O58">
        <v>4</v>
      </c>
      <c r="P58">
        <v>3</v>
      </c>
      <c r="Q58">
        <v>5</v>
      </c>
      <c r="R58" s="17">
        <f>ROUND(SUM(Main[[#This Row],[Punctuality]:[Efficiency]])/6,1)</f>
        <v>3.8</v>
      </c>
    </row>
    <row r="59" spans="4:18">
      <c r="D59" t="s">
        <v>73</v>
      </c>
      <c r="E59" t="s">
        <v>5</v>
      </c>
      <c r="F59" t="s">
        <v>29</v>
      </c>
      <c r="G59" s="13">
        <v>25856</v>
      </c>
      <c r="H59" s="14">
        <f>ROUNDDOWN(($T$1-Main[[#This Row],[Birth Date]])/365,0)</f>
        <v>53</v>
      </c>
      <c r="I59" s="13">
        <v>43254</v>
      </c>
      <c r="J59" s="12">
        <v>44622</v>
      </c>
      <c r="K59" s="15">
        <v>5000</v>
      </c>
      <c r="L59">
        <v>5</v>
      </c>
      <c r="M59">
        <v>5</v>
      </c>
      <c r="N59">
        <v>5</v>
      </c>
      <c r="O59">
        <v>5</v>
      </c>
      <c r="P59">
        <v>3</v>
      </c>
      <c r="Q59">
        <v>5</v>
      </c>
      <c r="R59" s="17">
        <f>ROUND(SUM(Main[[#This Row],[Punctuality]:[Efficiency]])/6,1)</f>
        <v>4.7</v>
      </c>
    </row>
    <row r="60" spans="4:18">
      <c r="D60" t="s">
        <v>74</v>
      </c>
      <c r="E60" t="s">
        <v>3</v>
      </c>
      <c r="F60" t="s">
        <v>24</v>
      </c>
      <c r="G60" s="13">
        <v>35890</v>
      </c>
      <c r="H60" s="14">
        <f>ROUNDDOWN(($T$1-Main[[#This Row],[Birth Date]])/365,0)</f>
        <v>25</v>
      </c>
      <c r="I60" s="13">
        <v>43255</v>
      </c>
      <c r="K60" s="15">
        <v>4600</v>
      </c>
      <c r="L60">
        <v>3</v>
      </c>
      <c r="M60">
        <v>3</v>
      </c>
      <c r="N60">
        <v>3</v>
      </c>
      <c r="O60">
        <v>4</v>
      </c>
      <c r="P60">
        <v>5</v>
      </c>
      <c r="Q60">
        <v>4</v>
      </c>
      <c r="R60" s="17">
        <f>ROUND(SUM(Main[[#This Row],[Punctuality]:[Efficiency]])/6,1)</f>
        <v>3.7</v>
      </c>
    </row>
    <row r="61" spans="4:18">
      <c r="D61" t="s">
        <v>75</v>
      </c>
      <c r="E61" t="s">
        <v>6</v>
      </c>
      <c r="F61" t="s">
        <v>29</v>
      </c>
      <c r="G61" s="13">
        <v>36267</v>
      </c>
      <c r="H61" s="14">
        <f>ROUNDDOWN(($T$1-Main[[#This Row],[Birth Date]])/365,0)</f>
        <v>24</v>
      </c>
      <c r="I61" s="13">
        <v>43257</v>
      </c>
      <c r="K61" s="15">
        <v>4800</v>
      </c>
      <c r="L61">
        <v>4</v>
      </c>
      <c r="M61">
        <v>5</v>
      </c>
      <c r="N61">
        <v>3</v>
      </c>
      <c r="O61">
        <v>3</v>
      </c>
      <c r="P61">
        <v>5</v>
      </c>
      <c r="Q61">
        <v>4</v>
      </c>
      <c r="R61" s="17">
        <f>ROUND(SUM(Main[[#This Row],[Punctuality]:[Efficiency]])/6,1)</f>
        <v>4</v>
      </c>
    </row>
    <row r="62" spans="4:18">
      <c r="D62" t="s">
        <v>76</v>
      </c>
      <c r="E62" t="s">
        <v>5</v>
      </c>
      <c r="F62" t="s">
        <v>24</v>
      </c>
      <c r="G62" s="13">
        <v>29628</v>
      </c>
      <c r="H62" s="14">
        <f>ROUNDDOWN(($T$1-Main[[#This Row],[Birth Date]])/365,0)</f>
        <v>42</v>
      </c>
      <c r="I62" s="13">
        <v>43277</v>
      </c>
      <c r="J62" s="12">
        <v>43541</v>
      </c>
      <c r="K62" s="15">
        <v>3000</v>
      </c>
      <c r="L62">
        <v>3</v>
      </c>
      <c r="M62">
        <v>4</v>
      </c>
      <c r="N62">
        <v>3</v>
      </c>
      <c r="O62">
        <v>4</v>
      </c>
      <c r="P62">
        <v>4</v>
      </c>
      <c r="Q62">
        <v>3</v>
      </c>
      <c r="R62" s="17">
        <f>ROUND(SUM(Main[[#This Row],[Punctuality]:[Efficiency]])/6,1)</f>
        <v>3.5</v>
      </c>
    </row>
    <row r="63" spans="4:18">
      <c r="D63" t="s">
        <v>77</v>
      </c>
      <c r="E63" t="s">
        <v>7</v>
      </c>
      <c r="F63" t="s">
        <v>29</v>
      </c>
      <c r="G63" s="13">
        <v>29189</v>
      </c>
      <c r="H63" s="14">
        <f>ROUNDDOWN(($T$1-Main[[#This Row],[Birth Date]])/365,0)</f>
        <v>43</v>
      </c>
      <c r="I63" s="13">
        <v>43281</v>
      </c>
      <c r="K63" s="15">
        <v>2400</v>
      </c>
      <c r="L63">
        <v>2</v>
      </c>
      <c r="M63">
        <v>5</v>
      </c>
      <c r="N63">
        <v>3</v>
      </c>
      <c r="O63">
        <v>4</v>
      </c>
      <c r="P63">
        <v>4</v>
      </c>
      <c r="Q63">
        <v>5</v>
      </c>
      <c r="R63" s="17">
        <f>ROUND(SUM(Main[[#This Row],[Punctuality]:[Efficiency]])/6,1)</f>
        <v>3.8</v>
      </c>
    </row>
    <row r="64" spans="4:18">
      <c r="D64" t="s">
        <v>78</v>
      </c>
      <c r="E64" t="s">
        <v>7</v>
      </c>
      <c r="F64" t="s">
        <v>29</v>
      </c>
      <c r="G64" s="13">
        <v>22417</v>
      </c>
      <c r="H64" s="14">
        <f>ROUNDDOWN(($T$1-Main[[#This Row],[Birth Date]])/365,0)</f>
        <v>62</v>
      </c>
      <c r="I64" s="13">
        <v>43282</v>
      </c>
      <c r="J64" s="12">
        <v>44075</v>
      </c>
      <c r="K64" s="15">
        <v>4400</v>
      </c>
      <c r="L64">
        <v>5</v>
      </c>
      <c r="M64">
        <v>4</v>
      </c>
      <c r="N64">
        <v>5</v>
      </c>
      <c r="O64">
        <v>3</v>
      </c>
      <c r="P64">
        <v>4</v>
      </c>
      <c r="Q64">
        <v>5</v>
      </c>
      <c r="R64" s="17">
        <f>ROUND(SUM(Main[[#This Row],[Punctuality]:[Efficiency]])/6,1)</f>
        <v>4.3</v>
      </c>
    </row>
    <row r="65" spans="4:18">
      <c r="D65" t="s">
        <v>79</v>
      </c>
      <c r="E65" t="s">
        <v>3</v>
      </c>
      <c r="F65" t="s">
        <v>29</v>
      </c>
      <c r="G65" s="13">
        <v>33274</v>
      </c>
      <c r="H65" s="14">
        <f>ROUNDDOWN(($T$1-Main[[#This Row],[Birth Date]])/365,0)</f>
        <v>32</v>
      </c>
      <c r="I65" s="13">
        <v>43284</v>
      </c>
      <c r="K65" s="15">
        <v>2700</v>
      </c>
      <c r="L65">
        <v>4</v>
      </c>
      <c r="M65">
        <v>5</v>
      </c>
      <c r="N65">
        <v>3</v>
      </c>
      <c r="O65">
        <v>5</v>
      </c>
      <c r="P65">
        <v>5</v>
      </c>
      <c r="Q65">
        <v>3</v>
      </c>
      <c r="R65" s="17">
        <f>ROUND(SUM(Main[[#This Row],[Punctuality]:[Efficiency]])/6,1)</f>
        <v>4.2</v>
      </c>
    </row>
    <row r="66" spans="4:18">
      <c r="D66" t="s">
        <v>80</v>
      </c>
      <c r="E66" t="s">
        <v>3</v>
      </c>
      <c r="F66" t="s">
        <v>29</v>
      </c>
      <c r="G66" s="13">
        <v>28505</v>
      </c>
      <c r="H66" s="14">
        <f>ROUNDDOWN(($T$1-Main[[#This Row],[Birth Date]])/365,0)</f>
        <v>45</v>
      </c>
      <c r="I66" s="13">
        <v>43286</v>
      </c>
      <c r="K66" s="15">
        <v>4900</v>
      </c>
      <c r="L66">
        <v>3</v>
      </c>
      <c r="M66">
        <v>5</v>
      </c>
      <c r="N66">
        <v>3</v>
      </c>
      <c r="O66">
        <v>3</v>
      </c>
      <c r="P66">
        <v>5</v>
      </c>
      <c r="Q66">
        <v>5</v>
      </c>
      <c r="R66" s="17">
        <f>ROUND(SUM(Main[[#This Row],[Punctuality]:[Efficiency]])/6,1)</f>
        <v>4</v>
      </c>
    </row>
    <row r="67" spans="4:18">
      <c r="D67" t="s">
        <v>81</v>
      </c>
      <c r="E67" t="s">
        <v>6</v>
      </c>
      <c r="F67" t="s">
        <v>29</v>
      </c>
      <c r="G67" s="13">
        <v>26939</v>
      </c>
      <c r="H67" s="14">
        <f>ROUNDDOWN(($T$1-Main[[#This Row],[Birth Date]])/365,0)</f>
        <v>50</v>
      </c>
      <c r="I67" s="13">
        <v>43291</v>
      </c>
      <c r="K67" s="15">
        <v>4100</v>
      </c>
      <c r="L67">
        <v>4</v>
      </c>
      <c r="M67">
        <v>4</v>
      </c>
      <c r="N67">
        <v>4</v>
      </c>
      <c r="O67">
        <v>4</v>
      </c>
      <c r="P67">
        <v>5</v>
      </c>
      <c r="Q67">
        <v>3</v>
      </c>
      <c r="R67" s="17">
        <f>ROUND(SUM(Main[[#This Row],[Punctuality]:[Efficiency]])/6,1)</f>
        <v>4</v>
      </c>
    </row>
    <row r="68" spans="4:18">
      <c r="D68" t="s">
        <v>82</v>
      </c>
      <c r="E68" t="s">
        <v>5</v>
      </c>
      <c r="F68" t="s">
        <v>29</v>
      </c>
      <c r="G68" s="13">
        <v>27277</v>
      </c>
      <c r="H68" s="14">
        <f>ROUNDDOWN(($T$1-Main[[#This Row],[Birth Date]])/365,0)</f>
        <v>49</v>
      </c>
      <c r="I68" s="13">
        <v>43293</v>
      </c>
      <c r="K68" s="15">
        <v>2000</v>
      </c>
      <c r="L68">
        <v>5</v>
      </c>
      <c r="M68">
        <v>3</v>
      </c>
      <c r="N68">
        <v>5</v>
      </c>
      <c r="O68">
        <v>4</v>
      </c>
      <c r="P68">
        <v>4</v>
      </c>
      <c r="Q68">
        <v>3</v>
      </c>
      <c r="R68" s="17">
        <f>ROUND(SUM(Main[[#This Row],[Punctuality]:[Efficiency]])/6,1)</f>
        <v>4</v>
      </c>
    </row>
    <row r="69" spans="4:18">
      <c r="D69" t="s">
        <v>83</v>
      </c>
      <c r="E69" t="s">
        <v>7</v>
      </c>
      <c r="F69" t="s">
        <v>24</v>
      </c>
      <c r="G69" s="13">
        <v>28204</v>
      </c>
      <c r="H69" s="14">
        <f>ROUNDDOWN(($T$1-Main[[#This Row],[Birth Date]])/365,0)</f>
        <v>46</v>
      </c>
      <c r="I69" s="13">
        <v>43293</v>
      </c>
      <c r="K69" s="15">
        <v>3200</v>
      </c>
      <c r="L69">
        <v>4</v>
      </c>
      <c r="M69">
        <v>5</v>
      </c>
      <c r="N69">
        <v>5</v>
      </c>
      <c r="O69">
        <v>3</v>
      </c>
      <c r="P69">
        <v>5</v>
      </c>
      <c r="Q69">
        <v>3</v>
      </c>
      <c r="R69" s="17">
        <f>ROUND(SUM(Main[[#This Row],[Punctuality]:[Efficiency]])/6,1)</f>
        <v>4.2</v>
      </c>
    </row>
    <row r="70" spans="4:18">
      <c r="D70" t="s">
        <v>84</v>
      </c>
      <c r="E70" t="s">
        <v>7</v>
      </c>
      <c r="F70" t="s">
        <v>24</v>
      </c>
      <c r="G70" s="13">
        <v>25956</v>
      </c>
      <c r="H70" s="14">
        <f>ROUNDDOWN(($T$1-Main[[#This Row],[Birth Date]])/365,0)</f>
        <v>52</v>
      </c>
      <c r="I70" s="13">
        <v>43295</v>
      </c>
      <c r="J70" s="12">
        <v>43603</v>
      </c>
      <c r="K70" s="15">
        <v>2800</v>
      </c>
      <c r="L70">
        <v>4</v>
      </c>
      <c r="M70">
        <v>3</v>
      </c>
      <c r="N70">
        <v>5</v>
      </c>
      <c r="O70">
        <v>5</v>
      </c>
      <c r="P70">
        <v>2</v>
      </c>
      <c r="Q70">
        <v>3</v>
      </c>
      <c r="R70" s="17">
        <f>ROUND(SUM(Main[[#This Row],[Punctuality]:[Efficiency]])/6,1)</f>
        <v>3.7</v>
      </c>
    </row>
    <row r="71" spans="4:18">
      <c r="D71" t="s">
        <v>85</v>
      </c>
      <c r="E71" t="s">
        <v>7</v>
      </c>
      <c r="F71" t="s">
        <v>29</v>
      </c>
      <c r="G71" s="13">
        <v>24950</v>
      </c>
      <c r="H71" s="14">
        <f>ROUNDDOWN(($T$1-Main[[#This Row],[Birth Date]])/365,0)</f>
        <v>55</v>
      </c>
      <c r="I71" s="13">
        <v>43297</v>
      </c>
      <c r="K71" s="15">
        <v>5300</v>
      </c>
      <c r="L71">
        <v>5</v>
      </c>
      <c r="M71">
        <v>4</v>
      </c>
      <c r="N71">
        <v>3</v>
      </c>
      <c r="O71">
        <v>5</v>
      </c>
      <c r="P71">
        <v>5</v>
      </c>
      <c r="Q71">
        <v>5</v>
      </c>
      <c r="R71" s="17">
        <f>ROUND(SUM(Main[[#This Row],[Punctuality]:[Efficiency]])/6,1)</f>
        <v>4.5</v>
      </c>
    </row>
    <row r="72" spans="4:18">
      <c r="D72" t="s">
        <v>86</v>
      </c>
      <c r="E72" t="s">
        <v>5</v>
      </c>
      <c r="F72" t="s">
        <v>29</v>
      </c>
      <c r="G72" s="13">
        <v>32236</v>
      </c>
      <c r="H72" s="14">
        <f>ROUNDDOWN(($T$1-Main[[#This Row],[Birth Date]])/365,0)</f>
        <v>35</v>
      </c>
      <c r="I72" s="13">
        <v>43307</v>
      </c>
      <c r="K72" s="15">
        <v>3300</v>
      </c>
      <c r="L72">
        <v>4</v>
      </c>
      <c r="M72">
        <v>3</v>
      </c>
      <c r="N72">
        <v>5</v>
      </c>
      <c r="O72">
        <v>5</v>
      </c>
      <c r="P72">
        <v>3</v>
      </c>
      <c r="Q72">
        <v>4</v>
      </c>
      <c r="R72" s="17">
        <f>ROUND(SUM(Main[[#This Row],[Punctuality]:[Efficiency]])/6,1)</f>
        <v>4</v>
      </c>
    </row>
    <row r="73" spans="4:18">
      <c r="D73" t="s">
        <v>87</v>
      </c>
      <c r="E73" t="s">
        <v>3</v>
      </c>
      <c r="F73" t="s">
        <v>29</v>
      </c>
      <c r="G73" s="13">
        <v>33116</v>
      </c>
      <c r="H73" s="14">
        <f>ROUNDDOWN(($T$1-Main[[#This Row],[Birth Date]])/365,0)</f>
        <v>33</v>
      </c>
      <c r="I73" s="13">
        <v>43307</v>
      </c>
      <c r="K73" s="15">
        <v>1900</v>
      </c>
      <c r="L73">
        <v>4</v>
      </c>
      <c r="M73">
        <v>5</v>
      </c>
      <c r="N73">
        <v>4</v>
      </c>
      <c r="O73">
        <v>3</v>
      </c>
      <c r="P73">
        <v>3</v>
      </c>
      <c r="Q73">
        <v>5</v>
      </c>
      <c r="R73" s="17">
        <f>ROUND(SUM(Main[[#This Row],[Punctuality]:[Efficiency]])/6,1)</f>
        <v>4</v>
      </c>
    </row>
    <row r="74" spans="4:18">
      <c r="D74" t="s">
        <v>88</v>
      </c>
      <c r="E74" t="s">
        <v>7</v>
      </c>
      <c r="F74" t="s">
        <v>24</v>
      </c>
      <c r="G74" s="13">
        <v>32577</v>
      </c>
      <c r="H74" s="14">
        <f>ROUNDDOWN(($T$1-Main[[#This Row],[Birth Date]])/365,0)</f>
        <v>34</v>
      </c>
      <c r="I74" s="13">
        <v>43308</v>
      </c>
      <c r="J74" s="12">
        <v>43983</v>
      </c>
      <c r="K74" s="15">
        <v>4400</v>
      </c>
      <c r="L74">
        <v>3</v>
      </c>
      <c r="M74">
        <v>5</v>
      </c>
      <c r="N74">
        <v>4</v>
      </c>
      <c r="O74">
        <v>5</v>
      </c>
      <c r="P74">
        <v>4</v>
      </c>
      <c r="Q74">
        <v>4</v>
      </c>
      <c r="R74" s="17">
        <f>ROUND(SUM(Main[[#This Row],[Punctuality]:[Efficiency]])/6,1)</f>
        <v>4.2</v>
      </c>
    </row>
    <row r="75" spans="4:18">
      <c r="D75" t="s">
        <v>89</v>
      </c>
      <c r="E75" t="s">
        <v>7</v>
      </c>
      <c r="F75" t="s">
        <v>24</v>
      </c>
      <c r="G75" s="13">
        <v>32006</v>
      </c>
      <c r="H75" s="14">
        <f>ROUNDDOWN(($T$1-Main[[#This Row],[Birth Date]])/365,0)</f>
        <v>36</v>
      </c>
      <c r="I75" s="13">
        <v>43315</v>
      </c>
      <c r="K75" s="15">
        <v>3900</v>
      </c>
      <c r="L75">
        <v>4</v>
      </c>
      <c r="M75">
        <v>4</v>
      </c>
      <c r="N75">
        <v>5</v>
      </c>
      <c r="O75">
        <v>4</v>
      </c>
      <c r="P75">
        <v>3</v>
      </c>
      <c r="Q75">
        <v>4</v>
      </c>
      <c r="R75" s="17">
        <f>ROUND(SUM(Main[[#This Row],[Punctuality]:[Efficiency]])/6,1)</f>
        <v>4</v>
      </c>
    </row>
    <row r="76" spans="4:18">
      <c r="D76" t="s">
        <v>90</v>
      </c>
      <c r="E76" t="s">
        <v>3</v>
      </c>
      <c r="F76" t="s">
        <v>29</v>
      </c>
      <c r="G76" s="13">
        <v>29675</v>
      </c>
      <c r="H76" s="14">
        <f>ROUNDDOWN(($T$1-Main[[#This Row],[Birth Date]])/365,0)</f>
        <v>42</v>
      </c>
      <c r="I76" s="13">
        <v>43316</v>
      </c>
      <c r="K76" s="15">
        <v>2900</v>
      </c>
      <c r="L76">
        <v>3</v>
      </c>
      <c r="M76">
        <v>5</v>
      </c>
      <c r="N76">
        <v>5</v>
      </c>
      <c r="O76">
        <v>3</v>
      </c>
      <c r="P76">
        <v>4</v>
      </c>
      <c r="Q76">
        <v>5</v>
      </c>
      <c r="R76" s="17">
        <f>ROUND(SUM(Main[[#This Row],[Punctuality]:[Efficiency]])/6,1)</f>
        <v>4.2</v>
      </c>
    </row>
    <row r="77" spans="4:18">
      <c r="D77" t="s">
        <v>91</v>
      </c>
      <c r="E77" t="s">
        <v>7</v>
      </c>
      <c r="F77" t="s">
        <v>29</v>
      </c>
      <c r="G77" s="13">
        <v>24288</v>
      </c>
      <c r="H77" s="14">
        <f>ROUNDDOWN(($T$1-Main[[#This Row],[Birth Date]])/365,0)</f>
        <v>57</v>
      </c>
      <c r="I77" s="13">
        <v>43322</v>
      </c>
      <c r="K77" s="15">
        <v>4100</v>
      </c>
      <c r="L77">
        <v>4</v>
      </c>
      <c r="M77">
        <v>5</v>
      </c>
      <c r="N77">
        <v>5</v>
      </c>
      <c r="O77">
        <v>4</v>
      </c>
      <c r="P77">
        <v>5</v>
      </c>
      <c r="Q77">
        <v>5</v>
      </c>
      <c r="R77" s="17">
        <f>ROUND(SUM(Main[[#This Row],[Punctuality]:[Efficiency]])/6,1)</f>
        <v>4.7</v>
      </c>
    </row>
    <row r="78" spans="4:18">
      <c r="D78" t="s">
        <v>92</v>
      </c>
      <c r="E78" t="s">
        <v>6</v>
      </c>
      <c r="F78" t="s">
        <v>29</v>
      </c>
      <c r="G78" s="13">
        <v>30650</v>
      </c>
      <c r="H78" s="14">
        <f>ROUNDDOWN(($T$1-Main[[#This Row],[Birth Date]])/365,0)</f>
        <v>39</v>
      </c>
      <c r="I78" s="13">
        <v>43324</v>
      </c>
      <c r="J78" s="12">
        <v>45020</v>
      </c>
      <c r="K78" s="15">
        <v>1900</v>
      </c>
      <c r="L78">
        <v>4</v>
      </c>
      <c r="M78">
        <v>5</v>
      </c>
      <c r="N78">
        <v>4</v>
      </c>
      <c r="O78">
        <v>3</v>
      </c>
      <c r="P78">
        <v>5</v>
      </c>
      <c r="Q78">
        <v>4</v>
      </c>
      <c r="R78" s="17">
        <f>ROUND(SUM(Main[[#This Row],[Punctuality]:[Efficiency]])/6,1)</f>
        <v>4.2</v>
      </c>
    </row>
    <row r="79" spans="4:18">
      <c r="D79" t="s">
        <v>93</v>
      </c>
      <c r="E79" t="s">
        <v>5</v>
      </c>
      <c r="F79" t="s">
        <v>24</v>
      </c>
      <c r="G79" s="13">
        <v>29834</v>
      </c>
      <c r="H79" s="14">
        <f>ROUNDDOWN(($T$1-Main[[#This Row],[Birth Date]])/365,0)</f>
        <v>42</v>
      </c>
      <c r="I79" s="13">
        <v>43328</v>
      </c>
      <c r="K79" s="15">
        <v>2700</v>
      </c>
      <c r="L79">
        <v>4</v>
      </c>
      <c r="M79">
        <v>5</v>
      </c>
      <c r="N79">
        <v>5</v>
      </c>
      <c r="O79">
        <v>2</v>
      </c>
      <c r="P79">
        <v>5</v>
      </c>
      <c r="Q79">
        <v>4</v>
      </c>
      <c r="R79" s="17">
        <f>ROUND(SUM(Main[[#This Row],[Punctuality]:[Efficiency]])/6,1)</f>
        <v>4.2</v>
      </c>
    </row>
    <row r="80" spans="4:18">
      <c r="D80" t="s">
        <v>94</v>
      </c>
      <c r="E80" t="s">
        <v>6</v>
      </c>
      <c r="F80" t="s">
        <v>29</v>
      </c>
      <c r="G80" s="13">
        <v>33075</v>
      </c>
      <c r="H80" s="14">
        <f>ROUNDDOWN(($T$1-Main[[#This Row],[Birth Date]])/365,0)</f>
        <v>33</v>
      </c>
      <c r="I80" s="13">
        <v>43329</v>
      </c>
      <c r="K80" s="15">
        <v>3300</v>
      </c>
      <c r="L80">
        <v>4</v>
      </c>
      <c r="M80">
        <v>4</v>
      </c>
      <c r="N80">
        <v>4</v>
      </c>
      <c r="O80">
        <v>4</v>
      </c>
      <c r="P80">
        <v>4</v>
      </c>
      <c r="Q80">
        <v>4</v>
      </c>
      <c r="R80" s="17">
        <f>ROUND(SUM(Main[[#This Row],[Punctuality]:[Efficiency]])/6,1)</f>
        <v>4</v>
      </c>
    </row>
    <row r="81" spans="4:18">
      <c r="D81" t="s">
        <v>95</v>
      </c>
      <c r="E81" t="s">
        <v>7</v>
      </c>
      <c r="F81" t="s">
        <v>29</v>
      </c>
      <c r="G81" s="13">
        <v>34907</v>
      </c>
      <c r="H81" s="14">
        <f>ROUNDDOWN(($T$1-Main[[#This Row],[Birth Date]])/365,0)</f>
        <v>28</v>
      </c>
      <c r="I81" s="13">
        <v>43331</v>
      </c>
      <c r="K81" s="15">
        <v>3600</v>
      </c>
      <c r="L81">
        <v>3</v>
      </c>
      <c r="M81">
        <v>5</v>
      </c>
      <c r="N81">
        <v>3</v>
      </c>
      <c r="O81">
        <v>5</v>
      </c>
      <c r="P81">
        <v>5</v>
      </c>
      <c r="Q81">
        <v>3</v>
      </c>
      <c r="R81" s="17">
        <f>ROUND(SUM(Main[[#This Row],[Punctuality]:[Efficiency]])/6,1)</f>
        <v>4</v>
      </c>
    </row>
    <row r="82" spans="4:18">
      <c r="D82" t="s">
        <v>96</v>
      </c>
      <c r="E82" t="s">
        <v>7</v>
      </c>
      <c r="F82" t="s">
        <v>29</v>
      </c>
      <c r="G82" s="13">
        <v>35847</v>
      </c>
      <c r="H82" s="14">
        <f>ROUNDDOWN(($T$1-Main[[#This Row],[Birth Date]])/365,0)</f>
        <v>25</v>
      </c>
      <c r="I82" s="13">
        <v>43334</v>
      </c>
      <c r="K82" s="15">
        <v>4100</v>
      </c>
      <c r="L82">
        <v>3</v>
      </c>
      <c r="M82">
        <v>4</v>
      </c>
      <c r="N82">
        <v>3</v>
      </c>
      <c r="O82">
        <v>5</v>
      </c>
      <c r="P82">
        <v>4</v>
      </c>
      <c r="Q82">
        <v>4</v>
      </c>
      <c r="R82" s="17">
        <f>ROUND(SUM(Main[[#This Row],[Punctuality]:[Efficiency]])/6,1)</f>
        <v>3.8</v>
      </c>
    </row>
    <row r="83" spans="4:18">
      <c r="D83" t="s">
        <v>97</v>
      </c>
      <c r="E83" t="s">
        <v>5</v>
      </c>
      <c r="F83" t="s">
        <v>24</v>
      </c>
      <c r="G83" s="13">
        <v>29153</v>
      </c>
      <c r="H83" s="14">
        <f>ROUNDDOWN(($T$1-Main[[#This Row],[Birth Date]])/365,0)</f>
        <v>44</v>
      </c>
      <c r="I83" s="13">
        <v>43337</v>
      </c>
      <c r="J83" s="12">
        <v>44778</v>
      </c>
      <c r="K83" s="15">
        <v>3900</v>
      </c>
      <c r="L83">
        <v>3</v>
      </c>
      <c r="M83">
        <v>3</v>
      </c>
      <c r="N83">
        <v>3</v>
      </c>
      <c r="O83">
        <v>5</v>
      </c>
      <c r="P83">
        <v>5</v>
      </c>
      <c r="Q83">
        <v>4</v>
      </c>
      <c r="R83" s="17">
        <f>ROUND(SUM(Main[[#This Row],[Punctuality]:[Efficiency]])/6,1)</f>
        <v>3.8</v>
      </c>
    </row>
    <row r="84" spans="4:18">
      <c r="D84" t="s">
        <v>98</v>
      </c>
      <c r="E84" t="s">
        <v>6</v>
      </c>
      <c r="F84" t="s">
        <v>24</v>
      </c>
      <c r="G84" s="13">
        <v>27599</v>
      </c>
      <c r="H84" s="14">
        <f>ROUNDDOWN(($T$1-Main[[#This Row],[Birth Date]])/365,0)</f>
        <v>48</v>
      </c>
      <c r="I84" s="13">
        <v>43340</v>
      </c>
      <c r="K84" s="15">
        <v>4300</v>
      </c>
      <c r="L84">
        <v>5</v>
      </c>
      <c r="M84">
        <v>3</v>
      </c>
      <c r="N84">
        <v>5</v>
      </c>
      <c r="O84">
        <v>5</v>
      </c>
      <c r="P84">
        <v>4</v>
      </c>
      <c r="Q84">
        <v>5</v>
      </c>
      <c r="R84" s="17">
        <f>ROUND(SUM(Main[[#This Row],[Punctuality]:[Efficiency]])/6,1)</f>
        <v>4.5</v>
      </c>
    </row>
    <row r="85" spans="4:18">
      <c r="D85" t="s">
        <v>99</v>
      </c>
      <c r="E85" t="s">
        <v>7</v>
      </c>
      <c r="F85" t="s">
        <v>29</v>
      </c>
      <c r="G85" s="13">
        <v>29048</v>
      </c>
      <c r="H85" s="14">
        <f>ROUNDDOWN(($T$1-Main[[#This Row],[Birth Date]])/365,0)</f>
        <v>44</v>
      </c>
      <c r="I85" s="13">
        <v>43342</v>
      </c>
      <c r="J85" s="12">
        <v>45173</v>
      </c>
      <c r="K85" s="15">
        <v>3900</v>
      </c>
      <c r="L85">
        <v>2</v>
      </c>
      <c r="M85">
        <v>2</v>
      </c>
      <c r="N85">
        <v>2</v>
      </c>
      <c r="O85">
        <v>2</v>
      </c>
      <c r="P85">
        <v>4</v>
      </c>
      <c r="Q85">
        <v>2</v>
      </c>
      <c r="R85" s="17">
        <f>ROUND(SUM(Main[[#This Row],[Punctuality]:[Efficiency]])/6,1)</f>
        <v>2.3</v>
      </c>
    </row>
    <row r="86" spans="4:18">
      <c r="D86" t="s">
        <v>100</v>
      </c>
      <c r="E86" t="s">
        <v>3</v>
      </c>
      <c r="F86" t="s">
        <v>24</v>
      </c>
      <c r="G86" s="13">
        <v>23941</v>
      </c>
      <c r="H86" s="14">
        <f>ROUNDDOWN(($T$1-Main[[#This Row],[Birth Date]])/365,0)</f>
        <v>58</v>
      </c>
      <c r="I86" s="13">
        <v>43350</v>
      </c>
      <c r="K86" s="15">
        <v>5300</v>
      </c>
      <c r="L86">
        <v>3</v>
      </c>
      <c r="M86">
        <v>3</v>
      </c>
      <c r="N86">
        <v>4</v>
      </c>
      <c r="O86">
        <v>3</v>
      </c>
      <c r="P86">
        <v>5</v>
      </c>
      <c r="Q86">
        <v>4</v>
      </c>
      <c r="R86" s="17">
        <f>ROUND(SUM(Main[[#This Row],[Punctuality]:[Efficiency]])/6,1)</f>
        <v>3.7</v>
      </c>
    </row>
    <row r="87" spans="4:18">
      <c r="D87" t="s">
        <v>101</v>
      </c>
      <c r="E87" t="s">
        <v>5</v>
      </c>
      <c r="F87" t="s">
        <v>24</v>
      </c>
      <c r="G87" s="13">
        <v>35262</v>
      </c>
      <c r="H87" s="14">
        <f>ROUNDDOWN(($T$1-Main[[#This Row],[Birth Date]])/365,0)</f>
        <v>27</v>
      </c>
      <c r="I87" s="13">
        <v>43350</v>
      </c>
      <c r="J87" s="12">
        <v>43665</v>
      </c>
      <c r="K87" s="15">
        <v>1800</v>
      </c>
      <c r="L87">
        <v>3</v>
      </c>
      <c r="M87">
        <v>4</v>
      </c>
      <c r="N87">
        <v>5</v>
      </c>
      <c r="O87">
        <v>4</v>
      </c>
      <c r="P87">
        <v>3</v>
      </c>
      <c r="Q87">
        <v>4</v>
      </c>
      <c r="R87" s="17">
        <f>ROUND(SUM(Main[[#This Row],[Punctuality]:[Efficiency]])/6,1)</f>
        <v>3.8</v>
      </c>
    </row>
    <row r="88" spans="4:18">
      <c r="D88" t="s">
        <v>102</v>
      </c>
      <c r="E88" t="s">
        <v>3</v>
      </c>
      <c r="F88" t="s">
        <v>29</v>
      </c>
      <c r="G88" s="13">
        <v>29231</v>
      </c>
      <c r="H88" s="14">
        <f>ROUNDDOWN(($T$1-Main[[#This Row],[Birth Date]])/365,0)</f>
        <v>43</v>
      </c>
      <c r="I88" s="13">
        <v>43352</v>
      </c>
      <c r="K88" s="15">
        <v>4200</v>
      </c>
      <c r="L88">
        <v>4</v>
      </c>
      <c r="M88">
        <v>5</v>
      </c>
      <c r="N88">
        <v>4</v>
      </c>
      <c r="O88">
        <v>3</v>
      </c>
      <c r="P88">
        <v>3</v>
      </c>
      <c r="Q88">
        <v>4</v>
      </c>
      <c r="R88" s="17">
        <f>ROUND(SUM(Main[[#This Row],[Punctuality]:[Efficiency]])/6,1)</f>
        <v>3.8</v>
      </c>
    </row>
    <row r="89" spans="4:18">
      <c r="D89" t="s">
        <v>103</v>
      </c>
      <c r="E89" t="s">
        <v>7</v>
      </c>
      <c r="F89" t="s">
        <v>24</v>
      </c>
      <c r="G89" s="13">
        <v>32789</v>
      </c>
      <c r="H89" s="14">
        <f>ROUNDDOWN(($T$1-Main[[#This Row],[Birth Date]])/365,0)</f>
        <v>34</v>
      </c>
      <c r="I89" s="13">
        <v>43353</v>
      </c>
      <c r="K89" s="15">
        <v>5400</v>
      </c>
      <c r="L89">
        <v>5</v>
      </c>
      <c r="M89">
        <v>5</v>
      </c>
      <c r="N89">
        <v>4</v>
      </c>
      <c r="O89">
        <v>3</v>
      </c>
      <c r="P89">
        <v>4</v>
      </c>
      <c r="Q89">
        <v>4</v>
      </c>
      <c r="R89" s="17">
        <f>ROUND(SUM(Main[[#This Row],[Punctuality]:[Efficiency]])/6,1)</f>
        <v>4.2</v>
      </c>
    </row>
    <row r="90" spans="4:18">
      <c r="D90" t="s">
        <v>104</v>
      </c>
      <c r="E90" t="s">
        <v>7</v>
      </c>
      <c r="F90" t="s">
        <v>29</v>
      </c>
      <c r="G90" s="13">
        <v>32116</v>
      </c>
      <c r="H90" s="14">
        <f>ROUNDDOWN(($T$1-Main[[#This Row],[Birth Date]])/365,0)</f>
        <v>35</v>
      </c>
      <c r="I90" s="13">
        <v>43361</v>
      </c>
      <c r="K90" s="15">
        <v>4500</v>
      </c>
      <c r="L90">
        <v>3</v>
      </c>
      <c r="M90">
        <v>4</v>
      </c>
      <c r="N90">
        <v>4</v>
      </c>
      <c r="O90">
        <v>5</v>
      </c>
      <c r="P90">
        <v>3</v>
      </c>
      <c r="Q90">
        <v>5</v>
      </c>
      <c r="R90" s="17">
        <f>ROUND(SUM(Main[[#This Row],[Punctuality]:[Efficiency]])/6,1)</f>
        <v>4</v>
      </c>
    </row>
    <row r="91" spans="4:18">
      <c r="D91" t="s">
        <v>105</v>
      </c>
      <c r="E91" t="s">
        <v>7</v>
      </c>
      <c r="F91" t="s">
        <v>24</v>
      </c>
      <c r="G91" s="13">
        <v>34836</v>
      </c>
      <c r="H91" s="14">
        <f>ROUNDDOWN(($T$1-Main[[#This Row],[Birth Date]])/365,0)</f>
        <v>28</v>
      </c>
      <c r="I91" s="13">
        <v>43368</v>
      </c>
      <c r="K91" s="15">
        <v>5000</v>
      </c>
      <c r="L91">
        <v>5</v>
      </c>
      <c r="M91">
        <v>5</v>
      </c>
      <c r="N91">
        <v>3</v>
      </c>
      <c r="O91">
        <v>5</v>
      </c>
      <c r="P91">
        <v>3</v>
      </c>
      <c r="Q91">
        <v>5</v>
      </c>
      <c r="R91" s="17">
        <f>ROUND(SUM(Main[[#This Row],[Punctuality]:[Efficiency]])/6,1)</f>
        <v>4.3</v>
      </c>
    </row>
    <row r="92" spans="4:18">
      <c r="D92" t="s">
        <v>106</v>
      </c>
      <c r="E92" t="s">
        <v>7</v>
      </c>
      <c r="F92" t="s">
        <v>24</v>
      </c>
      <c r="G92" s="13">
        <v>30545</v>
      </c>
      <c r="H92" s="14">
        <f>ROUNDDOWN(($T$1-Main[[#This Row],[Birth Date]])/365,0)</f>
        <v>40</v>
      </c>
      <c r="I92" s="13">
        <v>43370</v>
      </c>
      <c r="J92" s="12">
        <v>43952</v>
      </c>
      <c r="K92" s="15">
        <v>1700</v>
      </c>
      <c r="L92">
        <v>5</v>
      </c>
      <c r="M92">
        <v>5</v>
      </c>
      <c r="N92">
        <v>5</v>
      </c>
      <c r="O92">
        <v>5</v>
      </c>
      <c r="P92">
        <v>4</v>
      </c>
      <c r="Q92">
        <v>4</v>
      </c>
      <c r="R92" s="17">
        <f>ROUND(SUM(Main[[#This Row],[Punctuality]:[Efficiency]])/6,1)</f>
        <v>4.7</v>
      </c>
    </row>
    <row r="93" spans="4:18">
      <c r="D93" t="s">
        <v>107</v>
      </c>
      <c r="E93" t="s">
        <v>5</v>
      </c>
      <c r="F93" t="s">
        <v>29</v>
      </c>
      <c r="G93" s="13">
        <v>24013</v>
      </c>
      <c r="H93" s="14">
        <f>ROUNDDOWN(($T$1-Main[[#This Row],[Birth Date]])/365,0)</f>
        <v>58</v>
      </c>
      <c r="I93" s="13">
        <v>43377</v>
      </c>
      <c r="K93" s="15">
        <v>4400</v>
      </c>
      <c r="L93">
        <v>5</v>
      </c>
      <c r="M93">
        <v>4</v>
      </c>
      <c r="N93">
        <v>3</v>
      </c>
      <c r="O93">
        <v>3</v>
      </c>
      <c r="P93">
        <v>3</v>
      </c>
      <c r="Q93">
        <v>5</v>
      </c>
      <c r="R93" s="17">
        <f>ROUND(SUM(Main[[#This Row],[Punctuality]:[Efficiency]])/6,1)</f>
        <v>3.8</v>
      </c>
    </row>
    <row r="94" spans="4:18">
      <c r="D94" t="s">
        <v>108</v>
      </c>
      <c r="E94" t="s">
        <v>6</v>
      </c>
      <c r="F94" t="s">
        <v>24</v>
      </c>
      <c r="G94" s="13">
        <v>31754</v>
      </c>
      <c r="H94" s="14">
        <f>ROUNDDOWN(($T$1-Main[[#This Row],[Birth Date]])/365,0)</f>
        <v>36</v>
      </c>
      <c r="I94" s="13">
        <v>43382</v>
      </c>
      <c r="K94" s="15">
        <v>2100</v>
      </c>
      <c r="L94">
        <v>4</v>
      </c>
      <c r="M94">
        <v>3</v>
      </c>
      <c r="N94">
        <v>3</v>
      </c>
      <c r="O94">
        <v>4</v>
      </c>
      <c r="P94">
        <v>4</v>
      </c>
      <c r="Q94">
        <v>4</v>
      </c>
      <c r="R94" s="17">
        <f>ROUND(SUM(Main[[#This Row],[Punctuality]:[Efficiency]])/6,1)</f>
        <v>3.7</v>
      </c>
    </row>
    <row r="95" spans="4:18">
      <c r="D95" t="s">
        <v>109</v>
      </c>
      <c r="E95" t="s">
        <v>5</v>
      </c>
      <c r="F95" t="s">
        <v>24</v>
      </c>
      <c r="G95" s="13">
        <v>22613</v>
      </c>
      <c r="H95" s="14">
        <f>ROUNDDOWN(($T$1-Main[[#This Row],[Birth Date]])/365,0)</f>
        <v>61</v>
      </c>
      <c r="I95" s="13">
        <v>43384</v>
      </c>
      <c r="K95" s="15">
        <v>5300</v>
      </c>
      <c r="L95">
        <v>4</v>
      </c>
      <c r="M95">
        <v>3</v>
      </c>
      <c r="N95">
        <v>4</v>
      </c>
      <c r="O95">
        <v>3</v>
      </c>
      <c r="P95">
        <v>3</v>
      </c>
      <c r="Q95">
        <v>3</v>
      </c>
      <c r="R95" s="17">
        <f>ROUND(SUM(Main[[#This Row],[Punctuality]:[Efficiency]])/6,1)</f>
        <v>3.3</v>
      </c>
    </row>
    <row r="96" spans="4:18">
      <c r="D96" t="s">
        <v>110</v>
      </c>
      <c r="E96" t="s">
        <v>3</v>
      </c>
      <c r="F96" t="s">
        <v>24</v>
      </c>
      <c r="G96" s="13">
        <v>31492</v>
      </c>
      <c r="H96" s="14">
        <f>ROUNDDOWN(($T$1-Main[[#This Row],[Birth Date]])/365,0)</f>
        <v>37</v>
      </c>
      <c r="I96" s="13">
        <v>43386</v>
      </c>
      <c r="K96" s="15">
        <v>5100</v>
      </c>
      <c r="L96">
        <v>2</v>
      </c>
      <c r="M96">
        <v>4</v>
      </c>
      <c r="N96">
        <v>3</v>
      </c>
      <c r="O96">
        <v>3</v>
      </c>
      <c r="P96">
        <v>3</v>
      </c>
      <c r="Q96">
        <v>4</v>
      </c>
      <c r="R96" s="17">
        <f>ROUND(SUM(Main[[#This Row],[Punctuality]:[Efficiency]])/6,1)</f>
        <v>3.2</v>
      </c>
    </row>
    <row r="97" spans="4:18">
      <c r="D97" t="s">
        <v>111</v>
      </c>
      <c r="E97" t="s">
        <v>5</v>
      </c>
      <c r="F97" t="s">
        <v>29</v>
      </c>
      <c r="G97" s="13">
        <v>25365</v>
      </c>
      <c r="H97" s="14">
        <f>ROUNDDOWN(($T$1-Main[[#This Row],[Birth Date]])/365,0)</f>
        <v>54</v>
      </c>
      <c r="I97" s="13">
        <v>43390</v>
      </c>
      <c r="J97" s="12">
        <v>43790</v>
      </c>
      <c r="K97" s="15">
        <v>2400</v>
      </c>
      <c r="L97">
        <v>5</v>
      </c>
      <c r="M97">
        <v>4</v>
      </c>
      <c r="N97">
        <v>4</v>
      </c>
      <c r="O97">
        <v>5</v>
      </c>
      <c r="P97">
        <v>5</v>
      </c>
      <c r="Q97">
        <v>3</v>
      </c>
      <c r="R97" s="17">
        <f>ROUND(SUM(Main[[#This Row],[Punctuality]:[Efficiency]])/6,1)</f>
        <v>4.3</v>
      </c>
    </row>
    <row r="98" spans="4:18">
      <c r="D98" t="s">
        <v>112</v>
      </c>
      <c r="E98" t="s">
        <v>3</v>
      </c>
      <c r="F98" t="s">
        <v>29</v>
      </c>
      <c r="G98" s="13">
        <v>31811</v>
      </c>
      <c r="H98" s="14">
        <f>ROUNDDOWN(($T$1-Main[[#This Row],[Birth Date]])/365,0)</f>
        <v>36</v>
      </c>
      <c r="I98" s="13">
        <v>43390</v>
      </c>
      <c r="K98" s="15">
        <v>2300</v>
      </c>
      <c r="L98">
        <v>5</v>
      </c>
      <c r="M98">
        <v>3</v>
      </c>
      <c r="N98">
        <v>4</v>
      </c>
      <c r="O98">
        <v>4</v>
      </c>
      <c r="P98">
        <v>4</v>
      </c>
      <c r="Q98">
        <v>5</v>
      </c>
      <c r="R98" s="17">
        <f>ROUND(SUM(Main[[#This Row],[Punctuality]:[Efficiency]])/6,1)</f>
        <v>4.2</v>
      </c>
    </row>
    <row r="99" spans="4:18">
      <c r="D99" t="s">
        <v>113</v>
      </c>
      <c r="E99" t="s">
        <v>6</v>
      </c>
      <c r="F99" t="s">
        <v>29</v>
      </c>
      <c r="G99" s="13">
        <v>33548</v>
      </c>
      <c r="H99" s="14">
        <f>ROUNDDOWN(($T$1-Main[[#This Row],[Birth Date]])/365,0)</f>
        <v>31</v>
      </c>
      <c r="I99" s="13">
        <v>43393</v>
      </c>
      <c r="K99" s="15">
        <v>3600</v>
      </c>
      <c r="L99">
        <v>5</v>
      </c>
      <c r="M99">
        <v>5</v>
      </c>
      <c r="N99">
        <v>3</v>
      </c>
      <c r="O99">
        <v>3</v>
      </c>
      <c r="P99">
        <v>4</v>
      </c>
      <c r="Q99">
        <v>4</v>
      </c>
      <c r="R99" s="17">
        <f>ROUND(SUM(Main[[#This Row],[Punctuality]:[Efficiency]])/6,1)</f>
        <v>4</v>
      </c>
    </row>
    <row r="100" spans="4:18">
      <c r="D100" t="s">
        <v>114</v>
      </c>
      <c r="E100" t="s">
        <v>3</v>
      </c>
      <c r="F100" t="s">
        <v>24</v>
      </c>
      <c r="G100" s="13">
        <v>34978</v>
      </c>
      <c r="H100" s="14">
        <f>ROUNDDOWN(($T$1-Main[[#This Row],[Birth Date]])/365,0)</f>
        <v>28</v>
      </c>
      <c r="I100" s="13">
        <v>43394</v>
      </c>
      <c r="J100" s="12">
        <v>45204</v>
      </c>
      <c r="K100" s="15">
        <v>3900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3</v>
      </c>
      <c r="R100" s="17">
        <f>ROUND(SUM(Main[[#This Row],[Punctuality]:[Efficiency]])/6,1)</f>
        <v>2.2</v>
      </c>
    </row>
    <row r="101" spans="4:18">
      <c r="D101" t="s">
        <v>115</v>
      </c>
      <c r="E101" t="s">
        <v>3</v>
      </c>
      <c r="F101" t="s">
        <v>29</v>
      </c>
      <c r="G101" s="13">
        <v>24464</v>
      </c>
      <c r="H101" s="14">
        <f>ROUNDDOWN(($T$1-Main[[#This Row],[Birth Date]])/365,0)</f>
        <v>56</v>
      </c>
      <c r="I101" s="13">
        <v>43397</v>
      </c>
      <c r="K101" s="15">
        <v>2100</v>
      </c>
      <c r="L101">
        <v>3</v>
      </c>
      <c r="M101">
        <v>5</v>
      </c>
      <c r="N101">
        <v>5</v>
      </c>
      <c r="O101">
        <v>4</v>
      </c>
      <c r="P101">
        <v>5</v>
      </c>
      <c r="Q101">
        <v>3</v>
      </c>
      <c r="R101" s="17">
        <f>ROUND(SUM(Main[[#This Row],[Punctuality]:[Efficiency]])/6,1)</f>
        <v>4.2</v>
      </c>
    </row>
    <row r="102" spans="4:18">
      <c r="D102" t="s">
        <v>116</v>
      </c>
      <c r="E102" t="s">
        <v>7</v>
      </c>
      <c r="F102" t="s">
        <v>24</v>
      </c>
      <c r="G102" s="13">
        <v>29978</v>
      </c>
      <c r="H102" s="14">
        <f>ROUNDDOWN(($T$1-Main[[#This Row],[Birth Date]])/365,0)</f>
        <v>41</v>
      </c>
      <c r="I102" s="13">
        <v>43398</v>
      </c>
      <c r="K102" s="15">
        <v>3000</v>
      </c>
      <c r="L102">
        <v>5</v>
      </c>
      <c r="M102">
        <v>5</v>
      </c>
      <c r="N102">
        <v>4</v>
      </c>
      <c r="O102">
        <v>3</v>
      </c>
      <c r="P102">
        <v>5</v>
      </c>
      <c r="Q102">
        <v>4</v>
      </c>
      <c r="R102" s="17">
        <f>ROUND(SUM(Main[[#This Row],[Punctuality]:[Efficiency]])/6,1)</f>
        <v>4.3</v>
      </c>
    </row>
    <row r="103" spans="4:18">
      <c r="D103" t="s">
        <v>117</v>
      </c>
      <c r="E103" t="s">
        <v>3</v>
      </c>
      <c r="F103" t="s">
        <v>24</v>
      </c>
      <c r="G103" s="13">
        <v>25806</v>
      </c>
      <c r="H103" s="14">
        <f>ROUNDDOWN(($T$1-Main[[#This Row],[Birth Date]])/365,0)</f>
        <v>53</v>
      </c>
      <c r="I103" s="13">
        <v>43403</v>
      </c>
      <c r="J103" s="12">
        <v>45083</v>
      </c>
      <c r="K103" s="15">
        <v>4900</v>
      </c>
      <c r="L103">
        <v>2</v>
      </c>
      <c r="M103">
        <v>2</v>
      </c>
      <c r="N103">
        <v>5</v>
      </c>
      <c r="O103">
        <v>4</v>
      </c>
      <c r="P103">
        <v>2</v>
      </c>
      <c r="Q103">
        <v>2</v>
      </c>
      <c r="R103" s="17">
        <f>ROUND(SUM(Main[[#This Row],[Punctuality]:[Efficiency]])/6,1)</f>
        <v>2.8</v>
      </c>
    </row>
    <row r="104" spans="4:18">
      <c r="D104" t="s">
        <v>118</v>
      </c>
      <c r="E104" t="s">
        <v>5</v>
      </c>
      <c r="F104" t="s">
        <v>29</v>
      </c>
      <c r="G104" s="13">
        <v>24847</v>
      </c>
      <c r="H104" s="14">
        <f>ROUNDDOWN(($T$1-Main[[#This Row],[Birth Date]])/365,0)</f>
        <v>55</v>
      </c>
      <c r="I104" s="13">
        <v>43404</v>
      </c>
      <c r="K104" s="15">
        <v>2700</v>
      </c>
      <c r="L104">
        <v>5</v>
      </c>
      <c r="M104">
        <v>5</v>
      </c>
      <c r="N104">
        <v>4</v>
      </c>
      <c r="O104">
        <v>5</v>
      </c>
      <c r="P104">
        <v>5</v>
      </c>
      <c r="Q104">
        <v>4</v>
      </c>
      <c r="R104" s="17">
        <f>ROUND(SUM(Main[[#This Row],[Punctuality]:[Efficiency]])/6,1)</f>
        <v>4.7</v>
      </c>
    </row>
    <row r="105" spans="4:18">
      <c r="D105" t="s">
        <v>119</v>
      </c>
      <c r="E105" t="s">
        <v>6</v>
      </c>
      <c r="F105" t="s">
        <v>29</v>
      </c>
      <c r="G105" s="13">
        <v>34953</v>
      </c>
      <c r="H105" s="14">
        <f>ROUNDDOWN(($T$1-Main[[#This Row],[Birth Date]])/365,0)</f>
        <v>28</v>
      </c>
      <c r="I105" s="13">
        <v>43405</v>
      </c>
      <c r="K105" s="15">
        <v>1700</v>
      </c>
      <c r="L105">
        <v>5</v>
      </c>
      <c r="M105">
        <v>5</v>
      </c>
      <c r="N105">
        <v>4</v>
      </c>
      <c r="O105">
        <v>3</v>
      </c>
      <c r="P105">
        <v>4</v>
      </c>
      <c r="Q105">
        <v>3</v>
      </c>
      <c r="R105" s="17">
        <f>ROUND(SUM(Main[[#This Row],[Punctuality]:[Efficiency]])/6,1)</f>
        <v>4</v>
      </c>
    </row>
    <row r="106" spans="4:18">
      <c r="D106" t="s">
        <v>120</v>
      </c>
      <c r="E106" t="s">
        <v>6</v>
      </c>
      <c r="F106" t="s">
        <v>24</v>
      </c>
      <c r="G106" s="13">
        <v>22365</v>
      </c>
      <c r="H106" s="14">
        <f>ROUNDDOWN(($T$1-Main[[#This Row],[Birth Date]])/365,0)</f>
        <v>62</v>
      </c>
      <c r="I106" s="13">
        <v>43414</v>
      </c>
      <c r="K106" s="15">
        <v>2500</v>
      </c>
      <c r="L106">
        <v>3</v>
      </c>
      <c r="M106">
        <v>5</v>
      </c>
      <c r="N106">
        <v>2</v>
      </c>
      <c r="O106">
        <v>3</v>
      </c>
      <c r="P106">
        <v>4</v>
      </c>
      <c r="Q106">
        <v>3</v>
      </c>
      <c r="R106" s="17">
        <f>ROUND(SUM(Main[[#This Row],[Punctuality]:[Efficiency]])/6,1)</f>
        <v>3.3</v>
      </c>
    </row>
    <row r="107" spans="4:18">
      <c r="D107" t="s">
        <v>121</v>
      </c>
      <c r="E107" t="s">
        <v>6</v>
      </c>
      <c r="F107" t="s">
        <v>24</v>
      </c>
      <c r="G107" s="13">
        <v>34104</v>
      </c>
      <c r="H107" s="14">
        <f>ROUNDDOWN(($T$1-Main[[#This Row],[Birth Date]])/365,0)</f>
        <v>30</v>
      </c>
      <c r="I107" s="13">
        <v>43420</v>
      </c>
      <c r="J107" s="12">
        <v>43762</v>
      </c>
      <c r="K107" s="15">
        <v>4700</v>
      </c>
      <c r="L107">
        <v>3</v>
      </c>
      <c r="M107">
        <v>5</v>
      </c>
      <c r="N107">
        <v>4</v>
      </c>
      <c r="O107">
        <v>4</v>
      </c>
      <c r="P107">
        <v>3</v>
      </c>
      <c r="Q107">
        <v>3</v>
      </c>
      <c r="R107" s="17">
        <f>ROUND(SUM(Main[[#This Row],[Punctuality]:[Efficiency]])/6,1)</f>
        <v>3.7</v>
      </c>
    </row>
    <row r="108" spans="4:18">
      <c r="D108" t="s">
        <v>122</v>
      </c>
      <c r="E108" t="s">
        <v>7</v>
      </c>
      <c r="F108" t="s">
        <v>29</v>
      </c>
      <c r="G108" s="13">
        <v>35091</v>
      </c>
      <c r="H108" s="14">
        <f>ROUNDDOWN(($T$1-Main[[#This Row],[Birth Date]])/365,0)</f>
        <v>27</v>
      </c>
      <c r="I108" s="13">
        <v>43421</v>
      </c>
      <c r="K108" s="15">
        <v>1800</v>
      </c>
      <c r="L108">
        <v>5</v>
      </c>
      <c r="M108">
        <v>4</v>
      </c>
      <c r="N108">
        <v>4</v>
      </c>
      <c r="O108">
        <v>5</v>
      </c>
      <c r="P108">
        <v>4</v>
      </c>
      <c r="Q108">
        <v>4</v>
      </c>
      <c r="R108" s="17">
        <f>ROUND(SUM(Main[[#This Row],[Punctuality]:[Efficiency]])/6,1)</f>
        <v>4.3</v>
      </c>
    </row>
    <row r="109" spans="4:18">
      <c r="D109" t="s">
        <v>123</v>
      </c>
      <c r="E109" t="s">
        <v>7</v>
      </c>
      <c r="F109" t="s">
        <v>24</v>
      </c>
      <c r="G109" s="13">
        <v>29326</v>
      </c>
      <c r="H109" s="14">
        <f>ROUNDDOWN(($T$1-Main[[#This Row],[Birth Date]])/365,0)</f>
        <v>43</v>
      </c>
      <c r="I109" s="13">
        <v>43421</v>
      </c>
      <c r="K109" s="15">
        <v>4000</v>
      </c>
      <c r="L109">
        <v>3</v>
      </c>
      <c r="M109">
        <v>3</v>
      </c>
      <c r="N109">
        <v>3</v>
      </c>
      <c r="O109">
        <v>4</v>
      </c>
      <c r="P109">
        <v>3</v>
      </c>
      <c r="Q109">
        <v>5</v>
      </c>
      <c r="R109" s="17">
        <f>ROUND(SUM(Main[[#This Row],[Punctuality]:[Efficiency]])/6,1)</f>
        <v>3.5</v>
      </c>
    </row>
    <row r="110" spans="4:18">
      <c r="D110" t="s">
        <v>124</v>
      </c>
      <c r="E110" t="s">
        <v>6</v>
      </c>
      <c r="F110" t="s">
        <v>29</v>
      </c>
      <c r="G110" s="13">
        <v>35968</v>
      </c>
      <c r="H110" s="14">
        <f>ROUNDDOWN(($T$1-Main[[#This Row],[Birth Date]])/365,0)</f>
        <v>25</v>
      </c>
      <c r="I110" s="13">
        <v>43424</v>
      </c>
      <c r="K110" s="15">
        <v>4500</v>
      </c>
      <c r="L110">
        <v>4</v>
      </c>
      <c r="M110">
        <v>3</v>
      </c>
      <c r="N110">
        <v>5</v>
      </c>
      <c r="O110">
        <v>3</v>
      </c>
      <c r="P110">
        <v>5</v>
      </c>
      <c r="Q110">
        <v>5</v>
      </c>
      <c r="R110" s="17">
        <f>ROUND(SUM(Main[[#This Row],[Punctuality]:[Efficiency]])/6,1)</f>
        <v>4.2</v>
      </c>
    </row>
    <row r="111" spans="4:18">
      <c r="D111" t="s">
        <v>125</v>
      </c>
      <c r="E111" t="s">
        <v>5</v>
      </c>
      <c r="F111" t="s">
        <v>24</v>
      </c>
      <c r="G111" s="13">
        <v>23383</v>
      </c>
      <c r="H111" s="14">
        <f>ROUNDDOWN(($T$1-Main[[#This Row],[Birth Date]])/365,0)</f>
        <v>59</v>
      </c>
      <c r="I111" s="13">
        <v>43425</v>
      </c>
      <c r="K111" s="15">
        <v>5000</v>
      </c>
      <c r="L111">
        <v>5</v>
      </c>
      <c r="M111">
        <v>4</v>
      </c>
      <c r="N111">
        <v>3</v>
      </c>
      <c r="O111">
        <v>5</v>
      </c>
      <c r="P111">
        <v>5</v>
      </c>
      <c r="Q111">
        <v>3</v>
      </c>
      <c r="R111" s="17">
        <f>ROUND(SUM(Main[[#This Row],[Punctuality]:[Efficiency]])/6,1)</f>
        <v>4.2</v>
      </c>
    </row>
    <row r="112" spans="4:18">
      <c r="D112" t="s">
        <v>126</v>
      </c>
      <c r="E112" t="s">
        <v>5</v>
      </c>
      <c r="F112" t="s">
        <v>24</v>
      </c>
      <c r="G112" s="13">
        <v>31792</v>
      </c>
      <c r="H112" s="14">
        <f>ROUNDDOWN(($T$1-Main[[#This Row],[Birth Date]])/365,0)</f>
        <v>36</v>
      </c>
      <c r="I112" s="13">
        <v>43426</v>
      </c>
      <c r="J112" s="12">
        <v>43702</v>
      </c>
      <c r="K112" s="15">
        <v>4400</v>
      </c>
      <c r="L112">
        <v>5</v>
      </c>
      <c r="M112">
        <v>4</v>
      </c>
      <c r="N112">
        <v>3</v>
      </c>
      <c r="O112">
        <v>5</v>
      </c>
      <c r="P112">
        <v>5</v>
      </c>
      <c r="Q112">
        <v>5</v>
      </c>
      <c r="R112" s="17">
        <f>ROUND(SUM(Main[[#This Row],[Punctuality]:[Efficiency]])/6,1)</f>
        <v>4.5</v>
      </c>
    </row>
    <row r="113" spans="4:18">
      <c r="D113" t="s">
        <v>127</v>
      </c>
      <c r="E113" t="s">
        <v>6</v>
      </c>
      <c r="F113" t="s">
        <v>24</v>
      </c>
      <c r="G113" s="13">
        <v>31032</v>
      </c>
      <c r="H113" s="14">
        <f>ROUNDDOWN(($T$1-Main[[#This Row],[Birth Date]])/365,0)</f>
        <v>38</v>
      </c>
      <c r="I113" s="13">
        <v>43426</v>
      </c>
      <c r="K113" s="15">
        <v>3300</v>
      </c>
      <c r="L113">
        <v>5</v>
      </c>
      <c r="M113">
        <v>4</v>
      </c>
      <c r="N113">
        <v>3</v>
      </c>
      <c r="O113">
        <v>3</v>
      </c>
      <c r="P113">
        <v>3</v>
      </c>
      <c r="Q113">
        <v>5</v>
      </c>
      <c r="R113" s="17">
        <f>ROUND(SUM(Main[[#This Row],[Punctuality]:[Efficiency]])/6,1)</f>
        <v>3.8</v>
      </c>
    </row>
    <row r="114" spans="4:18">
      <c r="D114" t="s">
        <v>128</v>
      </c>
      <c r="E114" t="s">
        <v>5</v>
      </c>
      <c r="F114" t="s">
        <v>24</v>
      </c>
      <c r="G114" s="13">
        <v>24082</v>
      </c>
      <c r="H114" s="14">
        <f>ROUNDDOWN(($T$1-Main[[#This Row],[Birth Date]])/365,0)</f>
        <v>57</v>
      </c>
      <c r="I114" s="13">
        <v>43433</v>
      </c>
      <c r="K114" s="15">
        <v>2000</v>
      </c>
      <c r="L114">
        <v>5</v>
      </c>
      <c r="M114">
        <v>5</v>
      </c>
      <c r="N114">
        <v>5</v>
      </c>
      <c r="O114">
        <v>2</v>
      </c>
      <c r="P114">
        <v>5</v>
      </c>
      <c r="Q114">
        <v>4</v>
      </c>
      <c r="R114" s="17">
        <f>ROUND(SUM(Main[[#This Row],[Punctuality]:[Efficiency]])/6,1)</f>
        <v>4.3</v>
      </c>
    </row>
    <row r="115" spans="4:18">
      <c r="D115" t="s">
        <v>129</v>
      </c>
      <c r="E115" t="s">
        <v>7</v>
      </c>
      <c r="F115" t="s">
        <v>29</v>
      </c>
      <c r="G115" s="13">
        <v>27819</v>
      </c>
      <c r="H115" s="14">
        <f>ROUNDDOWN(($T$1-Main[[#This Row],[Birth Date]])/365,0)</f>
        <v>47</v>
      </c>
      <c r="I115" s="13">
        <v>43435</v>
      </c>
      <c r="K115" s="15">
        <v>2100</v>
      </c>
      <c r="L115">
        <v>4</v>
      </c>
      <c r="M115">
        <v>4</v>
      </c>
      <c r="N115">
        <v>4</v>
      </c>
      <c r="O115">
        <v>4</v>
      </c>
      <c r="P115">
        <v>4</v>
      </c>
      <c r="Q115">
        <v>3</v>
      </c>
      <c r="R115" s="17">
        <f>ROUND(SUM(Main[[#This Row],[Punctuality]:[Efficiency]])/6,1)</f>
        <v>3.8</v>
      </c>
    </row>
    <row r="116" spans="4:18">
      <c r="D116" t="s">
        <v>130</v>
      </c>
      <c r="E116" t="s">
        <v>6</v>
      </c>
      <c r="F116" t="s">
        <v>29</v>
      </c>
      <c r="G116" s="13">
        <v>32089</v>
      </c>
      <c r="H116" s="14">
        <f>ROUNDDOWN(($T$1-Main[[#This Row],[Birth Date]])/365,0)</f>
        <v>35</v>
      </c>
      <c r="I116" s="13">
        <v>43477</v>
      </c>
      <c r="K116" s="15">
        <v>3300</v>
      </c>
      <c r="L116">
        <v>3</v>
      </c>
      <c r="M116">
        <v>3</v>
      </c>
      <c r="N116">
        <v>4</v>
      </c>
      <c r="O116">
        <v>3</v>
      </c>
      <c r="P116">
        <v>4</v>
      </c>
      <c r="Q116">
        <v>3</v>
      </c>
      <c r="R116" s="17">
        <f>ROUND(SUM(Main[[#This Row],[Punctuality]:[Efficiency]])/6,1)</f>
        <v>3.3</v>
      </c>
    </row>
    <row r="117" spans="4:18">
      <c r="D117" t="s">
        <v>131</v>
      </c>
      <c r="E117" t="s">
        <v>5</v>
      </c>
      <c r="F117" t="s">
        <v>29</v>
      </c>
      <c r="G117" s="13">
        <v>31774</v>
      </c>
      <c r="H117" s="14">
        <f>ROUNDDOWN(($T$1-Main[[#This Row],[Birth Date]])/365,0)</f>
        <v>36</v>
      </c>
      <c r="I117" s="13">
        <v>43478</v>
      </c>
      <c r="K117" s="15">
        <v>3600</v>
      </c>
      <c r="L117">
        <v>4</v>
      </c>
      <c r="M117">
        <v>4</v>
      </c>
      <c r="N117">
        <v>4</v>
      </c>
      <c r="O117">
        <v>5</v>
      </c>
      <c r="P117">
        <v>5</v>
      </c>
      <c r="Q117">
        <v>5</v>
      </c>
      <c r="R117" s="17">
        <f>ROUND(SUM(Main[[#This Row],[Punctuality]:[Efficiency]])/6,1)</f>
        <v>4.5</v>
      </c>
    </row>
    <row r="118" spans="4:18">
      <c r="D118" t="s">
        <v>132</v>
      </c>
      <c r="E118" t="s">
        <v>3</v>
      </c>
      <c r="F118" t="s">
        <v>29</v>
      </c>
      <c r="G118" s="13">
        <v>31964</v>
      </c>
      <c r="H118" s="14">
        <f>ROUNDDOWN(($T$1-Main[[#This Row],[Birth Date]])/365,0)</f>
        <v>36</v>
      </c>
      <c r="I118" s="13">
        <v>43498</v>
      </c>
      <c r="J118" s="12">
        <v>43958</v>
      </c>
      <c r="K118" s="15">
        <v>3300</v>
      </c>
      <c r="L118">
        <v>5</v>
      </c>
      <c r="M118">
        <v>5</v>
      </c>
      <c r="N118">
        <v>5</v>
      </c>
      <c r="O118">
        <v>4</v>
      </c>
      <c r="P118">
        <v>5</v>
      </c>
      <c r="Q118">
        <v>3</v>
      </c>
      <c r="R118" s="17">
        <f>ROUND(SUM(Main[[#This Row],[Punctuality]:[Efficiency]])/6,1)</f>
        <v>4.5</v>
      </c>
    </row>
    <row r="119" spans="4:18">
      <c r="D119" t="s">
        <v>133</v>
      </c>
      <c r="E119" t="s">
        <v>5</v>
      </c>
      <c r="F119" t="s">
        <v>24</v>
      </c>
      <c r="G119" s="13">
        <v>26946</v>
      </c>
      <c r="H119" s="14">
        <f>ROUNDDOWN(($T$1-Main[[#This Row],[Birth Date]])/365,0)</f>
        <v>50</v>
      </c>
      <c r="I119" s="13">
        <v>43544</v>
      </c>
      <c r="K119" s="15">
        <v>2100</v>
      </c>
      <c r="L119">
        <v>3</v>
      </c>
      <c r="M119">
        <v>5</v>
      </c>
      <c r="N119">
        <v>5</v>
      </c>
      <c r="O119">
        <v>5</v>
      </c>
      <c r="P119">
        <v>4</v>
      </c>
      <c r="Q119">
        <v>5</v>
      </c>
      <c r="R119" s="17">
        <f>ROUND(SUM(Main[[#This Row],[Punctuality]:[Efficiency]])/6,1)</f>
        <v>4.5</v>
      </c>
    </row>
    <row r="120" spans="4:18">
      <c r="D120" t="s">
        <v>134</v>
      </c>
      <c r="E120" t="s">
        <v>7</v>
      </c>
      <c r="F120" t="s">
        <v>29</v>
      </c>
      <c r="G120" s="13">
        <v>30770</v>
      </c>
      <c r="H120" s="14">
        <f>ROUNDDOWN(($T$1-Main[[#This Row],[Birth Date]])/365,0)</f>
        <v>39</v>
      </c>
      <c r="I120" s="13">
        <v>43546</v>
      </c>
      <c r="J120" s="12">
        <v>44744</v>
      </c>
      <c r="K120" s="15">
        <v>4500</v>
      </c>
      <c r="L120">
        <v>4</v>
      </c>
      <c r="M120">
        <v>4</v>
      </c>
      <c r="N120">
        <v>4</v>
      </c>
      <c r="O120">
        <v>4</v>
      </c>
      <c r="P120">
        <v>5</v>
      </c>
      <c r="Q120">
        <v>5</v>
      </c>
      <c r="R120" s="17">
        <f>ROUND(SUM(Main[[#This Row],[Punctuality]:[Efficiency]])/6,1)</f>
        <v>4.3</v>
      </c>
    </row>
    <row r="121" spans="4:18">
      <c r="D121" t="s">
        <v>135</v>
      </c>
      <c r="E121" t="s">
        <v>6</v>
      </c>
      <c r="F121" t="s">
        <v>29</v>
      </c>
      <c r="G121" s="13">
        <v>33650</v>
      </c>
      <c r="H121" s="14">
        <f>ROUNDDOWN(($T$1-Main[[#This Row],[Birth Date]])/365,0)</f>
        <v>31</v>
      </c>
      <c r="I121" s="13">
        <v>43548</v>
      </c>
      <c r="K121" s="15">
        <v>4600</v>
      </c>
      <c r="L121">
        <v>5</v>
      </c>
      <c r="M121">
        <v>4</v>
      </c>
      <c r="N121">
        <v>5</v>
      </c>
      <c r="O121">
        <v>3</v>
      </c>
      <c r="P121">
        <v>5</v>
      </c>
      <c r="Q121">
        <v>3</v>
      </c>
      <c r="R121" s="17">
        <f>ROUND(SUM(Main[[#This Row],[Punctuality]:[Efficiency]])/6,1)</f>
        <v>4.2</v>
      </c>
    </row>
    <row r="122" spans="4:18">
      <c r="D122" t="s">
        <v>136</v>
      </c>
      <c r="E122" t="s">
        <v>7</v>
      </c>
      <c r="F122" t="s">
        <v>29</v>
      </c>
      <c r="G122" s="13">
        <v>35377</v>
      </c>
      <c r="H122" s="14">
        <f>ROUNDDOWN(($T$1-Main[[#This Row],[Birth Date]])/365,0)</f>
        <v>26</v>
      </c>
      <c r="I122" s="13">
        <v>43553</v>
      </c>
      <c r="K122" s="15">
        <v>3100</v>
      </c>
      <c r="L122">
        <v>5</v>
      </c>
      <c r="M122">
        <v>4</v>
      </c>
      <c r="N122">
        <v>3</v>
      </c>
      <c r="O122">
        <v>4</v>
      </c>
      <c r="P122">
        <v>5</v>
      </c>
      <c r="Q122">
        <v>3</v>
      </c>
      <c r="R122" s="17">
        <f>ROUND(SUM(Main[[#This Row],[Punctuality]:[Efficiency]])/6,1)</f>
        <v>4</v>
      </c>
    </row>
    <row r="123" spans="4:18">
      <c r="D123" t="s">
        <v>137</v>
      </c>
      <c r="E123" t="s">
        <v>5</v>
      </c>
      <c r="F123" t="s">
        <v>29</v>
      </c>
      <c r="G123" s="13">
        <v>33519</v>
      </c>
      <c r="H123" s="14">
        <f>ROUNDDOWN(($T$1-Main[[#This Row],[Birth Date]])/365,0)</f>
        <v>32</v>
      </c>
      <c r="I123" s="13">
        <v>43563</v>
      </c>
      <c r="J123" s="12">
        <v>45018</v>
      </c>
      <c r="K123" s="15">
        <v>4400</v>
      </c>
      <c r="L123">
        <v>4</v>
      </c>
      <c r="M123">
        <v>4</v>
      </c>
      <c r="N123">
        <v>4</v>
      </c>
      <c r="O123">
        <v>4</v>
      </c>
      <c r="P123">
        <v>3</v>
      </c>
      <c r="Q123">
        <v>5</v>
      </c>
      <c r="R123" s="17">
        <f>ROUND(SUM(Main[[#This Row],[Punctuality]:[Efficiency]])/6,1)</f>
        <v>4</v>
      </c>
    </row>
    <row r="124" spans="4:18">
      <c r="D124" t="s">
        <v>138</v>
      </c>
      <c r="E124" t="s">
        <v>6</v>
      </c>
      <c r="F124" t="s">
        <v>29</v>
      </c>
      <c r="G124" s="13">
        <v>29063</v>
      </c>
      <c r="H124" s="14">
        <f>ROUNDDOWN(($T$1-Main[[#This Row],[Birth Date]])/365,0)</f>
        <v>44</v>
      </c>
      <c r="I124" s="13">
        <v>43571</v>
      </c>
      <c r="K124" s="15">
        <v>4600</v>
      </c>
      <c r="L124">
        <v>5</v>
      </c>
      <c r="M124">
        <v>3</v>
      </c>
      <c r="N124">
        <v>4</v>
      </c>
      <c r="O124">
        <v>4</v>
      </c>
      <c r="P124">
        <v>5</v>
      </c>
      <c r="Q124">
        <v>3</v>
      </c>
      <c r="R124" s="17">
        <f>ROUND(SUM(Main[[#This Row],[Punctuality]:[Efficiency]])/6,1)</f>
        <v>4</v>
      </c>
    </row>
    <row r="125" spans="4:18">
      <c r="D125" t="s">
        <v>139</v>
      </c>
      <c r="E125" t="s">
        <v>3</v>
      </c>
      <c r="F125" t="s">
        <v>24</v>
      </c>
      <c r="G125" s="13">
        <v>32354</v>
      </c>
      <c r="H125" s="14">
        <f>ROUNDDOWN(($T$1-Main[[#This Row],[Birth Date]])/365,0)</f>
        <v>35</v>
      </c>
      <c r="I125" s="13">
        <v>43634</v>
      </c>
      <c r="J125" s="12">
        <v>44747</v>
      </c>
      <c r="K125" s="15">
        <v>5000</v>
      </c>
      <c r="L125">
        <v>5</v>
      </c>
      <c r="M125">
        <v>5</v>
      </c>
      <c r="N125">
        <v>3</v>
      </c>
      <c r="O125">
        <v>4</v>
      </c>
      <c r="P125">
        <v>4</v>
      </c>
      <c r="Q125">
        <v>5</v>
      </c>
      <c r="R125" s="17">
        <f>ROUND(SUM(Main[[#This Row],[Punctuality]:[Efficiency]])/6,1)</f>
        <v>4.3</v>
      </c>
    </row>
    <row r="126" spans="4:18">
      <c r="D126" t="s">
        <v>140</v>
      </c>
      <c r="E126" t="s">
        <v>7</v>
      </c>
      <c r="F126" t="s">
        <v>29</v>
      </c>
      <c r="G126" s="13">
        <v>30502</v>
      </c>
      <c r="H126" s="14">
        <f>ROUNDDOWN(($T$1-Main[[#This Row],[Birth Date]])/365,0)</f>
        <v>40</v>
      </c>
      <c r="I126" s="13">
        <v>43646</v>
      </c>
      <c r="K126" s="15">
        <v>3300</v>
      </c>
      <c r="L126">
        <v>4</v>
      </c>
      <c r="M126">
        <v>5</v>
      </c>
      <c r="N126">
        <v>4</v>
      </c>
      <c r="O126">
        <v>5</v>
      </c>
      <c r="P126">
        <v>3</v>
      </c>
      <c r="Q126">
        <v>5</v>
      </c>
      <c r="R126" s="17">
        <f>ROUND(SUM(Main[[#This Row],[Punctuality]:[Efficiency]])/6,1)</f>
        <v>4.3</v>
      </c>
    </row>
    <row r="127" spans="4:18">
      <c r="D127" t="s">
        <v>141</v>
      </c>
      <c r="E127" t="s">
        <v>7</v>
      </c>
      <c r="F127" t="s">
        <v>29</v>
      </c>
      <c r="G127" s="13">
        <v>27870</v>
      </c>
      <c r="H127" s="14">
        <f>ROUNDDOWN(($T$1-Main[[#This Row],[Birth Date]])/365,0)</f>
        <v>47</v>
      </c>
      <c r="I127" s="13">
        <v>43648</v>
      </c>
      <c r="K127" s="15">
        <v>4500</v>
      </c>
      <c r="L127">
        <v>4</v>
      </c>
      <c r="M127">
        <v>3</v>
      </c>
      <c r="N127">
        <v>5</v>
      </c>
      <c r="O127">
        <v>4</v>
      </c>
      <c r="P127">
        <v>3</v>
      </c>
      <c r="Q127">
        <v>4</v>
      </c>
      <c r="R127" s="17">
        <f>ROUND(SUM(Main[[#This Row],[Punctuality]:[Efficiency]])/6,1)</f>
        <v>3.8</v>
      </c>
    </row>
    <row r="128" spans="4:18">
      <c r="D128" t="s">
        <v>142</v>
      </c>
      <c r="E128" t="s">
        <v>5</v>
      </c>
      <c r="F128" t="s">
        <v>24</v>
      </c>
      <c r="G128" s="13">
        <v>36483</v>
      </c>
      <c r="H128" s="14">
        <f>ROUNDDOWN(($T$1-Main[[#This Row],[Birth Date]])/365,0)</f>
        <v>23</v>
      </c>
      <c r="I128" s="13">
        <v>43652</v>
      </c>
      <c r="K128" s="15">
        <v>2300</v>
      </c>
      <c r="L128">
        <v>3</v>
      </c>
      <c r="M128">
        <v>5</v>
      </c>
      <c r="N128">
        <v>4</v>
      </c>
      <c r="O128">
        <v>3</v>
      </c>
      <c r="P128">
        <v>4</v>
      </c>
      <c r="Q128">
        <v>3</v>
      </c>
      <c r="R128" s="17">
        <f>ROUND(SUM(Main[[#This Row],[Punctuality]:[Efficiency]])/6,1)</f>
        <v>3.7</v>
      </c>
    </row>
    <row r="129" spans="4:18">
      <c r="D129" t="s">
        <v>143</v>
      </c>
      <c r="E129" t="s">
        <v>7</v>
      </c>
      <c r="F129" t="s">
        <v>24</v>
      </c>
      <c r="G129" s="13">
        <v>30042</v>
      </c>
      <c r="H129" s="14">
        <f>ROUNDDOWN(($T$1-Main[[#This Row],[Birth Date]])/365,0)</f>
        <v>41</v>
      </c>
      <c r="I129" s="13">
        <v>43675</v>
      </c>
      <c r="J129" s="12">
        <v>44051</v>
      </c>
      <c r="K129" s="15">
        <v>3500</v>
      </c>
      <c r="L129">
        <v>3</v>
      </c>
      <c r="M129">
        <v>4</v>
      </c>
      <c r="N129">
        <v>4</v>
      </c>
      <c r="O129">
        <v>4</v>
      </c>
      <c r="P129">
        <v>3</v>
      </c>
      <c r="Q129">
        <v>3</v>
      </c>
      <c r="R129" s="17">
        <f>ROUND(SUM(Main[[#This Row],[Punctuality]:[Efficiency]])/6,1)</f>
        <v>3.5</v>
      </c>
    </row>
    <row r="130" spans="4:18">
      <c r="D130" t="s">
        <v>144</v>
      </c>
      <c r="E130" t="s">
        <v>5</v>
      </c>
      <c r="F130" t="s">
        <v>29</v>
      </c>
      <c r="G130" s="13">
        <v>29706</v>
      </c>
      <c r="H130" s="14">
        <f>ROUNDDOWN(($T$1-Main[[#This Row],[Birth Date]])/365,0)</f>
        <v>42</v>
      </c>
      <c r="I130" s="13">
        <v>43682</v>
      </c>
      <c r="K130" s="15">
        <v>3100</v>
      </c>
      <c r="L130">
        <v>3</v>
      </c>
      <c r="M130">
        <v>5</v>
      </c>
      <c r="N130">
        <v>4</v>
      </c>
      <c r="O130">
        <v>5</v>
      </c>
      <c r="P130">
        <v>4</v>
      </c>
      <c r="Q130">
        <v>3</v>
      </c>
      <c r="R130" s="17">
        <f>ROUND(SUM(Main[[#This Row],[Punctuality]:[Efficiency]])/6,1)</f>
        <v>4</v>
      </c>
    </row>
    <row r="131" spans="4:18">
      <c r="D131" t="s">
        <v>145</v>
      </c>
      <c r="E131" t="s">
        <v>5</v>
      </c>
      <c r="F131" t="s">
        <v>24</v>
      </c>
      <c r="G131" s="13">
        <v>36401</v>
      </c>
      <c r="H131" s="14">
        <f>ROUNDDOWN(($T$1-Main[[#This Row],[Birth Date]])/365,0)</f>
        <v>24</v>
      </c>
      <c r="I131" s="13">
        <v>43683</v>
      </c>
      <c r="K131" s="15">
        <v>2300</v>
      </c>
      <c r="L131">
        <v>3</v>
      </c>
      <c r="M131">
        <v>4</v>
      </c>
      <c r="N131">
        <v>4</v>
      </c>
      <c r="O131">
        <v>3</v>
      </c>
      <c r="P131">
        <v>3</v>
      </c>
      <c r="Q131">
        <v>4</v>
      </c>
      <c r="R131" s="17">
        <f>ROUND(SUM(Main[[#This Row],[Punctuality]:[Efficiency]])/6,1)</f>
        <v>3.5</v>
      </c>
    </row>
    <row r="132" spans="4:18">
      <c r="D132" t="s">
        <v>146</v>
      </c>
      <c r="E132" t="s">
        <v>7</v>
      </c>
      <c r="F132" t="s">
        <v>29</v>
      </c>
      <c r="G132" s="13">
        <v>23472</v>
      </c>
      <c r="H132" s="14">
        <f>ROUNDDOWN(($T$1-Main[[#This Row],[Birth Date]])/365,0)</f>
        <v>59</v>
      </c>
      <c r="I132" s="13">
        <v>43685</v>
      </c>
      <c r="J132" s="12">
        <v>45200</v>
      </c>
      <c r="K132" s="15">
        <v>2900</v>
      </c>
      <c r="L132">
        <v>2</v>
      </c>
      <c r="M132">
        <v>2</v>
      </c>
      <c r="N132">
        <v>2</v>
      </c>
      <c r="O132">
        <v>2</v>
      </c>
      <c r="P132">
        <v>4</v>
      </c>
      <c r="Q132">
        <v>2</v>
      </c>
      <c r="R132" s="17">
        <f>ROUND(SUM(Main[[#This Row],[Punctuality]:[Efficiency]])/6,1)</f>
        <v>2.3</v>
      </c>
    </row>
    <row r="133" spans="4:18">
      <c r="D133" t="s">
        <v>147</v>
      </c>
      <c r="E133" t="s">
        <v>7</v>
      </c>
      <c r="F133" t="s">
        <v>24</v>
      </c>
      <c r="G133" s="13">
        <v>22629</v>
      </c>
      <c r="H133" s="14">
        <f>ROUNDDOWN(($T$1-Main[[#This Row],[Birth Date]])/365,0)</f>
        <v>61</v>
      </c>
      <c r="I133" s="13">
        <v>43694</v>
      </c>
      <c r="K133" s="15">
        <v>2400</v>
      </c>
      <c r="L133">
        <v>3</v>
      </c>
      <c r="M133">
        <v>3</v>
      </c>
      <c r="N133">
        <v>5</v>
      </c>
      <c r="O133">
        <v>5</v>
      </c>
      <c r="P133">
        <v>2</v>
      </c>
      <c r="Q133">
        <v>4</v>
      </c>
      <c r="R133" s="17">
        <f>ROUND(SUM(Main[[#This Row],[Punctuality]:[Efficiency]])/6,1)</f>
        <v>3.7</v>
      </c>
    </row>
    <row r="134" spans="4:18">
      <c r="D134" t="s">
        <v>148</v>
      </c>
      <c r="E134" t="s">
        <v>3</v>
      </c>
      <c r="F134" t="s">
        <v>24</v>
      </c>
      <c r="G134" s="13">
        <v>27717</v>
      </c>
      <c r="H134" s="14">
        <f>ROUNDDOWN(($T$1-Main[[#This Row],[Birth Date]])/365,0)</f>
        <v>47</v>
      </c>
      <c r="I134" s="13">
        <v>43702</v>
      </c>
      <c r="K134" s="15">
        <v>3800</v>
      </c>
      <c r="L134">
        <v>3</v>
      </c>
      <c r="M134">
        <v>3</v>
      </c>
      <c r="N134">
        <v>3</v>
      </c>
      <c r="O134">
        <v>4</v>
      </c>
      <c r="P134">
        <v>4</v>
      </c>
      <c r="Q134">
        <v>5</v>
      </c>
      <c r="R134" s="17">
        <f>ROUND(SUM(Main[[#This Row],[Punctuality]:[Efficiency]])/6,1)</f>
        <v>3.7</v>
      </c>
    </row>
    <row r="135" spans="4:18">
      <c r="D135" t="s">
        <v>149</v>
      </c>
      <c r="E135" t="s">
        <v>5</v>
      </c>
      <c r="F135" t="s">
        <v>29</v>
      </c>
      <c r="G135" s="13">
        <v>36028</v>
      </c>
      <c r="H135" s="14">
        <f>ROUNDDOWN(($T$1-Main[[#This Row],[Birth Date]])/365,0)</f>
        <v>25</v>
      </c>
      <c r="I135" s="13">
        <v>43716</v>
      </c>
      <c r="J135" s="12">
        <v>44378</v>
      </c>
      <c r="K135" s="15">
        <v>2800</v>
      </c>
      <c r="L135">
        <v>5</v>
      </c>
      <c r="M135">
        <v>3</v>
      </c>
      <c r="N135">
        <v>4</v>
      </c>
      <c r="O135">
        <v>5</v>
      </c>
      <c r="P135">
        <v>3</v>
      </c>
      <c r="Q135">
        <v>4</v>
      </c>
      <c r="R135" s="17">
        <f>ROUND(SUM(Main[[#This Row],[Punctuality]:[Efficiency]])/6,1)</f>
        <v>4</v>
      </c>
    </row>
    <row r="136" spans="4:18">
      <c r="D136" t="s">
        <v>150</v>
      </c>
      <c r="E136" t="s">
        <v>6</v>
      </c>
      <c r="F136" t="s">
        <v>24</v>
      </c>
      <c r="G136" s="13">
        <v>22420</v>
      </c>
      <c r="H136" s="14">
        <f>ROUNDDOWN(($T$1-Main[[#This Row],[Birth Date]])/365,0)</f>
        <v>62</v>
      </c>
      <c r="I136" s="13">
        <v>43724</v>
      </c>
      <c r="K136" s="15">
        <v>2400</v>
      </c>
      <c r="L136">
        <v>3</v>
      </c>
      <c r="M136">
        <v>4</v>
      </c>
      <c r="N136">
        <v>3</v>
      </c>
      <c r="O136">
        <v>5</v>
      </c>
      <c r="P136">
        <v>3</v>
      </c>
      <c r="Q136">
        <v>4</v>
      </c>
      <c r="R136" s="17">
        <f>ROUND(SUM(Main[[#This Row],[Punctuality]:[Efficiency]])/6,1)</f>
        <v>3.7</v>
      </c>
    </row>
    <row r="137" spans="4:18">
      <c r="D137" t="s">
        <v>151</v>
      </c>
      <c r="E137" t="s">
        <v>6</v>
      </c>
      <c r="F137" t="s">
        <v>29</v>
      </c>
      <c r="G137" s="13">
        <v>31095</v>
      </c>
      <c r="H137" s="14">
        <f>ROUNDDOWN(($T$1-Main[[#This Row],[Birth Date]])/365,0)</f>
        <v>38</v>
      </c>
      <c r="I137" s="13">
        <v>43740</v>
      </c>
      <c r="K137" s="15">
        <v>2200</v>
      </c>
      <c r="L137">
        <v>4</v>
      </c>
      <c r="M137">
        <v>3</v>
      </c>
      <c r="N137">
        <v>5</v>
      </c>
      <c r="O137">
        <v>3</v>
      </c>
      <c r="P137">
        <v>5</v>
      </c>
      <c r="Q137">
        <v>4</v>
      </c>
      <c r="R137" s="17">
        <f>ROUND(SUM(Main[[#This Row],[Punctuality]:[Efficiency]])/6,1)</f>
        <v>4</v>
      </c>
    </row>
    <row r="138" spans="4:18">
      <c r="D138" t="s">
        <v>152</v>
      </c>
      <c r="E138" t="s">
        <v>3</v>
      </c>
      <c r="F138" t="s">
        <v>29</v>
      </c>
      <c r="G138" s="13">
        <v>23988</v>
      </c>
      <c r="H138" s="14">
        <f>ROUNDDOWN(($T$1-Main[[#This Row],[Birth Date]])/365,0)</f>
        <v>58</v>
      </c>
      <c r="I138" s="13">
        <v>43752</v>
      </c>
      <c r="K138" s="15">
        <v>5500</v>
      </c>
      <c r="L138">
        <v>3</v>
      </c>
      <c r="M138">
        <v>3</v>
      </c>
      <c r="N138">
        <v>3</v>
      </c>
      <c r="O138">
        <v>4</v>
      </c>
      <c r="P138">
        <v>5</v>
      </c>
      <c r="Q138">
        <v>3</v>
      </c>
      <c r="R138" s="17">
        <f>ROUND(SUM(Main[[#This Row],[Punctuality]:[Efficiency]])/6,1)</f>
        <v>3.5</v>
      </c>
    </row>
    <row r="139" spans="4:18">
      <c r="D139" t="s">
        <v>153</v>
      </c>
      <c r="E139" t="s">
        <v>6</v>
      </c>
      <c r="F139" t="s">
        <v>24</v>
      </c>
      <c r="G139" s="13">
        <v>28335</v>
      </c>
      <c r="H139" s="14">
        <f>ROUNDDOWN(($T$1-Main[[#This Row],[Birth Date]])/365,0)</f>
        <v>46</v>
      </c>
      <c r="I139" s="13">
        <v>43754</v>
      </c>
      <c r="K139" s="15">
        <v>4500</v>
      </c>
      <c r="L139">
        <v>4</v>
      </c>
      <c r="M139">
        <v>3</v>
      </c>
      <c r="N139">
        <v>3</v>
      </c>
      <c r="O139">
        <v>3</v>
      </c>
      <c r="P139">
        <v>3</v>
      </c>
      <c r="Q139">
        <v>5</v>
      </c>
      <c r="R139" s="17">
        <f>ROUND(SUM(Main[[#This Row],[Punctuality]:[Efficiency]])/6,1)</f>
        <v>3.5</v>
      </c>
    </row>
    <row r="140" spans="4:18">
      <c r="D140" t="s">
        <v>154</v>
      </c>
      <c r="E140" t="s">
        <v>6</v>
      </c>
      <c r="F140" t="s">
        <v>29</v>
      </c>
      <c r="G140" s="13">
        <v>33655</v>
      </c>
      <c r="H140" s="14">
        <f>ROUNDDOWN(($T$1-Main[[#This Row],[Birth Date]])/365,0)</f>
        <v>31</v>
      </c>
      <c r="I140" s="13">
        <v>43756</v>
      </c>
      <c r="J140" s="12">
        <v>44232</v>
      </c>
      <c r="K140" s="15">
        <v>4700</v>
      </c>
      <c r="L140">
        <v>3</v>
      </c>
      <c r="M140">
        <v>3</v>
      </c>
      <c r="N140">
        <v>4</v>
      </c>
      <c r="O140">
        <v>5</v>
      </c>
      <c r="P140">
        <v>5</v>
      </c>
      <c r="Q140">
        <v>3</v>
      </c>
      <c r="R140" s="17">
        <f>ROUND(SUM(Main[[#This Row],[Punctuality]:[Efficiency]])/6,1)</f>
        <v>3.8</v>
      </c>
    </row>
    <row r="141" spans="4:18">
      <c r="D141" t="s">
        <v>155</v>
      </c>
      <c r="E141" t="s">
        <v>7</v>
      </c>
      <c r="F141" t="s">
        <v>29</v>
      </c>
      <c r="G141" s="13">
        <v>31197</v>
      </c>
      <c r="H141" s="14">
        <f>ROUNDDOWN(($T$1-Main[[#This Row],[Birth Date]])/365,0)</f>
        <v>38</v>
      </c>
      <c r="I141" s="13">
        <v>43791</v>
      </c>
      <c r="K141" s="15">
        <v>4400</v>
      </c>
      <c r="L141">
        <v>4</v>
      </c>
      <c r="M141">
        <v>3</v>
      </c>
      <c r="N141">
        <v>4</v>
      </c>
      <c r="O141">
        <v>3</v>
      </c>
      <c r="P141">
        <v>4</v>
      </c>
      <c r="Q141">
        <v>4</v>
      </c>
      <c r="R141" s="17">
        <f>ROUND(SUM(Main[[#This Row],[Punctuality]:[Efficiency]])/6,1)</f>
        <v>3.7</v>
      </c>
    </row>
    <row r="142" spans="4:18">
      <c r="D142" t="s">
        <v>156</v>
      </c>
      <c r="E142" t="s">
        <v>6</v>
      </c>
      <c r="F142" t="s">
        <v>24</v>
      </c>
      <c r="G142" s="13">
        <v>31117</v>
      </c>
      <c r="H142" s="14">
        <f>ROUNDDOWN(($T$1-Main[[#This Row],[Birth Date]])/365,0)</f>
        <v>38</v>
      </c>
      <c r="I142" s="13">
        <v>43816</v>
      </c>
      <c r="K142" s="15">
        <v>4500</v>
      </c>
      <c r="L142">
        <v>5</v>
      </c>
      <c r="M142">
        <v>4</v>
      </c>
      <c r="N142">
        <v>3</v>
      </c>
      <c r="O142">
        <v>5</v>
      </c>
      <c r="P142">
        <v>4</v>
      </c>
      <c r="Q142">
        <v>3</v>
      </c>
      <c r="R142" s="17">
        <f>ROUND(SUM(Main[[#This Row],[Punctuality]:[Efficiency]])/6,1)</f>
        <v>4</v>
      </c>
    </row>
    <row r="143" spans="4:18">
      <c r="D143" t="s">
        <v>157</v>
      </c>
      <c r="E143" t="s">
        <v>6</v>
      </c>
      <c r="F143" t="s">
        <v>24</v>
      </c>
      <c r="G143" s="13">
        <v>24115</v>
      </c>
      <c r="H143" s="14">
        <f>ROUNDDOWN(($T$1-Main[[#This Row],[Birth Date]])/365,0)</f>
        <v>57</v>
      </c>
      <c r="I143" s="13">
        <v>43817</v>
      </c>
      <c r="K143" s="15">
        <v>3900</v>
      </c>
      <c r="L143">
        <v>4</v>
      </c>
      <c r="M143">
        <v>2</v>
      </c>
      <c r="N143">
        <v>4</v>
      </c>
      <c r="O143">
        <v>4</v>
      </c>
      <c r="P143">
        <v>5</v>
      </c>
      <c r="Q143">
        <v>5</v>
      </c>
      <c r="R143" s="17">
        <f>ROUND(SUM(Main[[#This Row],[Punctuality]:[Efficiency]])/6,1)</f>
        <v>4</v>
      </c>
    </row>
    <row r="144" spans="4:18">
      <c r="D144" t="s">
        <v>158</v>
      </c>
      <c r="E144" t="s">
        <v>5</v>
      </c>
      <c r="F144" t="s">
        <v>29</v>
      </c>
      <c r="G144" s="13">
        <v>24381</v>
      </c>
      <c r="H144" s="14">
        <f>ROUNDDOWN(($T$1-Main[[#This Row],[Birth Date]])/365,0)</f>
        <v>57</v>
      </c>
      <c r="I144" s="13">
        <v>43821</v>
      </c>
      <c r="J144" s="12">
        <v>44777</v>
      </c>
      <c r="K144" s="15">
        <v>2600</v>
      </c>
      <c r="L144">
        <v>4</v>
      </c>
      <c r="M144">
        <v>5</v>
      </c>
      <c r="N144">
        <v>5</v>
      </c>
      <c r="O144">
        <v>2</v>
      </c>
      <c r="P144">
        <v>3</v>
      </c>
      <c r="Q144">
        <v>5</v>
      </c>
      <c r="R144" s="17">
        <f>ROUND(SUM(Main[[#This Row],[Punctuality]:[Efficiency]])/6,1)</f>
        <v>4</v>
      </c>
    </row>
    <row r="145" spans="4:18">
      <c r="D145" t="s">
        <v>159</v>
      </c>
      <c r="E145" t="s">
        <v>3</v>
      </c>
      <c r="F145" t="s">
        <v>24</v>
      </c>
      <c r="G145" s="13">
        <v>26760</v>
      </c>
      <c r="H145" s="14">
        <f>ROUNDDOWN(($T$1-Main[[#This Row],[Birth Date]])/365,0)</f>
        <v>50</v>
      </c>
      <c r="I145" s="13">
        <v>43837</v>
      </c>
      <c r="K145" s="15">
        <v>3900</v>
      </c>
      <c r="L145">
        <v>3</v>
      </c>
      <c r="M145">
        <v>4</v>
      </c>
      <c r="N145">
        <v>4</v>
      </c>
      <c r="O145">
        <v>3</v>
      </c>
      <c r="P145">
        <v>4</v>
      </c>
      <c r="Q145">
        <v>2</v>
      </c>
      <c r="R145" s="17">
        <f>ROUND(SUM(Main[[#This Row],[Punctuality]:[Efficiency]])/6,1)</f>
        <v>3.3</v>
      </c>
    </row>
    <row r="146" spans="4:18">
      <c r="D146" t="s">
        <v>160</v>
      </c>
      <c r="E146" t="s">
        <v>7</v>
      </c>
      <c r="F146" t="s">
        <v>24</v>
      </c>
      <c r="G146" s="13">
        <v>23183</v>
      </c>
      <c r="H146" s="14">
        <f>ROUNDDOWN(($T$1-Main[[#This Row],[Birth Date]])/365,0)</f>
        <v>60</v>
      </c>
      <c r="I146" s="13">
        <v>43846</v>
      </c>
      <c r="J146" s="12">
        <v>44318</v>
      </c>
      <c r="K146" s="15">
        <v>3700</v>
      </c>
      <c r="L146">
        <v>4</v>
      </c>
      <c r="M146">
        <v>4</v>
      </c>
      <c r="N146">
        <v>4</v>
      </c>
      <c r="O146">
        <v>4</v>
      </c>
      <c r="P146">
        <v>5</v>
      </c>
      <c r="Q146">
        <v>4</v>
      </c>
      <c r="R146" s="17">
        <f>ROUND(SUM(Main[[#This Row],[Punctuality]:[Efficiency]])/6,1)</f>
        <v>4.2</v>
      </c>
    </row>
    <row r="147" spans="4:18">
      <c r="D147" t="s">
        <v>161</v>
      </c>
      <c r="E147" t="s">
        <v>3</v>
      </c>
      <c r="F147" t="s">
        <v>29</v>
      </c>
      <c r="G147" s="13">
        <v>30118</v>
      </c>
      <c r="H147" s="14">
        <f>ROUNDDOWN(($T$1-Main[[#This Row],[Birth Date]])/365,0)</f>
        <v>41</v>
      </c>
      <c r="I147" s="13">
        <v>43911</v>
      </c>
      <c r="K147" s="15">
        <v>2200</v>
      </c>
      <c r="L147">
        <v>5</v>
      </c>
      <c r="M147">
        <v>5</v>
      </c>
      <c r="N147">
        <v>3</v>
      </c>
      <c r="O147">
        <v>4</v>
      </c>
      <c r="P147">
        <v>5</v>
      </c>
      <c r="Q147">
        <v>5</v>
      </c>
      <c r="R147" s="17">
        <f>ROUND(SUM(Main[[#This Row],[Punctuality]:[Efficiency]])/6,1)</f>
        <v>4.5</v>
      </c>
    </row>
    <row r="148" spans="4:18">
      <c r="D148" t="s">
        <v>162</v>
      </c>
      <c r="E148" t="s">
        <v>3</v>
      </c>
      <c r="F148" t="s">
        <v>24</v>
      </c>
      <c r="G148" s="13">
        <v>31768</v>
      </c>
      <c r="H148" s="14">
        <f>ROUNDDOWN(($T$1-Main[[#This Row],[Birth Date]])/365,0)</f>
        <v>36</v>
      </c>
      <c r="I148" s="13">
        <v>43922</v>
      </c>
      <c r="K148" s="15">
        <v>5100</v>
      </c>
      <c r="L148">
        <v>4</v>
      </c>
      <c r="M148">
        <v>5</v>
      </c>
      <c r="N148">
        <v>3</v>
      </c>
      <c r="O148">
        <v>4</v>
      </c>
      <c r="P148">
        <v>5</v>
      </c>
      <c r="Q148">
        <v>4</v>
      </c>
      <c r="R148" s="17">
        <f>ROUND(SUM(Main[[#This Row],[Punctuality]:[Efficiency]])/6,1)</f>
        <v>4.2</v>
      </c>
    </row>
    <row r="149" spans="4:18">
      <c r="D149" t="s">
        <v>163</v>
      </c>
      <c r="E149" t="s">
        <v>7</v>
      </c>
      <c r="F149" t="s">
        <v>24</v>
      </c>
      <c r="G149" s="13">
        <v>28945</v>
      </c>
      <c r="H149" s="14">
        <f>ROUNDDOWN(($T$1-Main[[#This Row],[Birth Date]])/365,0)</f>
        <v>44</v>
      </c>
      <c r="I149" s="13">
        <v>43944</v>
      </c>
      <c r="K149" s="15">
        <v>2200</v>
      </c>
      <c r="L149">
        <v>4</v>
      </c>
      <c r="M149">
        <v>5</v>
      </c>
      <c r="N149">
        <v>5</v>
      </c>
      <c r="O149">
        <v>3</v>
      </c>
      <c r="P149">
        <v>3</v>
      </c>
      <c r="Q149">
        <v>3</v>
      </c>
      <c r="R149" s="17">
        <f>ROUND(SUM(Main[[#This Row],[Punctuality]:[Efficiency]])/6,1)</f>
        <v>3.8</v>
      </c>
    </row>
    <row r="150" spans="4:18">
      <c r="D150" t="s">
        <v>164</v>
      </c>
      <c r="E150" t="s">
        <v>3</v>
      </c>
      <c r="F150" t="s">
        <v>29</v>
      </c>
      <c r="G150" s="13">
        <v>22816</v>
      </c>
      <c r="H150" s="14">
        <f>ROUNDDOWN(($T$1-Main[[#This Row],[Birth Date]])/365,0)</f>
        <v>61</v>
      </c>
      <c r="I150" s="13">
        <v>43947</v>
      </c>
      <c r="K150" s="15">
        <v>2300</v>
      </c>
      <c r="L150">
        <v>4</v>
      </c>
      <c r="M150">
        <v>3</v>
      </c>
      <c r="N150">
        <v>5</v>
      </c>
      <c r="O150">
        <v>4</v>
      </c>
      <c r="P150">
        <v>4</v>
      </c>
      <c r="Q150">
        <v>5</v>
      </c>
      <c r="R150" s="17">
        <f>ROUND(SUM(Main[[#This Row],[Punctuality]:[Efficiency]])/6,1)</f>
        <v>4.2</v>
      </c>
    </row>
    <row r="151" spans="4:18">
      <c r="D151" t="s">
        <v>165</v>
      </c>
      <c r="E151" t="s">
        <v>7</v>
      </c>
      <c r="F151" t="s">
        <v>29</v>
      </c>
      <c r="G151" s="13">
        <v>34928</v>
      </c>
      <c r="H151" s="14">
        <f>ROUNDDOWN(($T$1-Main[[#This Row],[Birth Date]])/365,0)</f>
        <v>28</v>
      </c>
      <c r="I151" s="13">
        <v>43972</v>
      </c>
      <c r="K151" s="15">
        <v>2100</v>
      </c>
      <c r="L151">
        <v>4</v>
      </c>
      <c r="M151">
        <v>4</v>
      </c>
      <c r="N151">
        <v>4</v>
      </c>
      <c r="O151">
        <v>4</v>
      </c>
      <c r="P151">
        <v>4</v>
      </c>
      <c r="Q151">
        <v>4</v>
      </c>
      <c r="R151" s="17">
        <f>ROUND(SUM(Main[[#This Row],[Punctuality]:[Efficiency]])/6,1)</f>
        <v>4</v>
      </c>
    </row>
    <row r="152" spans="4:18">
      <c r="D152" t="s">
        <v>166</v>
      </c>
      <c r="E152" t="s">
        <v>6</v>
      </c>
      <c r="F152" t="s">
        <v>29</v>
      </c>
      <c r="G152" s="13">
        <v>26648</v>
      </c>
      <c r="H152" s="14">
        <f>ROUNDDOWN(($T$1-Main[[#This Row],[Birth Date]])/365,0)</f>
        <v>50</v>
      </c>
      <c r="I152" s="13">
        <v>43975</v>
      </c>
      <c r="J152" s="12">
        <v>44747</v>
      </c>
      <c r="K152" s="15">
        <v>5300</v>
      </c>
      <c r="L152">
        <v>3</v>
      </c>
      <c r="M152">
        <v>5</v>
      </c>
      <c r="N152">
        <v>3</v>
      </c>
      <c r="O152">
        <v>3</v>
      </c>
      <c r="P152">
        <v>4</v>
      </c>
      <c r="Q152">
        <v>3</v>
      </c>
      <c r="R152" s="17">
        <f>ROUND(SUM(Main[[#This Row],[Punctuality]:[Efficiency]])/6,1)</f>
        <v>3.5</v>
      </c>
    </row>
    <row r="153" spans="4:18">
      <c r="D153" t="s">
        <v>167</v>
      </c>
      <c r="E153" t="s">
        <v>6</v>
      </c>
      <c r="F153" t="s">
        <v>24</v>
      </c>
      <c r="G153" s="13">
        <v>28135</v>
      </c>
      <c r="H153" s="14">
        <f>ROUNDDOWN(($T$1-Main[[#This Row],[Birth Date]])/365,0)</f>
        <v>46</v>
      </c>
      <c r="I153" s="13">
        <v>43997</v>
      </c>
      <c r="K153" s="15">
        <v>3900</v>
      </c>
      <c r="L153">
        <v>4</v>
      </c>
      <c r="M153">
        <v>3</v>
      </c>
      <c r="N153">
        <v>4</v>
      </c>
      <c r="O153">
        <v>5</v>
      </c>
      <c r="P153">
        <v>3</v>
      </c>
      <c r="Q153">
        <v>5</v>
      </c>
      <c r="R153" s="17">
        <f>ROUND(SUM(Main[[#This Row],[Punctuality]:[Efficiency]])/6,1)</f>
        <v>4</v>
      </c>
    </row>
    <row r="154" spans="4:18">
      <c r="D154" t="s">
        <v>168</v>
      </c>
      <c r="E154" t="s">
        <v>3</v>
      </c>
      <c r="F154" t="s">
        <v>24</v>
      </c>
      <c r="G154" s="13">
        <v>30045</v>
      </c>
      <c r="H154" s="14">
        <f>ROUNDDOWN(($T$1-Main[[#This Row],[Birth Date]])/365,0)</f>
        <v>41</v>
      </c>
      <c r="I154" s="13">
        <v>44065</v>
      </c>
      <c r="K154" s="15">
        <v>4000</v>
      </c>
      <c r="L154">
        <v>3</v>
      </c>
      <c r="M154">
        <v>3</v>
      </c>
      <c r="N154">
        <v>5</v>
      </c>
      <c r="O154">
        <v>5</v>
      </c>
      <c r="P154">
        <v>3</v>
      </c>
      <c r="Q154">
        <v>2</v>
      </c>
      <c r="R154" s="17">
        <f>ROUND(SUM(Main[[#This Row],[Punctuality]:[Efficiency]])/6,1)</f>
        <v>3.5</v>
      </c>
    </row>
    <row r="155" spans="4:18">
      <c r="D155" t="s">
        <v>169</v>
      </c>
      <c r="E155" t="s">
        <v>3</v>
      </c>
      <c r="F155" t="s">
        <v>29</v>
      </c>
      <c r="G155" s="13">
        <v>33033</v>
      </c>
      <c r="H155" s="14">
        <f>ROUNDDOWN(($T$1-Main[[#This Row],[Birth Date]])/365,0)</f>
        <v>33</v>
      </c>
      <c r="I155" s="13">
        <v>44078</v>
      </c>
      <c r="K155" s="15">
        <v>2800</v>
      </c>
      <c r="L155">
        <v>4</v>
      </c>
      <c r="M155">
        <v>4</v>
      </c>
      <c r="N155">
        <v>3</v>
      </c>
      <c r="O155">
        <v>3</v>
      </c>
      <c r="P155">
        <v>5</v>
      </c>
      <c r="Q155">
        <v>4</v>
      </c>
      <c r="R155" s="17">
        <f>ROUND(SUM(Main[[#This Row],[Punctuality]:[Efficiency]])/6,1)</f>
        <v>3.8</v>
      </c>
    </row>
    <row r="156" spans="4:18">
      <c r="D156" t="s">
        <v>170</v>
      </c>
      <c r="E156" t="s">
        <v>3</v>
      </c>
      <c r="F156" t="s">
        <v>24</v>
      </c>
      <c r="G156" s="13">
        <v>23058</v>
      </c>
      <c r="H156" s="14">
        <f>ROUNDDOWN(($T$1-Main[[#This Row],[Birth Date]])/365,0)</f>
        <v>60</v>
      </c>
      <c r="I156" s="13">
        <v>44079</v>
      </c>
      <c r="K156" s="15">
        <v>5000</v>
      </c>
      <c r="L156">
        <v>4</v>
      </c>
      <c r="M156">
        <v>5</v>
      </c>
      <c r="N156">
        <v>5</v>
      </c>
      <c r="O156">
        <v>5</v>
      </c>
      <c r="P156">
        <v>3</v>
      </c>
      <c r="Q156">
        <v>5</v>
      </c>
      <c r="R156" s="17">
        <f>ROUND(SUM(Main[[#This Row],[Punctuality]:[Efficiency]])/6,1)</f>
        <v>4.5</v>
      </c>
    </row>
    <row r="157" spans="4:18">
      <c r="D157" t="s">
        <v>171</v>
      </c>
      <c r="E157" t="s">
        <v>3</v>
      </c>
      <c r="F157" t="s">
        <v>24</v>
      </c>
      <c r="G157" s="13">
        <v>30674</v>
      </c>
      <c r="H157" s="14">
        <f>ROUNDDOWN(($T$1-Main[[#This Row],[Birth Date]])/365,0)</f>
        <v>39</v>
      </c>
      <c r="I157" s="13">
        <v>44098</v>
      </c>
      <c r="K157" s="15">
        <v>3900</v>
      </c>
      <c r="L157">
        <v>5</v>
      </c>
      <c r="M157">
        <v>5</v>
      </c>
      <c r="N157">
        <v>4</v>
      </c>
      <c r="O157">
        <v>3</v>
      </c>
      <c r="P157">
        <v>4</v>
      </c>
      <c r="Q157">
        <v>3</v>
      </c>
      <c r="R157" s="17">
        <f>ROUND(SUM(Main[[#This Row],[Punctuality]:[Efficiency]])/6,1)</f>
        <v>4</v>
      </c>
    </row>
    <row r="158" spans="4:18">
      <c r="D158" t="s">
        <v>172</v>
      </c>
      <c r="E158" t="s">
        <v>6</v>
      </c>
      <c r="F158" t="s">
        <v>24</v>
      </c>
      <c r="G158" s="13">
        <v>25296</v>
      </c>
      <c r="H158" s="14">
        <f>ROUNDDOWN(($T$1-Main[[#This Row],[Birth Date]])/365,0)</f>
        <v>54</v>
      </c>
      <c r="I158" s="13">
        <v>44098</v>
      </c>
      <c r="J158" s="12">
        <v>44507</v>
      </c>
      <c r="K158" s="15">
        <v>3200</v>
      </c>
      <c r="L158">
        <v>4</v>
      </c>
      <c r="M158">
        <v>4</v>
      </c>
      <c r="N158">
        <v>4</v>
      </c>
      <c r="O158">
        <v>5</v>
      </c>
      <c r="P158">
        <v>3</v>
      </c>
      <c r="Q158">
        <v>4</v>
      </c>
      <c r="R158" s="17">
        <f>ROUND(SUM(Main[[#This Row],[Punctuality]:[Efficiency]])/6,1)</f>
        <v>4</v>
      </c>
    </row>
    <row r="159" spans="4:18">
      <c r="D159" t="s">
        <v>173</v>
      </c>
      <c r="E159" t="s">
        <v>3</v>
      </c>
      <c r="F159" t="s">
        <v>24</v>
      </c>
      <c r="G159" s="13">
        <v>25138</v>
      </c>
      <c r="H159" s="14">
        <f>ROUNDDOWN(($T$1-Main[[#This Row],[Birth Date]])/365,0)</f>
        <v>55</v>
      </c>
      <c r="I159" s="13">
        <v>44106</v>
      </c>
      <c r="K159" s="15">
        <v>3000</v>
      </c>
      <c r="L159">
        <v>4</v>
      </c>
      <c r="M159">
        <v>4</v>
      </c>
      <c r="N159">
        <v>5</v>
      </c>
      <c r="O159">
        <v>4</v>
      </c>
      <c r="P159">
        <v>5</v>
      </c>
      <c r="Q159">
        <v>5</v>
      </c>
      <c r="R159" s="17">
        <f>ROUND(SUM(Main[[#This Row],[Punctuality]:[Efficiency]])/6,1)</f>
        <v>4.5</v>
      </c>
    </row>
    <row r="160" spans="4:18">
      <c r="D160" t="s">
        <v>174</v>
      </c>
      <c r="E160" t="s">
        <v>7</v>
      </c>
      <c r="F160" t="s">
        <v>24</v>
      </c>
      <c r="G160" s="13">
        <v>35977</v>
      </c>
      <c r="H160" s="14">
        <f>ROUNDDOWN(($T$1-Main[[#This Row],[Birth Date]])/365,0)</f>
        <v>25</v>
      </c>
      <c r="I160" s="13">
        <v>44127</v>
      </c>
      <c r="K160" s="15">
        <v>4900</v>
      </c>
      <c r="L160">
        <v>5</v>
      </c>
      <c r="M160">
        <v>3</v>
      </c>
      <c r="N160">
        <v>4</v>
      </c>
      <c r="O160">
        <v>4</v>
      </c>
      <c r="P160">
        <v>3</v>
      </c>
      <c r="Q160">
        <v>4</v>
      </c>
      <c r="R160" s="17">
        <f>ROUND(SUM(Main[[#This Row],[Punctuality]:[Efficiency]])/6,1)</f>
        <v>3.8</v>
      </c>
    </row>
    <row r="161" spans="4:18">
      <c r="D161" t="s">
        <v>175</v>
      </c>
      <c r="E161" t="s">
        <v>7</v>
      </c>
      <c r="F161" t="s">
        <v>29</v>
      </c>
      <c r="G161" s="13">
        <v>35451</v>
      </c>
      <c r="H161" s="14">
        <f>ROUNDDOWN(($T$1-Main[[#This Row],[Birth Date]])/365,0)</f>
        <v>26</v>
      </c>
      <c r="I161" s="13">
        <v>44132</v>
      </c>
      <c r="K161" s="15">
        <v>2100</v>
      </c>
      <c r="L161">
        <v>5</v>
      </c>
      <c r="M161">
        <v>5</v>
      </c>
      <c r="N161">
        <v>2</v>
      </c>
      <c r="O161">
        <v>3</v>
      </c>
      <c r="P161">
        <v>3</v>
      </c>
      <c r="Q161">
        <v>5</v>
      </c>
      <c r="R161" s="17">
        <f>ROUND(SUM(Main[[#This Row],[Punctuality]:[Efficiency]])/6,1)</f>
        <v>3.8</v>
      </c>
    </row>
    <row r="162" spans="4:18">
      <c r="D162" t="s">
        <v>176</v>
      </c>
      <c r="E162" t="s">
        <v>6</v>
      </c>
      <c r="F162" t="s">
        <v>24</v>
      </c>
      <c r="G162" s="13">
        <v>30480</v>
      </c>
      <c r="H162" s="14">
        <f>ROUNDDOWN(($T$1-Main[[#This Row],[Birth Date]])/365,0)</f>
        <v>40</v>
      </c>
      <c r="I162" s="13">
        <v>44140</v>
      </c>
      <c r="J162" s="12">
        <v>44779</v>
      </c>
      <c r="K162" s="15">
        <v>4300</v>
      </c>
      <c r="L162">
        <v>4</v>
      </c>
      <c r="M162">
        <v>5</v>
      </c>
      <c r="N162">
        <v>5</v>
      </c>
      <c r="O162">
        <v>5</v>
      </c>
      <c r="P162">
        <v>4</v>
      </c>
      <c r="Q162">
        <v>3</v>
      </c>
      <c r="R162" s="17">
        <f>ROUND(SUM(Main[[#This Row],[Punctuality]:[Efficiency]])/6,1)</f>
        <v>4.3</v>
      </c>
    </row>
    <row r="163" spans="4:18">
      <c r="D163" t="s">
        <v>177</v>
      </c>
      <c r="E163" t="s">
        <v>5</v>
      </c>
      <c r="F163" t="s">
        <v>29</v>
      </c>
      <c r="G163" s="13">
        <v>27310</v>
      </c>
      <c r="H163" s="14">
        <f>ROUNDDOWN(($T$1-Main[[#This Row],[Birth Date]])/365,0)</f>
        <v>49</v>
      </c>
      <c r="I163" s="13">
        <v>44159</v>
      </c>
      <c r="K163" s="15">
        <v>4400</v>
      </c>
      <c r="L163">
        <v>4</v>
      </c>
      <c r="M163">
        <v>3</v>
      </c>
      <c r="N163">
        <v>5</v>
      </c>
      <c r="O163">
        <v>5</v>
      </c>
      <c r="P163">
        <v>4</v>
      </c>
      <c r="Q163">
        <v>4</v>
      </c>
      <c r="R163" s="17">
        <f>ROUND(SUM(Main[[#This Row],[Punctuality]:[Efficiency]])/6,1)</f>
        <v>4.2</v>
      </c>
    </row>
    <row r="164" spans="4:18">
      <c r="D164" t="s">
        <v>178</v>
      </c>
      <c r="E164" t="s">
        <v>3</v>
      </c>
      <c r="F164" t="s">
        <v>29</v>
      </c>
      <c r="G164" s="13">
        <v>26797</v>
      </c>
      <c r="H164" s="14">
        <f>ROUNDDOWN(($T$1-Main[[#This Row],[Birth Date]])/365,0)</f>
        <v>50</v>
      </c>
      <c r="I164" s="13">
        <v>44167</v>
      </c>
      <c r="J164" s="12">
        <v>45170</v>
      </c>
      <c r="K164" s="15">
        <v>2800</v>
      </c>
      <c r="L164">
        <v>2</v>
      </c>
      <c r="M164">
        <v>2</v>
      </c>
      <c r="N164">
        <v>3</v>
      </c>
      <c r="O164">
        <v>2</v>
      </c>
      <c r="P164">
        <v>3</v>
      </c>
      <c r="Q164">
        <v>2</v>
      </c>
      <c r="R164" s="17">
        <f>ROUND(SUM(Main[[#This Row],[Punctuality]:[Efficiency]])/6,1)</f>
        <v>2.3</v>
      </c>
    </row>
    <row r="165" spans="4:18">
      <c r="D165" t="s">
        <v>179</v>
      </c>
      <c r="E165" t="s">
        <v>6</v>
      </c>
      <c r="F165" t="s">
        <v>29</v>
      </c>
      <c r="G165" s="13">
        <v>26365</v>
      </c>
      <c r="H165" s="14">
        <f>ROUNDDOWN(($T$1-Main[[#This Row],[Birth Date]])/365,0)</f>
        <v>51</v>
      </c>
      <c r="I165" s="13">
        <v>44174</v>
      </c>
      <c r="K165" s="15">
        <v>2000</v>
      </c>
      <c r="L165">
        <v>3</v>
      </c>
      <c r="M165">
        <v>4</v>
      </c>
      <c r="N165">
        <v>5</v>
      </c>
      <c r="O165">
        <v>3</v>
      </c>
      <c r="P165">
        <v>5</v>
      </c>
      <c r="Q165">
        <v>5</v>
      </c>
      <c r="R165" s="17">
        <f>ROUND(SUM(Main[[#This Row],[Punctuality]:[Efficiency]])/6,1)</f>
        <v>4.2</v>
      </c>
    </row>
    <row r="166" spans="4:18">
      <c r="D166" t="s">
        <v>180</v>
      </c>
      <c r="E166" t="s">
        <v>7</v>
      </c>
      <c r="F166" t="s">
        <v>24</v>
      </c>
      <c r="G166" s="13">
        <v>34327</v>
      </c>
      <c r="H166" s="14">
        <f>ROUNDDOWN(($T$1-Main[[#This Row],[Birth Date]])/365,0)</f>
        <v>29</v>
      </c>
      <c r="I166" s="13">
        <v>44235</v>
      </c>
      <c r="K166" s="15">
        <v>4200</v>
      </c>
      <c r="L166">
        <v>5</v>
      </c>
      <c r="M166">
        <v>5</v>
      </c>
      <c r="N166">
        <v>5</v>
      </c>
      <c r="O166">
        <v>5</v>
      </c>
      <c r="P166">
        <v>5</v>
      </c>
      <c r="Q166">
        <v>5</v>
      </c>
      <c r="R166" s="17">
        <f>ROUND(SUM(Main[[#This Row],[Punctuality]:[Efficiency]])/6,1)</f>
        <v>5</v>
      </c>
    </row>
    <row r="167" spans="4:18">
      <c r="D167" t="s">
        <v>181</v>
      </c>
      <c r="E167" t="s">
        <v>5</v>
      </c>
      <c r="F167" t="s">
        <v>29</v>
      </c>
      <c r="G167" s="13">
        <v>25162</v>
      </c>
      <c r="H167" s="14">
        <f>ROUNDDOWN(($T$1-Main[[#This Row],[Birth Date]])/365,0)</f>
        <v>54</v>
      </c>
      <c r="I167" s="13">
        <v>44247</v>
      </c>
      <c r="K167" s="15">
        <v>3600</v>
      </c>
      <c r="L167">
        <v>3</v>
      </c>
      <c r="M167">
        <v>4</v>
      </c>
      <c r="N167">
        <v>4</v>
      </c>
      <c r="O167">
        <v>3</v>
      </c>
      <c r="P167">
        <v>3</v>
      </c>
      <c r="Q167">
        <v>4</v>
      </c>
      <c r="R167" s="17">
        <f>ROUND(SUM(Main[[#This Row],[Punctuality]:[Efficiency]])/6,1)</f>
        <v>3.5</v>
      </c>
    </row>
    <row r="168" spans="4:18">
      <c r="D168" t="s">
        <v>182</v>
      </c>
      <c r="E168" t="s">
        <v>3</v>
      </c>
      <c r="F168" t="s">
        <v>29</v>
      </c>
      <c r="G168" s="13">
        <v>26135</v>
      </c>
      <c r="H168" s="14">
        <f>ROUNDDOWN(($T$1-Main[[#This Row],[Birth Date]])/365,0)</f>
        <v>52</v>
      </c>
      <c r="I168" s="13">
        <v>44257</v>
      </c>
      <c r="J168" s="12">
        <v>44876</v>
      </c>
      <c r="K168" s="15">
        <v>2800</v>
      </c>
      <c r="L168">
        <v>4</v>
      </c>
      <c r="M168">
        <v>4</v>
      </c>
      <c r="N168">
        <v>5</v>
      </c>
      <c r="O168">
        <v>3</v>
      </c>
      <c r="P168">
        <v>3</v>
      </c>
      <c r="Q168">
        <v>3</v>
      </c>
      <c r="R168" s="17">
        <f>ROUND(SUM(Main[[#This Row],[Punctuality]:[Efficiency]])/6,1)</f>
        <v>3.7</v>
      </c>
    </row>
    <row r="169" spans="4:18">
      <c r="D169" t="s">
        <v>183</v>
      </c>
      <c r="E169" t="s">
        <v>3</v>
      </c>
      <c r="F169" t="s">
        <v>29</v>
      </c>
      <c r="G169" s="13">
        <v>26792</v>
      </c>
      <c r="H169" s="14">
        <f>ROUNDDOWN(($T$1-Main[[#This Row],[Birth Date]])/365,0)</f>
        <v>50</v>
      </c>
      <c r="I169" s="13">
        <v>44270</v>
      </c>
      <c r="K169" s="15">
        <v>2900</v>
      </c>
      <c r="L169">
        <v>2</v>
      </c>
      <c r="M169">
        <v>2</v>
      </c>
      <c r="N169">
        <v>3</v>
      </c>
      <c r="O169">
        <v>4</v>
      </c>
      <c r="P169">
        <v>5</v>
      </c>
      <c r="Q169">
        <v>3</v>
      </c>
      <c r="R169" s="17">
        <f>ROUND(SUM(Main[[#This Row],[Punctuality]:[Efficiency]])/6,1)</f>
        <v>3.2</v>
      </c>
    </row>
    <row r="170" spans="4:18">
      <c r="D170" t="s">
        <v>184</v>
      </c>
      <c r="E170" t="s">
        <v>6</v>
      </c>
      <c r="F170" t="s">
        <v>29</v>
      </c>
      <c r="G170" s="13">
        <v>25628</v>
      </c>
      <c r="H170" s="14">
        <f>ROUNDDOWN(($T$1-Main[[#This Row],[Birth Date]])/365,0)</f>
        <v>53</v>
      </c>
      <c r="I170" s="13">
        <v>44329</v>
      </c>
      <c r="K170" s="15">
        <v>3200</v>
      </c>
      <c r="L170">
        <v>3</v>
      </c>
      <c r="M170">
        <v>5</v>
      </c>
      <c r="N170">
        <v>4</v>
      </c>
      <c r="O170">
        <v>3</v>
      </c>
      <c r="P170">
        <v>3</v>
      </c>
      <c r="Q170">
        <v>3</v>
      </c>
      <c r="R170" s="17">
        <f>ROUND(SUM(Main[[#This Row],[Punctuality]:[Efficiency]])/6,1)</f>
        <v>3.5</v>
      </c>
    </row>
    <row r="171" spans="4:18">
      <c r="D171" t="s">
        <v>185</v>
      </c>
      <c r="E171" t="s">
        <v>7</v>
      </c>
      <c r="F171" t="s">
        <v>29</v>
      </c>
      <c r="G171" s="13">
        <v>35035</v>
      </c>
      <c r="H171" s="14">
        <f>ROUNDDOWN(($T$1-Main[[#This Row],[Birth Date]])/365,0)</f>
        <v>27</v>
      </c>
      <c r="I171" s="13">
        <v>44342</v>
      </c>
      <c r="K171" s="15">
        <v>4400</v>
      </c>
      <c r="L171">
        <v>3</v>
      </c>
      <c r="M171">
        <v>4</v>
      </c>
      <c r="N171">
        <v>3</v>
      </c>
      <c r="O171">
        <v>3</v>
      </c>
      <c r="P171">
        <v>3</v>
      </c>
      <c r="Q171">
        <v>3</v>
      </c>
      <c r="R171" s="17">
        <f>ROUND(SUM(Main[[#This Row],[Punctuality]:[Efficiency]])/6,1)</f>
        <v>3.2</v>
      </c>
    </row>
    <row r="172" spans="4:18">
      <c r="D172" t="s">
        <v>186</v>
      </c>
      <c r="E172" t="s">
        <v>5</v>
      </c>
      <c r="F172" t="s">
        <v>24</v>
      </c>
      <c r="G172" s="13">
        <v>23296</v>
      </c>
      <c r="H172" s="14">
        <f>ROUNDDOWN(($T$1-Main[[#This Row],[Birth Date]])/365,0)</f>
        <v>60</v>
      </c>
      <c r="I172" s="13">
        <v>44363</v>
      </c>
      <c r="K172" s="15">
        <v>4800</v>
      </c>
      <c r="L172">
        <v>4</v>
      </c>
      <c r="M172">
        <v>4</v>
      </c>
      <c r="N172">
        <v>3</v>
      </c>
      <c r="O172">
        <v>4</v>
      </c>
      <c r="P172">
        <v>3</v>
      </c>
      <c r="Q172">
        <v>5</v>
      </c>
      <c r="R172" s="17">
        <f>ROUND(SUM(Main[[#This Row],[Punctuality]:[Efficiency]])/6,1)</f>
        <v>3.8</v>
      </c>
    </row>
    <row r="173" spans="4:18">
      <c r="D173" t="s">
        <v>187</v>
      </c>
      <c r="E173" t="s">
        <v>5</v>
      </c>
      <c r="F173" t="s">
        <v>24</v>
      </c>
      <c r="G173" s="13">
        <v>28239</v>
      </c>
      <c r="H173" s="14">
        <f>ROUNDDOWN(($T$1-Main[[#This Row],[Birth Date]])/365,0)</f>
        <v>46</v>
      </c>
      <c r="I173" s="13">
        <v>44365</v>
      </c>
      <c r="K173" s="15">
        <v>3200</v>
      </c>
      <c r="L173">
        <v>3</v>
      </c>
      <c r="M173">
        <v>5</v>
      </c>
      <c r="N173">
        <v>5</v>
      </c>
      <c r="O173">
        <v>3</v>
      </c>
      <c r="P173">
        <v>5</v>
      </c>
      <c r="Q173">
        <v>4</v>
      </c>
      <c r="R173" s="17">
        <f>ROUND(SUM(Main[[#This Row],[Punctuality]:[Efficiency]])/6,1)</f>
        <v>4.2</v>
      </c>
    </row>
    <row r="174" spans="4:18">
      <c r="D174" t="s">
        <v>188</v>
      </c>
      <c r="E174" t="s">
        <v>7</v>
      </c>
      <c r="F174" t="s">
        <v>24</v>
      </c>
      <c r="G174" s="13">
        <v>22862</v>
      </c>
      <c r="H174" s="14">
        <f>ROUNDDOWN(($T$1-Main[[#This Row],[Birth Date]])/365,0)</f>
        <v>61</v>
      </c>
      <c r="I174" s="13">
        <v>44381</v>
      </c>
      <c r="K174" s="15">
        <v>3100</v>
      </c>
      <c r="L174">
        <v>3</v>
      </c>
      <c r="M174">
        <v>5</v>
      </c>
      <c r="N174">
        <v>5</v>
      </c>
      <c r="O174">
        <v>4</v>
      </c>
      <c r="P174">
        <v>5</v>
      </c>
      <c r="Q174">
        <v>4</v>
      </c>
      <c r="R174" s="17">
        <f>ROUND(SUM(Main[[#This Row],[Punctuality]:[Efficiency]])/6,1)</f>
        <v>4.3</v>
      </c>
    </row>
    <row r="175" spans="4:18">
      <c r="D175" t="s">
        <v>189</v>
      </c>
      <c r="E175" t="s">
        <v>3</v>
      </c>
      <c r="F175" t="s">
        <v>24</v>
      </c>
      <c r="G175" s="13">
        <v>29415</v>
      </c>
      <c r="H175" s="14">
        <f>ROUNDDOWN(($T$1-Main[[#This Row],[Birth Date]])/365,0)</f>
        <v>43</v>
      </c>
      <c r="I175" s="13">
        <v>44388</v>
      </c>
      <c r="K175" s="15">
        <v>3800</v>
      </c>
      <c r="L175">
        <v>4</v>
      </c>
      <c r="M175">
        <v>4</v>
      </c>
      <c r="N175">
        <v>5</v>
      </c>
      <c r="O175">
        <v>5</v>
      </c>
      <c r="P175">
        <v>3</v>
      </c>
      <c r="Q175">
        <v>3</v>
      </c>
      <c r="R175" s="17">
        <f>ROUND(SUM(Main[[#This Row],[Punctuality]:[Efficiency]])/6,1)</f>
        <v>4</v>
      </c>
    </row>
    <row r="176" spans="4:18">
      <c r="D176" t="s">
        <v>190</v>
      </c>
      <c r="E176" t="s">
        <v>5</v>
      </c>
      <c r="F176" t="s">
        <v>24</v>
      </c>
      <c r="G176" s="13">
        <v>35392</v>
      </c>
      <c r="H176" s="14">
        <f>ROUNDDOWN(($T$1-Main[[#This Row],[Birth Date]])/365,0)</f>
        <v>26</v>
      </c>
      <c r="I176" s="13">
        <v>44395</v>
      </c>
      <c r="K176" s="15">
        <v>4600</v>
      </c>
      <c r="L176">
        <v>5</v>
      </c>
      <c r="M176">
        <v>5</v>
      </c>
      <c r="N176">
        <v>4</v>
      </c>
      <c r="O176">
        <v>3</v>
      </c>
      <c r="P176">
        <v>3</v>
      </c>
      <c r="Q176">
        <v>3</v>
      </c>
      <c r="R176" s="17">
        <f>ROUND(SUM(Main[[#This Row],[Punctuality]:[Efficiency]])/6,1)</f>
        <v>3.8</v>
      </c>
    </row>
    <row r="177" spans="4:18">
      <c r="D177" t="s">
        <v>191</v>
      </c>
      <c r="E177" t="s">
        <v>5</v>
      </c>
      <c r="F177" t="s">
        <v>24</v>
      </c>
      <c r="G177" s="13">
        <v>28626</v>
      </c>
      <c r="H177" s="14">
        <f>ROUNDDOWN(($T$1-Main[[#This Row],[Birth Date]])/365,0)</f>
        <v>45</v>
      </c>
      <c r="I177" s="13">
        <v>44419</v>
      </c>
      <c r="K177" s="15">
        <v>1800</v>
      </c>
      <c r="L177">
        <v>5</v>
      </c>
      <c r="M177">
        <v>4</v>
      </c>
      <c r="N177">
        <v>4</v>
      </c>
      <c r="O177">
        <v>4</v>
      </c>
      <c r="P177">
        <v>4</v>
      </c>
      <c r="Q177">
        <v>4</v>
      </c>
      <c r="R177" s="17">
        <f>ROUND(SUM(Main[[#This Row],[Punctuality]:[Efficiency]])/6,1)</f>
        <v>4.2</v>
      </c>
    </row>
    <row r="178" spans="4:18">
      <c r="D178" t="s">
        <v>192</v>
      </c>
      <c r="E178" t="s">
        <v>7</v>
      </c>
      <c r="F178" t="s">
        <v>24</v>
      </c>
      <c r="G178" s="13">
        <v>29201</v>
      </c>
      <c r="H178" s="14">
        <f>ROUNDDOWN(($T$1-Main[[#This Row],[Birth Date]])/365,0)</f>
        <v>43</v>
      </c>
      <c r="I178" s="13">
        <v>44442</v>
      </c>
      <c r="K178" s="15">
        <v>5200</v>
      </c>
      <c r="L178">
        <v>5</v>
      </c>
      <c r="M178">
        <v>5</v>
      </c>
      <c r="N178">
        <v>5</v>
      </c>
      <c r="O178">
        <v>4</v>
      </c>
      <c r="P178">
        <v>5</v>
      </c>
      <c r="Q178">
        <v>3</v>
      </c>
      <c r="R178" s="17">
        <f>ROUND(SUM(Main[[#This Row],[Punctuality]:[Efficiency]])/6,1)</f>
        <v>4.5</v>
      </c>
    </row>
    <row r="179" spans="4:18">
      <c r="D179" t="s">
        <v>193</v>
      </c>
      <c r="E179" t="s">
        <v>3</v>
      </c>
      <c r="F179" t="s">
        <v>29</v>
      </c>
      <c r="G179" s="13">
        <v>36409</v>
      </c>
      <c r="H179" s="14">
        <f>ROUNDDOWN(($T$1-Main[[#This Row],[Birth Date]])/365,0)</f>
        <v>24</v>
      </c>
      <c r="I179" s="13">
        <v>44459</v>
      </c>
      <c r="J179" s="12">
        <v>45022</v>
      </c>
      <c r="K179" s="15">
        <v>3600</v>
      </c>
      <c r="L179">
        <v>5</v>
      </c>
      <c r="M179">
        <v>4</v>
      </c>
      <c r="N179">
        <v>4</v>
      </c>
      <c r="O179">
        <v>5</v>
      </c>
      <c r="P179">
        <v>5</v>
      </c>
      <c r="Q179">
        <v>5</v>
      </c>
      <c r="R179" s="17">
        <f>ROUND(SUM(Main[[#This Row],[Punctuality]:[Efficiency]])/6,1)</f>
        <v>4.7</v>
      </c>
    </row>
    <row r="180" spans="4:18">
      <c r="D180" t="s">
        <v>194</v>
      </c>
      <c r="E180" t="s">
        <v>5</v>
      </c>
      <c r="F180" t="s">
        <v>24</v>
      </c>
      <c r="G180" s="13">
        <v>28854</v>
      </c>
      <c r="H180" s="14">
        <f>ROUNDDOWN(($T$1-Main[[#This Row],[Birth Date]])/365,0)</f>
        <v>44</v>
      </c>
      <c r="I180" s="13">
        <v>44461</v>
      </c>
      <c r="K180" s="15">
        <v>3300</v>
      </c>
      <c r="L180">
        <v>4</v>
      </c>
      <c r="M180">
        <v>4</v>
      </c>
      <c r="N180">
        <v>5</v>
      </c>
      <c r="O180">
        <v>5</v>
      </c>
      <c r="P180">
        <v>5</v>
      </c>
      <c r="Q180">
        <v>4</v>
      </c>
      <c r="R180" s="17">
        <f>ROUND(SUM(Main[[#This Row],[Punctuality]:[Efficiency]])/6,1)</f>
        <v>4.5</v>
      </c>
    </row>
    <row r="181" spans="4:18">
      <c r="D181" t="s">
        <v>195</v>
      </c>
      <c r="E181" t="s">
        <v>5</v>
      </c>
      <c r="F181" t="s">
        <v>24</v>
      </c>
      <c r="G181" s="13">
        <v>26805</v>
      </c>
      <c r="H181" s="14">
        <f>ROUNDDOWN(($T$1-Main[[#This Row],[Birth Date]])/365,0)</f>
        <v>50</v>
      </c>
      <c r="I181" s="13">
        <v>44506</v>
      </c>
      <c r="K181" s="15">
        <v>3500</v>
      </c>
      <c r="L181">
        <v>5</v>
      </c>
      <c r="M181">
        <v>4</v>
      </c>
      <c r="N181">
        <v>5</v>
      </c>
      <c r="O181">
        <v>5</v>
      </c>
      <c r="P181">
        <v>5</v>
      </c>
      <c r="Q181">
        <v>3</v>
      </c>
      <c r="R181" s="17">
        <f>ROUND(SUM(Main[[#This Row],[Punctuality]:[Efficiency]])/6,1)</f>
        <v>4.5</v>
      </c>
    </row>
    <row r="182" spans="4:18">
      <c r="D182" t="s">
        <v>196</v>
      </c>
      <c r="E182" t="s">
        <v>6</v>
      </c>
      <c r="F182" t="s">
        <v>24</v>
      </c>
      <c r="G182" s="13">
        <v>24012</v>
      </c>
      <c r="H182" s="14">
        <f>ROUNDDOWN(($T$1-Main[[#This Row],[Birth Date]])/365,0)</f>
        <v>58</v>
      </c>
      <c r="I182" s="13">
        <v>44509</v>
      </c>
      <c r="K182" s="15">
        <v>3900</v>
      </c>
      <c r="L182">
        <v>4</v>
      </c>
      <c r="M182">
        <v>5</v>
      </c>
      <c r="N182">
        <v>4</v>
      </c>
      <c r="O182">
        <v>3</v>
      </c>
      <c r="P182">
        <v>3</v>
      </c>
      <c r="Q182">
        <v>3</v>
      </c>
      <c r="R182" s="17">
        <f>ROUND(SUM(Main[[#This Row],[Punctuality]:[Efficiency]])/6,1)</f>
        <v>3.7</v>
      </c>
    </row>
    <row r="183" spans="4:18">
      <c r="D183" t="s">
        <v>197</v>
      </c>
      <c r="E183" t="s">
        <v>6</v>
      </c>
      <c r="F183" t="s">
        <v>29</v>
      </c>
      <c r="G183" s="13">
        <v>28696</v>
      </c>
      <c r="H183" s="14">
        <f>ROUNDDOWN(($T$1-Main[[#This Row],[Birth Date]])/365,0)</f>
        <v>45</v>
      </c>
      <c r="I183" s="13">
        <v>44510</v>
      </c>
      <c r="J183" s="12">
        <v>45207</v>
      </c>
      <c r="K183" s="15">
        <v>3800</v>
      </c>
      <c r="L183">
        <v>2</v>
      </c>
      <c r="M183">
        <v>5</v>
      </c>
      <c r="N183">
        <v>3</v>
      </c>
      <c r="O183">
        <v>5</v>
      </c>
      <c r="P183">
        <v>4</v>
      </c>
      <c r="Q183">
        <v>4</v>
      </c>
      <c r="R183" s="17">
        <f>ROUND(SUM(Main[[#This Row],[Punctuality]:[Efficiency]])/6,1)</f>
        <v>3.8</v>
      </c>
    </row>
    <row r="184" spans="4:18">
      <c r="D184" t="s">
        <v>198</v>
      </c>
      <c r="E184" t="s">
        <v>6</v>
      </c>
      <c r="F184" t="s">
        <v>29</v>
      </c>
      <c r="G184" s="13">
        <v>24029</v>
      </c>
      <c r="H184" s="14">
        <f>ROUNDDOWN(($T$1-Main[[#This Row],[Birth Date]])/365,0)</f>
        <v>58</v>
      </c>
      <c r="I184" s="13">
        <v>44520</v>
      </c>
      <c r="K184" s="15">
        <v>5200</v>
      </c>
      <c r="L184">
        <v>5</v>
      </c>
      <c r="M184">
        <v>3</v>
      </c>
      <c r="N184">
        <v>4</v>
      </c>
      <c r="O184">
        <v>4</v>
      </c>
      <c r="P184">
        <v>3</v>
      </c>
      <c r="Q184">
        <v>4</v>
      </c>
      <c r="R184" s="17">
        <f>ROUND(SUM(Main[[#This Row],[Punctuality]:[Efficiency]])/6,1)</f>
        <v>3.8</v>
      </c>
    </row>
    <row r="185" spans="4:18">
      <c r="D185" t="s">
        <v>199</v>
      </c>
      <c r="E185" t="s">
        <v>6</v>
      </c>
      <c r="F185" t="s">
        <v>24</v>
      </c>
      <c r="G185" s="13">
        <v>33821</v>
      </c>
      <c r="H185" s="14">
        <f>ROUNDDOWN(($T$1-Main[[#This Row],[Birth Date]])/365,0)</f>
        <v>31</v>
      </c>
      <c r="I185" s="13">
        <v>44528</v>
      </c>
      <c r="K185" s="15">
        <v>4500</v>
      </c>
      <c r="L185">
        <v>3</v>
      </c>
      <c r="M185">
        <v>3</v>
      </c>
      <c r="N185">
        <v>5</v>
      </c>
      <c r="O185">
        <v>3</v>
      </c>
      <c r="P185">
        <v>5</v>
      </c>
      <c r="Q185">
        <v>3</v>
      </c>
      <c r="R185" s="17">
        <f>ROUND(SUM(Main[[#This Row],[Punctuality]:[Efficiency]])/6,1)</f>
        <v>3.7</v>
      </c>
    </row>
    <row r="186" spans="4:18">
      <c r="D186" t="s">
        <v>200</v>
      </c>
      <c r="E186" t="s">
        <v>6</v>
      </c>
      <c r="F186" t="s">
        <v>29</v>
      </c>
      <c r="G186" s="13">
        <v>26878</v>
      </c>
      <c r="H186" s="14">
        <f>ROUNDDOWN(($T$1-Main[[#This Row],[Birth Date]])/365,0)</f>
        <v>50</v>
      </c>
      <c r="I186" s="13">
        <v>44544</v>
      </c>
      <c r="J186" s="12">
        <v>45142</v>
      </c>
      <c r="K186" s="15">
        <v>1900</v>
      </c>
      <c r="L186">
        <v>2</v>
      </c>
      <c r="M186">
        <v>2</v>
      </c>
      <c r="N186">
        <v>2</v>
      </c>
      <c r="O186">
        <v>2</v>
      </c>
      <c r="P186">
        <v>3</v>
      </c>
      <c r="Q186">
        <v>3</v>
      </c>
      <c r="R186" s="17">
        <f>ROUND(SUM(Main[[#This Row],[Punctuality]:[Efficiency]])/6,1)</f>
        <v>2.3</v>
      </c>
    </row>
    <row r="187" spans="4:18">
      <c r="D187" t="s">
        <v>201</v>
      </c>
      <c r="E187" t="s">
        <v>6</v>
      </c>
      <c r="F187" t="s">
        <v>29</v>
      </c>
      <c r="G187" s="13">
        <v>36113</v>
      </c>
      <c r="H187" s="14">
        <f>ROUNDDOWN(($T$1-Main[[#This Row],[Birth Date]])/365,0)</f>
        <v>24</v>
      </c>
      <c r="I187" s="13">
        <v>44572</v>
      </c>
      <c r="K187" s="15">
        <v>2600</v>
      </c>
      <c r="L187">
        <v>4</v>
      </c>
      <c r="M187">
        <v>3</v>
      </c>
      <c r="N187">
        <v>5</v>
      </c>
      <c r="O187">
        <v>3</v>
      </c>
      <c r="P187">
        <v>3</v>
      </c>
      <c r="Q187">
        <v>4</v>
      </c>
      <c r="R187" s="17">
        <f>ROUND(SUM(Main[[#This Row],[Punctuality]:[Efficiency]])/6,1)</f>
        <v>3.7</v>
      </c>
    </row>
    <row r="188" spans="4:18">
      <c r="D188" t="s">
        <v>202</v>
      </c>
      <c r="E188" t="s">
        <v>3</v>
      </c>
      <c r="F188" t="s">
        <v>24</v>
      </c>
      <c r="G188" s="13">
        <v>26617</v>
      </c>
      <c r="H188" s="14">
        <f>ROUNDDOWN(($T$1-Main[[#This Row],[Birth Date]])/365,0)</f>
        <v>50</v>
      </c>
      <c r="I188" s="13">
        <v>44614</v>
      </c>
      <c r="J188" s="12">
        <v>45113</v>
      </c>
      <c r="K188" s="15">
        <v>2400</v>
      </c>
      <c r="L188">
        <v>5</v>
      </c>
      <c r="M188">
        <v>5</v>
      </c>
      <c r="N188">
        <v>3</v>
      </c>
      <c r="O188">
        <v>5</v>
      </c>
      <c r="P188">
        <v>5</v>
      </c>
      <c r="Q188">
        <v>5</v>
      </c>
      <c r="R188" s="17">
        <f>ROUND(SUM(Main[[#This Row],[Punctuality]:[Efficiency]])/6,1)</f>
        <v>4.7</v>
      </c>
    </row>
    <row r="189" spans="4:18">
      <c r="D189" t="s">
        <v>203</v>
      </c>
      <c r="E189" t="s">
        <v>5</v>
      </c>
      <c r="F189" t="s">
        <v>24</v>
      </c>
      <c r="G189" s="13">
        <v>32094</v>
      </c>
      <c r="H189" s="14">
        <f>ROUNDDOWN(($T$1-Main[[#This Row],[Birth Date]])/365,0)</f>
        <v>35</v>
      </c>
      <c r="I189" s="13">
        <v>44637</v>
      </c>
      <c r="K189" s="15">
        <v>2300</v>
      </c>
      <c r="L189">
        <v>5</v>
      </c>
      <c r="M189">
        <v>3</v>
      </c>
      <c r="N189">
        <v>2</v>
      </c>
      <c r="O189">
        <v>4</v>
      </c>
      <c r="P189">
        <v>5</v>
      </c>
      <c r="Q189">
        <v>3</v>
      </c>
      <c r="R189" s="17">
        <f>ROUND(SUM(Main[[#This Row],[Punctuality]:[Efficiency]])/6,1)</f>
        <v>3.7</v>
      </c>
    </row>
    <row r="190" spans="4:18">
      <c r="D190" t="s">
        <v>204</v>
      </c>
      <c r="E190" t="s">
        <v>6</v>
      </c>
      <c r="F190" t="s">
        <v>24</v>
      </c>
      <c r="G190" s="13">
        <v>26719</v>
      </c>
      <c r="H190" s="14">
        <f>ROUNDDOWN(($T$1-Main[[#This Row],[Birth Date]])/365,0)</f>
        <v>50</v>
      </c>
      <c r="I190" s="13">
        <v>44648</v>
      </c>
      <c r="K190" s="15">
        <v>5200</v>
      </c>
      <c r="L190">
        <v>5</v>
      </c>
      <c r="M190">
        <v>5</v>
      </c>
      <c r="N190">
        <v>5</v>
      </c>
      <c r="O190">
        <v>5</v>
      </c>
      <c r="P190">
        <v>5</v>
      </c>
      <c r="Q190">
        <v>5</v>
      </c>
      <c r="R190" s="17">
        <f>ROUND(SUM(Main[[#This Row],[Punctuality]:[Efficiency]])/6,1)</f>
        <v>5</v>
      </c>
    </row>
    <row r="191" spans="4:18">
      <c r="D191" t="s">
        <v>205</v>
      </c>
      <c r="E191" t="s">
        <v>3</v>
      </c>
      <c r="F191" t="s">
        <v>24</v>
      </c>
      <c r="G191" s="13">
        <v>24011</v>
      </c>
      <c r="H191" s="14">
        <f>ROUNDDOWN(($T$1-Main[[#This Row],[Birth Date]])/365,0)</f>
        <v>58</v>
      </c>
      <c r="I191" s="13">
        <v>44674</v>
      </c>
      <c r="K191" s="15">
        <v>2600</v>
      </c>
      <c r="L191">
        <v>4</v>
      </c>
      <c r="M191">
        <v>4</v>
      </c>
      <c r="N191">
        <v>4</v>
      </c>
      <c r="O191">
        <v>5</v>
      </c>
      <c r="P191">
        <v>4</v>
      </c>
      <c r="Q191">
        <v>4</v>
      </c>
      <c r="R191" s="17">
        <f>ROUND(SUM(Main[[#This Row],[Punctuality]:[Efficiency]])/6,1)</f>
        <v>4.2</v>
      </c>
    </row>
    <row r="192" spans="4:18">
      <c r="D192" t="s">
        <v>206</v>
      </c>
      <c r="E192" t="s">
        <v>7</v>
      </c>
      <c r="F192" t="s">
        <v>29</v>
      </c>
      <c r="G192" s="13">
        <v>30687</v>
      </c>
      <c r="H192" s="14">
        <f>ROUNDDOWN(($T$1-Main[[#This Row],[Birth Date]])/365,0)</f>
        <v>39</v>
      </c>
      <c r="I192" s="13">
        <v>44675</v>
      </c>
      <c r="K192" s="15">
        <v>2200</v>
      </c>
      <c r="L192">
        <v>5</v>
      </c>
      <c r="M192">
        <v>3</v>
      </c>
      <c r="N192">
        <v>3</v>
      </c>
      <c r="O192">
        <v>5</v>
      </c>
      <c r="P192">
        <v>3</v>
      </c>
      <c r="Q192">
        <v>3</v>
      </c>
      <c r="R192" s="17">
        <f>ROUND(SUM(Main[[#This Row],[Punctuality]:[Efficiency]])/6,1)</f>
        <v>3.7</v>
      </c>
    </row>
    <row r="193" spans="4:18">
      <c r="D193" t="s">
        <v>207</v>
      </c>
      <c r="E193" t="s">
        <v>3</v>
      </c>
      <c r="F193" t="s">
        <v>24</v>
      </c>
      <c r="G193" s="13">
        <v>28620</v>
      </c>
      <c r="H193" s="14">
        <f>ROUNDDOWN(($T$1-Main[[#This Row],[Birth Date]])/365,0)</f>
        <v>45</v>
      </c>
      <c r="I193" s="13">
        <v>44677</v>
      </c>
      <c r="J193" s="12">
        <v>45053</v>
      </c>
      <c r="K193" s="15">
        <v>5200</v>
      </c>
      <c r="L193">
        <v>3</v>
      </c>
      <c r="M193">
        <v>5</v>
      </c>
      <c r="N193">
        <v>3</v>
      </c>
      <c r="O193">
        <v>4</v>
      </c>
      <c r="P193">
        <v>4</v>
      </c>
      <c r="Q193">
        <v>5</v>
      </c>
      <c r="R193" s="17">
        <f>ROUND(SUM(Main[[#This Row],[Punctuality]:[Efficiency]])/6,1)</f>
        <v>4</v>
      </c>
    </row>
    <row r="194" spans="4:18">
      <c r="D194" t="s">
        <v>208</v>
      </c>
      <c r="E194" t="s">
        <v>7</v>
      </c>
      <c r="F194" t="s">
        <v>29</v>
      </c>
      <c r="G194" s="13">
        <v>28927</v>
      </c>
      <c r="H194" s="14">
        <f>ROUNDDOWN(($T$1-Main[[#This Row],[Birth Date]])/365,0)</f>
        <v>44</v>
      </c>
      <c r="I194" s="13">
        <v>44697</v>
      </c>
      <c r="K194" s="15">
        <v>4700</v>
      </c>
      <c r="L194">
        <v>3</v>
      </c>
      <c r="M194">
        <v>5</v>
      </c>
      <c r="N194">
        <v>3</v>
      </c>
      <c r="O194">
        <v>4</v>
      </c>
      <c r="P194">
        <v>5</v>
      </c>
      <c r="Q194">
        <v>3</v>
      </c>
      <c r="R194" s="17">
        <f>ROUND(SUM(Main[[#This Row],[Punctuality]:[Efficiency]])/6,1)</f>
        <v>3.8</v>
      </c>
    </row>
    <row r="195" spans="4:18">
      <c r="D195" t="s">
        <v>209</v>
      </c>
      <c r="E195" t="s">
        <v>7</v>
      </c>
      <c r="F195" t="s">
        <v>24</v>
      </c>
      <c r="G195" s="13">
        <v>26162</v>
      </c>
      <c r="H195" s="14">
        <f>ROUNDDOWN(($T$1-Main[[#This Row],[Birth Date]])/365,0)</f>
        <v>52</v>
      </c>
      <c r="I195" s="13">
        <v>44698</v>
      </c>
      <c r="K195" s="15">
        <v>2500</v>
      </c>
      <c r="L195">
        <v>3</v>
      </c>
      <c r="M195">
        <v>4</v>
      </c>
      <c r="N195">
        <v>4</v>
      </c>
      <c r="O195">
        <v>3</v>
      </c>
      <c r="P195">
        <v>5</v>
      </c>
      <c r="Q195">
        <v>5</v>
      </c>
      <c r="R195" s="17">
        <f>ROUND(SUM(Main[[#This Row],[Punctuality]:[Efficiency]])/6,1)</f>
        <v>4</v>
      </c>
    </row>
    <row r="196" spans="4:18">
      <c r="D196" t="s">
        <v>210</v>
      </c>
      <c r="E196" t="s">
        <v>7</v>
      </c>
      <c r="F196" t="s">
        <v>24</v>
      </c>
      <c r="G196" s="13">
        <v>30560</v>
      </c>
      <c r="H196" s="14">
        <f>ROUNDDOWN(($T$1-Main[[#This Row],[Birth Date]])/365,0)</f>
        <v>40</v>
      </c>
      <c r="I196" s="13">
        <v>44706</v>
      </c>
      <c r="K196" s="15">
        <v>2600</v>
      </c>
      <c r="L196">
        <v>5</v>
      </c>
      <c r="M196">
        <v>3</v>
      </c>
      <c r="N196">
        <v>3</v>
      </c>
      <c r="O196">
        <v>4</v>
      </c>
      <c r="P196">
        <v>5</v>
      </c>
      <c r="Q196">
        <v>4</v>
      </c>
      <c r="R196" s="17">
        <f>ROUND(SUM(Main[[#This Row],[Punctuality]:[Efficiency]])/6,1)</f>
        <v>4</v>
      </c>
    </row>
    <row r="197" spans="4:18">
      <c r="D197" t="s">
        <v>211</v>
      </c>
      <c r="E197" t="s">
        <v>5</v>
      </c>
      <c r="F197" t="s">
        <v>24</v>
      </c>
      <c r="G197" s="13">
        <v>30449</v>
      </c>
      <c r="H197" s="14">
        <f>ROUNDDOWN(($T$1-Main[[#This Row],[Birth Date]])/365,0)</f>
        <v>40</v>
      </c>
      <c r="I197" s="13">
        <v>44714</v>
      </c>
      <c r="J197" s="12">
        <v>45051</v>
      </c>
      <c r="K197" s="15">
        <v>2400</v>
      </c>
      <c r="L197">
        <v>3</v>
      </c>
      <c r="M197">
        <v>5</v>
      </c>
      <c r="N197">
        <v>5</v>
      </c>
      <c r="O197">
        <v>4</v>
      </c>
      <c r="P197">
        <v>5</v>
      </c>
      <c r="Q197">
        <v>3</v>
      </c>
      <c r="R197" s="17">
        <f>ROUND(SUM(Main[[#This Row],[Punctuality]:[Efficiency]])/6,1)</f>
        <v>4.2</v>
      </c>
    </row>
    <row r="198" spans="4:18">
      <c r="D198" t="s">
        <v>212</v>
      </c>
      <c r="E198" t="s">
        <v>3</v>
      </c>
      <c r="F198" t="s">
        <v>29</v>
      </c>
      <c r="G198" s="13">
        <v>35808</v>
      </c>
      <c r="H198" s="14">
        <f>ROUNDDOWN(($T$1-Main[[#This Row],[Birth Date]])/365,0)</f>
        <v>25</v>
      </c>
      <c r="I198" s="13">
        <v>44734</v>
      </c>
      <c r="K198" s="15">
        <v>5200</v>
      </c>
      <c r="L198">
        <v>4</v>
      </c>
      <c r="M198">
        <v>3</v>
      </c>
      <c r="N198">
        <v>3</v>
      </c>
      <c r="O198">
        <v>5</v>
      </c>
      <c r="P198">
        <v>5</v>
      </c>
      <c r="Q198">
        <v>4</v>
      </c>
      <c r="R198" s="17">
        <f>ROUND(SUM(Main[[#This Row],[Punctuality]:[Efficiency]])/6,1)</f>
        <v>4</v>
      </c>
    </row>
    <row r="199" spans="4:18">
      <c r="D199" t="s">
        <v>213</v>
      </c>
      <c r="E199" t="s">
        <v>7</v>
      </c>
      <c r="F199" t="s">
        <v>24</v>
      </c>
      <c r="G199" s="13">
        <v>32615</v>
      </c>
      <c r="H199" s="14">
        <f>ROUNDDOWN(($T$1-Main[[#This Row],[Birth Date]])/365,0)</f>
        <v>34</v>
      </c>
      <c r="I199" s="13">
        <v>44741</v>
      </c>
      <c r="J199" s="12">
        <v>44962</v>
      </c>
      <c r="K199" s="15">
        <v>1900</v>
      </c>
      <c r="L199">
        <v>4</v>
      </c>
      <c r="M199">
        <v>4</v>
      </c>
      <c r="N199">
        <v>3</v>
      </c>
      <c r="O199">
        <v>4</v>
      </c>
      <c r="P199">
        <v>5</v>
      </c>
      <c r="Q199">
        <v>5</v>
      </c>
      <c r="R199" s="17">
        <f>ROUND(SUM(Main[[#This Row],[Punctuality]:[Efficiency]])/6,1)</f>
        <v>4.2</v>
      </c>
    </row>
    <row r="200" spans="4:18">
      <c r="D200" t="s">
        <v>214</v>
      </c>
      <c r="E200" t="s">
        <v>3</v>
      </c>
      <c r="F200" t="s">
        <v>29</v>
      </c>
      <c r="G200" s="13">
        <v>28037</v>
      </c>
      <c r="H200" s="14">
        <f>ROUNDDOWN(($T$1-Main[[#This Row],[Birth Date]])/365,0)</f>
        <v>47</v>
      </c>
      <c r="I200" s="13">
        <v>44751</v>
      </c>
      <c r="K200" s="15">
        <v>3800</v>
      </c>
      <c r="L200">
        <v>4</v>
      </c>
      <c r="M200">
        <v>4</v>
      </c>
      <c r="N200">
        <v>4</v>
      </c>
      <c r="O200">
        <v>5</v>
      </c>
      <c r="P200">
        <v>5</v>
      </c>
      <c r="Q200">
        <v>3</v>
      </c>
      <c r="R200" s="17">
        <f>ROUND(SUM(Main[[#This Row],[Punctuality]:[Efficiency]])/6,1)</f>
        <v>4.2</v>
      </c>
    </row>
    <row r="201" spans="4:18">
      <c r="D201" t="s">
        <v>215</v>
      </c>
      <c r="E201" t="s">
        <v>6</v>
      </c>
      <c r="F201" t="s">
        <v>29</v>
      </c>
      <c r="G201" s="13">
        <v>29756</v>
      </c>
      <c r="H201" s="14">
        <f>ROUNDDOWN(($T$1-Main[[#This Row],[Birth Date]])/365,0)</f>
        <v>42</v>
      </c>
      <c r="I201" s="13">
        <v>44769</v>
      </c>
      <c r="K201" s="15">
        <v>2900</v>
      </c>
      <c r="L201">
        <v>4</v>
      </c>
      <c r="M201">
        <v>3</v>
      </c>
      <c r="N201">
        <v>3</v>
      </c>
      <c r="O201">
        <v>5</v>
      </c>
      <c r="P201">
        <v>5</v>
      </c>
      <c r="Q201">
        <v>4</v>
      </c>
      <c r="R201" s="17">
        <f>ROUND(SUM(Main[[#This Row],[Punctuality]:[Efficiency]])/6,1)</f>
        <v>4</v>
      </c>
    </row>
    <row r="202" spans="4:18">
      <c r="D202" t="s">
        <v>216</v>
      </c>
      <c r="E202" t="s">
        <v>6</v>
      </c>
      <c r="F202" t="s">
        <v>24</v>
      </c>
      <c r="G202" s="13">
        <v>25735</v>
      </c>
      <c r="H202" s="14">
        <f>ROUNDDOWN(($T$1-Main[[#This Row],[Birth Date]])/365,0)</f>
        <v>53</v>
      </c>
      <c r="I202" s="13">
        <v>44773</v>
      </c>
      <c r="K202" s="15">
        <v>2600</v>
      </c>
      <c r="L202">
        <v>4</v>
      </c>
      <c r="M202">
        <v>4</v>
      </c>
      <c r="N202">
        <v>3</v>
      </c>
      <c r="O202">
        <v>5</v>
      </c>
      <c r="P202">
        <v>4</v>
      </c>
      <c r="Q202">
        <v>4</v>
      </c>
      <c r="R202" s="17">
        <f>ROUND(SUM(Main[[#This Row],[Punctuality]:[Efficiency]])/6,1)</f>
        <v>4</v>
      </c>
    </row>
    <row r="203" spans="4:18">
      <c r="D203" t="s">
        <v>217</v>
      </c>
      <c r="E203" t="s">
        <v>6</v>
      </c>
      <c r="F203" t="s">
        <v>24</v>
      </c>
      <c r="G203" s="13">
        <v>35321</v>
      </c>
      <c r="H203" s="14">
        <f>ROUNDDOWN(($T$1-Main[[#This Row],[Birth Date]])/365,0)</f>
        <v>27</v>
      </c>
      <c r="I203" s="13">
        <v>44774</v>
      </c>
      <c r="K203" s="15">
        <v>2400</v>
      </c>
      <c r="L203">
        <v>3</v>
      </c>
      <c r="M203">
        <v>3</v>
      </c>
      <c r="N203">
        <v>2</v>
      </c>
      <c r="O203">
        <v>3</v>
      </c>
      <c r="P203">
        <v>3</v>
      </c>
      <c r="Q203">
        <v>5</v>
      </c>
      <c r="R203" s="17">
        <f>ROUND(SUM(Main[[#This Row],[Punctuality]:[Efficiency]])/6,1)</f>
        <v>3.2</v>
      </c>
    </row>
    <row r="204" spans="4:18">
      <c r="D204" t="s">
        <v>218</v>
      </c>
      <c r="E204" t="s">
        <v>5</v>
      </c>
      <c r="F204" t="s">
        <v>24</v>
      </c>
      <c r="G204" s="13">
        <v>32434</v>
      </c>
      <c r="H204" s="14">
        <f>ROUNDDOWN(($T$1-Main[[#This Row],[Birth Date]])/365,0)</f>
        <v>35</v>
      </c>
      <c r="I204" s="13">
        <v>44788</v>
      </c>
      <c r="K204" s="15">
        <v>4200</v>
      </c>
      <c r="L204">
        <v>4</v>
      </c>
      <c r="M204">
        <v>5</v>
      </c>
      <c r="N204">
        <v>5</v>
      </c>
      <c r="O204">
        <v>4</v>
      </c>
      <c r="P204">
        <v>3</v>
      </c>
      <c r="Q204">
        <v>4</v>
      </c>
      <c r="R204" s="17">
        <f>ROUND(SUM(Main[[#This Row],[Punctuality]:[Efficiency]])/6,1)</f>
        <v>4.2</v>
      </c>
    </row>
    <row r="205" spans="4:18">
      <c r="D205" t="s">
        <v>219</v>
      </c>
      <c r="E205" t="s">
        <v>3</v>
      </c>
      <c r="F205" t="s">
        <v>24</v>
      </c>
      <c r="G205" s="13">
        <v>34683</v>
      </c>
      <c r="H205" s="14">
        <f>ROUNDDOWN(($T$1-Main[[#This Row],[Birth Date]])/365,0)</f>
        <v>28</v>
      </c>
      <c r="I205" s="13">
        <v>44793</v>
      </c>
      <c r="K205" s="15">
        <v>3900</v>
      </c>
      <c r="L205">
        <v>3</v>
      </c>
      <c r="M205">
        <v>3</v>
      </c>
      <c r="N205">
        <v>3</v>
      </c>
      <c r="O205">
        <v>4</v>
      </c>
      <c r="P205">
        <v>5</v>
      </c>
      <c r="Q205">
        <v>3</v>
      </c>
      <c r="R205" s="17">
        <f>ROUND(SUM(Main[[#This Row],[Punctuality]:[Efficiency]])/6,1)</f>
        <v>3.5</v>
      </c>
    </row>
    <row r="206" spans="4:18">
      <c r="D206" t="s">
        <v>220</v>
      </c>
      <c r="E206" t="s">
        <v>3</v>
      </c>
      <c r="F206" t="s">
        <v>29</v>
      </c>
      <c r="G206" s="13">
        <v>31458</v>
      </c>
      <c r="H206" s="14">
        <f>ROUNDDOWN(($T$1-Main[[#This Row],[Birth Date]])/365,0)</f>
        <v>37</v>
      </c>
      <c r="I206" s="13">
        <v>44797</v>
      </c>
      <c r="J206" s="12">
        <v>45081</v>
      </c>
      <c r="K206" s="15">
        <v>2500</v>
      </c>
      <c r="L206">
        <v>3</v>
      </c>
      <c r="M206">
        <v>3</v>
      </c>
      <c r="N206">
        <v>5</v>
      </c>
      <c r="O206">
        <v>2</v>
      </c>
      <c r="P206">
        <v>3</v>
      </c>
      <c r="Q206">
        <v>2</v>
      </c>
      <c r="R206" s="17">
        <f>ROUND(SUM(Main[[#This Row],[Punctuality]:[Efficiency]])/6,1)</f>
        <v>3</v>
      </c>
    </row>
    <row r="207" spans="4:18">
      <c r="D207" t="s">
        <v>221</v>
      </c>
      <c r="E207" t="s">
        <v>5</v>
      </c>
      <c r="F207" t="s">
        <v>24</v>
      </c>
      <c r="G207" s="13">
        <v>24109</v>
      </c>
      <c r="H207" s="14">
        <f>ROUNDDOWN(($T$1-Main[[#This Row],[Birth Date]])/365,0)</f>
        <v>57</v>
      </c>
      <c r="I207" s="13">
        <v>44807</v>
      </c>
      <c r="K207" s="15">
        <v>1900</v>
      </c>
      <c r="L207">
        <v>4</v>
      </c>
      <c r="M207">
        <v>5</v>
      </c>
      <c r="N207">
        <v>3</v>
      </c>
      <c r="O207">
        <v>3</v>
      </c>
      <c r="P207">
        <v>4</v>
      </c>
      <c r="Q207">
        <v>3</v>
      </c>
      <c r="R207" s="17">
        <f>ROUND(SUM(Main[[#This Row],[Punctuality]:[Efficiency]])/6,1)</f>
        <v>3.7</v>
      </c>
    </row>
    <row r="208" spans="4:18">
      <c r="D208" t="s">
        <v>222</v>
      </c>
      <c r="E208" t="s">
        <v>5</v>
      </c>
      <c r="F208" t="s">
        <v>24</v>
      </c>
      <c r="G208" s="13">
        <v>36418</v>
      </c>
      <c r="H208" s="14">
        <f>ROUNDDOWN(($T$1-Main[[#This Row],[Birth Date]])/365,0)</f>
        <v>24</v>
      </c>
      <c r="I208" s="13">
        <v>44821</v>
      </c>
      <c r="K208" s="15">
        <v>4200</v>
      </c>
      <c r="L208">
        <v>5</v>
      </c>
      <c r="M208">
        <v>4</v>
      </c>
      <c r="N208">
        <v>5</v>
      </c>
      <c r="O208">
        <v>3</v>
      </c>
      <c r="P208">
        <v>3</v>
      </c>
      <c r="Q208">
        <v>3</v>
      </c>
      <c r="R208" s="17">
        <f>ROUND(SUM(Main[[#This Row],[Punctuality]:[Efficiency]])/6,1)</f>
        <v>3.8</v>
      </c>
    </row>
    <row r="209" spans="4:18">
      <c r="D209" t="s">
        <v>223</v>
      </c>
      <c r="E209" t="s">
        <v>3</v>
      </c>
      <c r="F209" t="s">
        <v>24</v>
      </c>
      <c r="G209" s="13">
        <v>29131</v>
      </c>
      <c r="H209" s="14">
        <f>ROUNDDOWN(($T$1-Main[[#This Row],[Birth Date]])/365,0)</f>
        <v>44</v>
      </c>
      <c r="I209" s="13">
        <v>44828</v>
      </c>
      <c r="K209" s="15">
        <v>2400</v>
      </c>
      <c r="L209">
        <v>3</v>
      </c>
      <c r="M209">
        <v>5</v>
      </c>
      <c r="N209">
        <v>3</v>
      </c>
      <c r="O209">
        <v>4</v>
      </c>
      <c r="P209">
        <v>4</v>
      </c>
      <c r="Q209">
        <v>3</v>
      </c>
      <c r="R209" s="17">
        <f>ROUND(SUM(Main[[#This Row],[Punctuality]:[Efficiency]])/6,1)</f>
        <v>3.7</v>
      </c>
    </row>
    <row r="210" spans="4:18">
      <c r="D210" t="s">
        <v>224</v>
      </c>
      <c r="E210" t="s">
        <v>5</v>
      </c>
      <c r="F210" t="s">
        <v>29</v>
      </c>
      <c r="G210" s="13">
        <v>29894</v>
      </c>
      <c r="H210" s="14">
        <f>ROUNDDOWN(($T$1-Main[[#This Row],[Birth Date]])/365,0)</f>
        <v>42</v>
      </c>
      <c r="I210" s="13">
        <v>44829</v>
      </c>
      <c r="K210" s="15">
        <v>4000</v>
      </c>
      <c r="L210">
        <v>5</v>
      </c>
      <c r="M210">
        <v>3</v>
      </c>
      <c r="N210">
        <v>5</v>
      </c>
      <c r="O210">
        <v>5</v>
      </c>
      <c r="P210">
        <v>4</v>
      </c>
      <c r="Q210">
        <v>3</v>
      </c>
      <c r="R210" s="17">
        <f>ROUND(SUM(Main[[#This Row],[Punctuality]:[Efficiency]])/6,1)</f>
        <v>4.2</v>
      </c>
    </row>
    <row r="211" spans="4:18">
      <c r="D211" t="s">
        <v>225</v>
      </c>
      <c r="E211" t="s">
        <v>7</v>
      </c>
      <c r="F211" t="s">
        <v>24</v>
      </c>
      <c r="G211" s="13">
        <v>34136</v>
      </c>
      <c r="H211" s="14">
        <f>ROUNDDOWN(($T$1-Main[[#This Row],[Birth Date]])/365,0)</f>
        <v>30</v>
      </c>
      <c r="I211" s="13">
        <v>44831</v>
      </c>
      <c r="J211" s="12">
        <v>45207</v>
      </c>
      <c r="K211" s="15">
        <v>4500</v>
      </c>
      <c r="L211">
        <v>2</v>
      </c>
      <c r="M211">
        <v>2</v>
      </c>
      <c r="N211">
        <v>3</v>
      </c>
      <c r="O211">
        <v>2</v>
      </c>
      <c r="P211">
        <v>2</v>
      </c>
      <c r="Q211">
        <v>5</v>
      </c>
      <c r="R211" s="17">
        <f>ROUND(SUM(Main[[#This Row],[Punctuality]:[Efficiency]])/6,1)</f>
        <v>2.7</v>
      </c>
    </row>
    <row r="212" spans="4:18">
      <c r="D212" t="s">
        <v>226</v>
      </c>
      <c r="E212" t="s">
        <v>7</v>
      </c>
      <c r="F212" t="s">
        <v>24</v>
      </c>
      <c r="G212" s="13">
        <v>35178</v>
      </c>
      <c r="H212" s="14">
        <f>ROUNDDOWN(($T$1-Main[[#This Row],[Birth Date]])/365,0)</f>
        <v>27</v>
      </c>
      <c r="I212" s="13">
        <v>44847</v>
      </c>
      <c r="K212" s="15">
        <v>5000</v>
      </c>
      <c r="L212">
        <v>5</v>
      </c>
      <c r="M212">
        <v>3</v>
      </c>
      <c r="N212">
        <v>3</v>
      </c>
      <c r="O212">
        <v>4</v>
      </c>
      <c r="P212">
        <v>5</v>
      </c>
      <c r="Q212">
        <v>4</v>
      </c>
      <c r="R212" s="17">
        <f>ROUND(SUM(Main[[#This Row],[Punctuality]:[Efficiency]])/6,1)</f>
        <v>4</v>
      </c>
    </row>
    <row r="213" spans="4:18">
      <c r="D213" t="s">
        <v>227</v>
      </c>
      <c r="E213" t="s">
        <v>5</v>
      </c>
      <c r="F213" t="s">
        <v>24</v>
      </c>
      <c r="G213" s="13">
        <v>25197</v>
      </c>
      <c r="H213" s="14">
        <f>ROUNDDOWN(($T$1-Main[[#This Row],[Birth Date]])/365,0)</f>
        <v>54</v>
      </c>
      <c r="I213" s="13">
        <v>44882</v>
      </c>
      <c r="K213" s="15">
        <v>2600</v>
      </c>
      <c r="L213">
        <v>4</v>
      </c>
      <c r="M213">
        <v>4</v>
      </c>
      <c r="N213">
        <v>4</v>
      </c>
      <c r="O213">
        <v>5</v>
      </c>
      <c r="P213">
        <v>4</v>
      </c>
      <c r="Q213">
        <v>5</v>
      </c>
      <c r="R213" s="17">
        <f>ROUND(SUM(Main[[#This Row],[Punctuality]:[Efficiency]])/6,1)</f>
        <v>4.3</v>
      </c>
    </row>
    <row r="214" spans="4:18">
      <c r="D214" t="s">
        <v>228</v>
      </c>
      <c r="E214" t="s">
        <v>3</v>
      </c>
      <c r="F214" t="s">
        <v>24</v>
      </c>
      <c r="G214" s="13">
        <v>30085</v>
      </c>
      <c r="H214" s="14">
        <f>ROUNDDOWN(($T$1-Main[[#This Row],[Birth Date]])/365,0)</f>
        <v>41</v>
      </c>
      <c r="I214" s="13">
        <v>44891</v>
      </c>
      <c r="K214" s="15">
        <v>2200</v>
      </c>
      <c r="L214">
        <v>3</v>
      </c>
      <c r="M214">
        <v>4</v>
      </c>
      <c r="N214">
        <v>3</v>
      </c>
      <c r="O214">
        <v>5</v>
      </c>
      <c r="P214">
        <v>5</v>
      </c>
      <c r="Q214">
        <v>5</v>
      </c>
      <c r="R214" s="17">
        <f>ROUND(SUM(Main[[#This Row],[Punctuality]:[Efficiency]])/6,1)</f>
        <v>4.2</v>
      </c>
    </row>
    <row r="215" spans="4:18">
      <c r="D215" t="s">
        <v>229</v>
      </c>
      <c r="E215" t="s">
        <v>6</v>
      </c>
      <c r="F215" t="s">
        <v>24</v>
      </c>
      <c r="G215" s="13">
        <v>27826</v>
      </c>
      <c r="H215" s="14">
        <f>ROUNDDOWN(($T$1-Main[[#This Row],[Birth Date]])/365,0)</f>
        <v>47</v>
      </c>
      <c r="I215" s="13">
        <v>44895</v>
      </c>
      <c r="K215" s="15">
        <v>1900</v>
      </c>
      <c r="L215">
        <v>5</v>
      </c>
      <c r="M215">
        <v>4</v>
      </c>
      <c r="N215">
        <v>3</v>
      </c>
      <c r="O215">
        <v>3</v>
      </c>
      <c r="P215">
        <v>5</v>
      </c>
      <c r="Q215">
        <v>5</v>
      </c>
      <c r="R215" s="17">
        <f>ROUND(SUM(Main[[#This Row],[Punctuality]:[Efficiency]])/6,1)</f>
        <v>4.2</v>
      </c>
    </row>
    <row r="216" spans="4:18">
      <c r="D216" t="s">
        <v>230</v>
      </c>
      <c r="E216" t="s">
        <v>7</v>
      </c>
      <c r="F216" t="s">
        <v>24</v>
      </c>
      <c r="G216" s="13">
        <v>24217</v>
      </c>
      <c r="H216" s="14">
        <f>ROUNDDOWN(($T$1-Main[[#This Row],[Birth Date]])/365,0)</f>
        <v>57</v>
      </c>
      <c r="I216" s="13">
        <v>44936</v>
      </c>
      <c r="K216" s="15">
        <v>3300</v>
      </c>
      <c r="L216">
        <v>5</v>
      </c>
      <c r="M216">
        <v>5</v>
      </c>
      <c r="N216">
        <v>3</v>
      </c>
      <c r="O216">
        <v>3</v>
      </c>
      <c r="P216">
        <v>3</v>
      </c>
      <c r="Q216">
        <v>3</v>
      </c>
      <c r="R216" s="17">
        <f>ROUND(SUM(Main[[#This Row],[Punctuality]:[Efficiency]])/6,1)</f>
        <v>3.7</v>
      </c>
    </row>
    <row r="217" spans="4:18">
      <c r="D217" t="s">
        <v>231</v>
      </c>
      <c r="E217" t="s">
        <v>7</v>
      </c>
      <c r="F217" t="s">
        <v>29</v>
      </c>
      <c r="G217" s="13">
        <v>35442</v>
      </c>
      <c r="H217" s="14">
        <f>ROUNDDOWN(($T$1-Main[[#This Row],[Birth Date]])/365,0)</f>
        <v>26</v>
      </c>
      <c r="I217" s="13">
        <v>44952</v>
      </c>
      <c r="K217" s="15">
        <v>3500</v>
      </c>
      <c r="L217">
        <v>5</v>
      </c>
      <c r="M217">
        <v>5</v>
      </c>
      <c r="N217">
        <v>5</v>
      </c>
      <c r="O217">
        <v>3</v>
      </c>
      <c r="P217">
        <v>5</v>
      </c>
      <c r="Q217">
        <v>5</v>
      </c>
      <c r="R217" s="17">
        <f>ROUND(SUM(Main[[#This Row],[Punctuality]:[Efficiency]])/6,1)</f>
        <v>4.7</v>
      </c>
    </row>
    <row r="218" spans="4:18">
      <c r="D218" t="s">
        <v>232</v>
      </c>
      <c r="E218" t="s">
        <v>3</v>
      </c>
      <c r="F218" t="s">
        <v>24</v>
      </c>
      <c r="G218" s="13">
        <v>25205</v>
      </c>
      <c r="H218" s="14">
        <f>ROUNDDOWN(($T$1-Main[[#This Row],[Birth Date]])/365,0)</f>
        <v>54</v>
      </c>
      <c r="I218" s="13">
        <v>44954</v>
      </c>
      <c r="J218" s="12">
        <v>45146</v>
      </c>
      <c r="K218" s="15">
        <v>3500</v>
      </c>
      <c r="L218">
        <v>2</v>
      </c>
      <c r="M218">
        <v>2</v>
      </c>
      <c r="N218">
        <v>3</v>
      </c>
      <c r="O218">
        <v>3</v>
      </c>
      <c r="P218">
        <v>3</v>
      </c>
      <c r="Q218">
        <v>4</v>
      </c>
      <c r="R218" s="17">
        <f>ROUND(SUM(Main[[#This Row],[Punctuality]:[Efficiency]])/6,1)</f>
        <v>2.8</v>
      </c>
    </row>
    <row r="219" spans="4:18">
      <c r="D219" t="s">
        <v>233</v>
      </c>
      <c r="E219" t="s">
        <v>6</v>
      </c>
      <c r="F219" t="s">
        <v>24</v>
      </c>
      <c r="G219" s="13">
        <v>33947</v>
      </c>
      <c r="H219" s="14">
        <f>ROUNDDOWN(($T$1-Main[[#This Row],[Birth Date]])/365,0)</f>
        <v>30</v>
      </c>
      <c r="I219" s="13">
        <v>44973</v>
      </c>
      <c r="K219" s="15">
        <v>5400</v>
      </c>
      <c r="L219">
        <v>5</v>
      </c>
      <c r="M219">
        <v>3</v>
      </c>
      <c r="N219">
        <v>5</v>
      </c>
      <c r="O219">
        <v>4</v>
      </c>
      <c r="P219">
        <v>5</v>
      </c>
      <c r="Q219">
        <v>5</v>
      </c>
      <c r="R219" s="17">
        <f>ROUND(SUM(Main[[#This Row],[Punctuality]:[Efficiency]])/6,1)</f>
        <v>4.5</v>
      </c>
    </row>
    <row r="220" spans="4:18">
      <c r="D220" t="s">
        <v>234</v>
      </c>
      <c r="E220" t="s">
        <v>6</v>
      </c>
      <c r="F220" t="s">
        <v>29</v>
      </c>
      <c r="G220" s="13">
        <v>28246</v>
      </c>
      <c r="H220" s="14">
        <f>ROUNDDOWN(($T$1-Main[[#This Row],[Birth Date]])/365,0)</f>
        <v>46</v>
      </c>
      <c r="I220" s="13">
        <v>44975</v>
      </c>
      <c r="K220" s="15">
        <v>4800</v>
      </c>
      <c r="L220">
        <v>5</v>
      </c>
      <c r="M220">
        <v>4</v>
      </c>
      <c r="N220">
        <v>3</v>
      </c>
      <c r="O220">
        <v>5</v>
      </c>
      <c r="P220">
        <v>5</v>
      </c>
      <c r="Q220">
        <v>5</v>
      </c>
      <c r="R220" s="17">
        <f>ROUND(SUM(Main[[#This Row],[Punctuality]:[Efficiency]])/6,1)</f>
        <v>4.5</v>
      </c>
    </row>
    <row r="221" spans="4:18">
      <c r="D221" t="s">
        <v>235</v>
      </c>
      <c r="E221" t="s">
        <v>7</v>
      </c>
      <c r="F221" t="s">
        <v>24</v>
      </c>
      <c r="G221" s="13">
        <v>32288</v>
      </c>
      <c r="H221" s="14">
        <f>ROUNDDOWN(($T$1-Main[[#This Row],[Birth Date]])/365,0)</f>
        <v>35</v>
      </c>
      <c r="I221" s="13">
        <v>44976</v>
      </c>
      <c r="K221" s="15">
        <v>1800</v>
      </c>
      <c r="L221">
        <v>3</v>
      </c>
      <c r="M221">
        <v>5</v>
      </c>
      <c r="N221">
        <v>5</v>
      </c>
      <c r="O221">
        <v>3</v>
      </c>
      <c r="P221">
        <v>5</v>
      </c>
      <c r="Q221">
        <v>5</v>
      </c>
      <c r="R221" s="17">
        <f>ROUND(SUM(Main[[#This Row],[Punctuality]:[Efficiency]])/6,1)</f>
        <v>4.3</v>
      </c>
    </row>
    <row r="222" spans="4:18">
      <c r="D222" t="s">
        <v>236</v>
      </c>
      <c r="E222" t="s">
        <v>5</v>
      </c>
      <c r="F222" t="s">
        <v>29</v>
      </c>
      <c r="G222" s="13">
        <v>30836</v>
      </c>
      <c r="H222" s="14">
        <f>ROUNDDOWN(($T$1-Main[[#This Row],[Birth Date]])/365,0)</f>
        <v>39</v>
      </c>
      <c r="I222" s="13">
        <v>44992</v>
      </c>
      <c r="K222" s="15">
        <v>3800</v>
      </c>
      <c r="L222">
        <v>5</v>
      </c>
      <c r="M222">
        <v>5</v>
      </c>
      <c r="N222">
        <v>4</v>
      </c>
      <c r="O222">
        <v>5</v>
      </c>
      <c r="P222">
        <v>4</v>
      </c>
      <c r="Q222">
        <v>5</v>
      </c>
      <c r="R222" s="17">
        <f>ROUND(SUM(Main[[#This Row],[Punctuality]:[Efficiency]])/6,1)</f>
        <v>4.7</v>
      </c>
    </row>
    <row r="223" spans="4:18">
      <c r="D223" t="s">
        <v>237</v>
      </c>
      <c r="E223" t="s">
        <v>3</v>
      </c>
      <c r="F223" t="s">
        <v>24</v>
      </c>
      <c r="G223" s="13">
        <v>23176</v>
      </c>
      <c r="H223" s="14">
        <f>ROUNDDOWN(($T$1-Main[[#This Row],[Birth Date]])/365,0)</f>
        <v>60</v>
      </c>
      <c r="I223" s="13">
        <v>44994</v>
      </c>
      <c r="K223" s="15">
        <v>3400</v>
      </c>
      <c r="L223">
        <v>3</v>
      </c>
      <c r="M223">
        <v>5</v>
      </c>
      <c r="N223">
        <v>3</v>
      </c>
      <c r="O223">
        <v>5</v>
      </c>
      <c r="P223">
        <v>5</v>
      </c>
      <c r="Q223">
        <v>5</v>
      </c>
      <c r="R223" s="17">
        <f>ROUND(SUM(Main[[#This Row],[Punctuality]:[Efficiency]])/6,1)</f>
        <v>4.3</v>
      </c>
    </row>
    <row r="224" spans="4:18">
      <c r="D224" t="s">
        <v>238</v>
      </c>
      <c r="E224" t="s">
        <v>5</v>
      </c>
      <c r="F224" t="s">
        <v>29</v>
      </c>
      <c r="G224" s="13">
        <v>23547</v>
      </c>
      <c r="H224" s="14">
        <f>ROUNDDOWN(($T$1-Main[[#This Row],[Birth Date]])/365,0)</f>
        <v>59</v>
      </c>
      <c r="I224" s="13">
        <v>45002</v>
      </c>
      <c r="K224" s="15">
        <v>3100</v>
      </c>
      <c r="L224">
        <v>5</v>
      </c>
      <c r="M224">
        <v>4</v>
      </c>
      <c r="N224">
        <v>5</v>
      </c>
      <c r="O224">
        <v>4</v>
      </c>
      <c r="P224">
        <v>5</v>
      </c>
      <c r="Q224">
        <v>4</v>
      </c>
      <c r="R224" s="17">
        <f>ROUND(SUM(Main[[#This Row],[Punctuality]:[Efficiency]])/6,1)</f>
        <v>4.5</v>
      </c>
    </row>
    <row r="225" spans="4:18">
      <c r="D225" t="s">
        <v>239</v>
      </c>
      <c r="E225" t="s">
        <v>6</v>
      </c>
      <c r="F225" t="s">
        <v>24</v>
      </c>
      <c r="G225" s="13">
        <v>35790</v>
      </c>
      <c r="H225" s="14">
        <f>ROUNDDOWN(($T$1-Main[[#This Row],[Birth Date]])/365,0)</f>
        <v>25</v>
      </c>
      <c r="I225" s="13">
        <v>45017</v>
      </c>
      <c r="K225" s="15">
        <v>4200</v>
      </c>
      <c r="L225">
        <v>5</v>
      </c>
      <c r="M225">
        <v>4</v>
      </c>
      <c r="N225">
        <v>4</v>
      </c>
      <c r="O225">
        <v>4</v>
      </c>
      <c r="P225">
        <v>5</v>
      </c>
      <c r="Q225">
        <v>5</v>
      </c>
      <c r="R225" s="17">
        <f>ROUND(SUM(Main[[#This Row],[Punctuality]:[Efficiency]])/6,1)</f>
        <v>4.5</v>
      </c>
    </row>
    <row r="226" spans="4:18">
      <c r="D226" t="s">
        <v>240</v>
      </c>
      <c r="E226" t="s">
        <v>6</v>
      </c>
      <c r="F226" t="s">
        <v>24</v>
      </c>
      <c r="G226" s="13">
        <v>31968</v>
      </c>
      <c r="H226" s="14">
        <f>ROUNDDOWN(($T$1-Main[[#This Row],[Birth Date]])/365,0)</f>
        <v>36</v>
      </c>
      <c r="I226" s="13">
        <v>45036</v>
      </c>
      <c r="K226" s="15">
        <v>3700</v>
      </c>
      <c r="L226">
        <v>4</v>
      </c>
      <c r="M226">
        <v>4</v>
      </c>
      <c r="N226">
        <v>5</v>
      </c>
      <c r="O226">
        <v>3</v>
      </c>
      <c r="P226">
        <v>5</v>
      </c>
      <c r="Q226">
        <v>4</v>
      </c>
      <c r="R226" s="17">
        <f>ROUND(SUM(Main[[#This Row],[Punctuality]:[Efficiency]])/6,1)</f>
        <v>4.2</v>
      </c>
    </row>
    <row r="227" spans="4:18">
      <c r="D227" t="s">
        <v>241</v>
      </c>
      <c r="E227" t="s">
        <v>5</v>
      </c>
      <c r="F227" t="s">
        <v>29</v>
      </c>
      <c r="G227" s="13">
        <v>34011</v>
      </c>
      <c r="H227" s="14">
        <f>ROUNDDOWN(($T$1-Main[[#This Row],[Birth Date]])/365,0)</f>
        <v>30</v>
      </c>
      <c r="I227" s="13">
        <v>45045</v>
      </c>
      <c r="K227" s="15">
        <v>4300</v>
      </c>
      <c r="L227">
        <v>5</v>
      </c>
      <c r="M227">
        <v>4</v>
      </c>
      <c r="N227">
        <v>4</v>
      </c>
      <c r="O227">
        <v>5</v>
      </c>
      <c r="P227">
        <v>5</v>
      </c>
      <c r="Q227">
        <v>5</v>
      </c>
      <c r="R227" s="17">
        <f>ROUND(SUM(Main[[#This Row],[Punctuality]:[Efficiency]])/6,1)</f>
        <v>4.7</v>
      </c>
    </row>
    <row r="228" spans="4:18">
      <c r="D228" t="s">
        <v>242</v>
      </c>
      <c r="E228" t="s">
        <v>5</v>
      </c>
      <c r="F228" t="s">
        <v>29</v>
      </c>
      <c r="G228" s="13">
        <v>33042</v>
      </c>
      <c r="H228" s="14">
        <f>ROUNDDOWN(($T$1-Main[[#This Row],[Birth Date]])/365,0)</f>
        <v>33</v>
      </c>
      <c r="I228" s="13">
        <v>45058</v>
      </c>
      <c r="K228" s="15">
        <v>5400</v>
      </c>
      <c r="L228">
        <v>4</v>
      </c>
      <c r="M228">
        <v>4</v>
      </c>
      <c r="N228">
        <v>4</v>
      </c>
      <c r="O228">
        <v>3</v>
      </c>
      <c r="P228">
        <v>5</v>
      </c>
      <c r="Q228">
        <v>5</v>
      </c>
      <c r="R228" s="17">
        <f>ROUND(SUM(Main[[#This Row],[Punctuality]:[Efficiency]])/6,1)</f>
        <v>4.2</v>
      </c>
    </row>
    <row r="229" spans="4:18">
      <c r="D229" t="s">
        <v>243</v>
      </c>
      <c r="E229" t="s">
        <v>5</v>
      </c>
      <c r="F229" t="s">
        <v>24</v>
      </c>
      <c r="G229" s="13">
        <v>26023</v>
      </c>
      <c r="H229" s="14">
        <f>ROUNDDOWN(($T$1-Main[[#This Row],[Birth Date]])/365,0)</f>
        <v>52</v>
      </c>
      <c r="I229" s="13">
        <v>45070</v>
      </c>
      <c r="K229" s="15">
        <v>3500</v>
      </c>
      <c r="L229">
        <v>3</v>
      </c>
      <c r="M229">
        <v>4</v>
      </c>
      <c r="N229">
        <v>5</v>
      </c>
      <c r="O229">
        <v>5</v>
      </c>
      <c r="P229">
        <v>4</v>
      </c>
      <c r="Q229">
        <v>4</v>
      </c>
      <c r="R229" s="17">
        <f>ROUND(SUM(Main[[#This Row],[Punctuality]:[Efficiency]])/6,1)</f>
        <v>4.2</v>
      </c>
    </row>
    <row r="230" spans="4:18">
      <c r="D230" t="s">
        <v>244</v>
      </c>
      <c r="E230" t="s">
        <v>5</v>
      </c>
      <c r="F230" t="s">
        <v>24</v>
      </c>
      <c r="G230" s="13">
        <v>29646</v>
      </c>
      <c r="H230" s="14">
        <f>ROUNDDOWN(($T$1-Main[[#This Row],[Birth Date]])/365,0)</f>
        <v>42</v>
      </c>
      <c r="I230" s="13">
        <v>45081</v>
      </c>
      <c r="K230" s="15">
        <v>3100</v>
      </c>
      <c r="L230">
        <v>4</v>
      </c>
      <c r="M230">
        <v>3</v>
      </c>
      <c r="N230">
        <v>3</v>
      </c>
      <c r="O230">
        <v>3</v>
      </c>
      <c r="P230">
        <v>5</v>
      </c>
      <c r="Q230">
        <v>5</v>
      </c>
      <c r="R230" s="17">
        <f>ROUND(SUM(Main[[#This Row],[Punctuality]:[Efficiency]])/6,1)</f>
        <v>3.8</v>
      </c>
    </row>
    <row r="231" spans="4:18">
      <c r="D231" t="s">
        <v>245</v>
      </c>
      <c r="E231" t="s">
        <v>7</v>
      </c>
      <c r="F231" t="s">
        <v>24</v>
      </c>
      <c r="G231" s="13">
        <v>36250</v>
      </c>
      <c r="H231" s="14">
        <f>ROUNDDOWN(($T$1-Main[[#This Row],[Birth Date]])/365,0)</f>
        <v>24</v>
      </c>
      <c r="I231" s="13">
        <v>45083</v>
      </c>
      <c r="K231" s="15">
        <v>2900</v>
      </c>
      <c r="L231">
        <v>3</v>
      </c>
      <c r="M231">
        <v>4</v>
      </c>
      <c r="N231">
        <v>5</v>
      </c>
      <c r="O231">
        <v>5</v>
      </c>
      <c r="P231">
        <v>4</v>
      </c>
      <c r="Q231">
        <v>5</v>
      </c>
      <c r="R231" s="17">
        <f>ROUND(SUM(Main[[#This Row],[Punctuality]:[Efficiency]])/6,1)</f>
        <v>4.3</v>
      </c>
    </row>
    <row r="232" spans="4:18">
      <c r="D232" t="s">
        <v>246</v>
      </c>
      <c r="E232" t="s">
        <v>3</v>
      </c>
      <c r="F232" t="s">
        <v>24</v>
      </c>
      <c r="G232" s="13">
        <v>27654</v>
      </c>
      <c r="H232" s="14">
        <f>ROUNDDOWN(($T$1-Main[[#This Row],[Birth Date]])/365,0)</f>
        <v>48</v>
      </c>
      <c r="I232" s="13">
        <v>45085</v>
      </c>
      <c r="K232" s="15">
        <v>3500</v>
      </c>
      <c r="L232">
        <v>3</v>
      </c>
      <c r="M232">
        <v>5</v>
      </c>
      <c r="N232">
        <v>3</v>
      </c>
      <c r="O232">
        <v>4</v>
      </c>
      <c r="P232">
        <v>3</v>
      </c>
      <c r="Q232">
        <v>5</v>
      </c>
      <c r="R232" s="17">
        <f>ROUND(SUM(Main[[#This Row],[Punctuality]:[Efficiency]])/6,1)</f>
        <v>3.8</v>
      </c>
    </row>
    <row r="233" spans="4:18">
      <c r="D233" t="s">
        <v>247</v>
      </c>
      <c r="E233" t="s">
        <v>3</v>
      </c>
      <c r="F233" t="s">
        <v>29</v>
      </c>
      <c r="G233" s="13">
        <v>31662</v>
      </c>
      <c r="H233" s="14">
        <f>ROUNDDOWN(($T$1-Main[[#This Row],[Birth Date]])/365,0)</f>
        <v>37</v>
      </c>
      <c r="I233" s="13">
        <v>45091</v>
      </c>
      <c r="K233" s="15">
        <v>4900</v>
      </c>
      <c r="L233">
        <v>5</v>
      </c>
      <c r="M233">
        <v>5</v>
      </c>
      <c r="N233">
        <v>5</v>
      </c>
      <c r="O233">
        <v>5</v>
      </c>
      <c r="P233">
        <v>5</v>
      </c>
      <c r="Q233">
        <v>5</v>
      </c>
      <c r="R233" s="17">
        <f>ROUND(SUM(Main[[#This Row],[Punctuality]:[Efficiency]])/6,1)</f>
        <v>5</v>
      </c>
    </row>
    <row r="234" spans="4:18">
      <c r="D234" t="s">
        <v>248</v>
      </c>
      <c r="E234" t="s">
        <v>6</v>
      </c>
      <c r="F234" t="s">
        <v>29</v>
      </c>
      <c r="G234" s="13">
        <v>36028</v>
      </c>
      <c r="H234" s="14">
        <f>ROUNDDOWN(($T$1-Main[[#This Row],[Birth Date]])/365,0)</f>
        <v>25</v>
      </c>
      <c r="I234" s="13">
        <v>45092</v>
      </c>
      <c r="K234" s="15">
        <v>3900</v>
      </c>
      <c r="L234">
        <v>5</v>
      </c>
      <c r="M234">
        <v>4</v>
      </c>
      <c r="N234">
        <v>5</v>
      </c>
      <c r="O234">
        <v>5</v>
      </c>
      <c r="P234">
        <v>3</v>
      </c>
      <c r="Q234">
        <v>5</v>
      </c>
      <c r="R234" s="17">
        <f>ROUND(SUM(Main[[#This Row],[Punctuality]:[Efficiency]])/6,1)</f>
        <v>4.5</v>
      </c>
    </row>
    <row r="235" spans="4:18">
      <c r="D235" t="s">
        <v>249</v>
      </c>
      <c r="E235" t="s">
        <v>6</v>
      </c>
      <c r="F235" t="s">
        <v>24</v>
      </c>
      <c r="G235" s="13">
        <v>35062</v>
      </c>
      <c r="H235" s="14">
        <f>ROUNDDOWN(($T$1-Main[[#This Row],[Birth Date]])/365,0)</f>
        <v>27</v>
      </c>
      <c r="I235" s="13">
        <v>45093</v>
      </c>
      <c r="K235" s="15">
        <v>3600</v>
      </c>
      <c r="L235">
        <v>5</v>
      </c>
      <c r="M235">
        <v>3</v>
      </c>
      <c r="N235">
        <v>4</v>
      </c>
      <c r="O235">
        <v>4</v>
      </c>
      <c r="P235">
        <v>5</v>
      </c>
      <c r="Q235">
        <v>5</v>
      </c>
      <c r="R235" s="17">
        <f>ROUND(SUM(Main[[#This Row],[Punctuality]:[Efficiency]])/6,1)</f>
        <v>4.3</v>
      </c>
    </row>
    <row r="236" spans="4:18">
      <c r="D236" t="s">
        <v>250</v>
      </c>
      <c r="E236" t="s">
        <v>6</v>
      </c>
      <c r="F236" t="s">
        <v>24</v>
      </c>
      <c r="G236" s="13">
        <v>26824</v>
      </c>
      <c r="H236" s="14">
        <f>ROUNDDOWN(($T$1-Main[[#This Row],[Birth Date]])/365,0)</f>
        <v>50</v>
      </c>
      <c r="I236" s="13">
        <v>45096</v>
      </c>
      <c r="K236" s="15">
        <v>3500</v>
      </c>
      <c r="L236">
        <v>4</v>
      </c>
      <c r="M236">
        <v>4</v>
      </c>
      <c r="N236">
        <v>5</v>
      </c>
      <c r="O236">
        <v>4</v>
      </c>
      <c r="P236">
        <v>3</v>
      </c>
      <c r="Q236">
        <v>5</v>
      </c>
      <c r="R236" s="17">
        <f>ROUND(SUM(Main[[#This Row],[Punctuality]:[Efficiency]])/6,1)</f>
        <v>4.2</v>
      </c>
    </row>
    <row r="237" spans="4:18">
      <c r="D237" t="s">
        <v>251</v>
      </c>
      <c r="E237" t="s">
        <v>7</v>
      </c>
      <c r="F237" t="s">
        <v>29</v>
      </c>
      <c r="G237" s="13">
        <v>35917</v>
      </c>
      <c r="H237" s="14">
        <f>ROUNDDOWN(($T$1-Main[[#This Row],[Birth Date]])/365,0)</f>
        <v>25</v>
      </c>
      <c r="I237" s="13">
        <v>45107</v>
      </c>
      <c r="K237" s="15">
        <v>4100</v>
      </c>
      <c r="L237">
        <v>5</v>
      </c>
      <c r="M237">
        <v>5</v>
      </c>
      <c r="N237">
        <v>4</v>
      </c>
      <c r="O237">
        <v>4</v>
      </c>
      <c r="P237">
        <v>5</v>
      </c>
      <c r="Q237">
        <v>5</v>
      </c>
      <c r="R237" s="17">
        <f>ROUND(SUM(Main[[#This Row],[Punctuality]:[Efficiency]])/6,1)</f>
        <v>4.7</v>
      </c>
    </row>
    <row r="238" spans="4:18">
      <c r="D238" t="s">
        <v>252</v>
      </c>
      <c r="E238" t="s">
        <v>5</v>
      </c>
      <c r="F238" t="s">
        <v>24</v>
      </c>
      <c r="G238" s="13">
        <v>35808</v>
      </c>
      <c r="H238" s="14">
        <f>ROUNDDOWN(($T$1-Main[[#This Row],[Birth Date]])/365,0)</f>
        <v>25</v>
      </c>
      <c r="I238" s="13">
        <v>45111</v>
      </c>
      <c r="K238" s="15">
        <v>2100</v>
      </c>
      <c r="L238">
        <v>5</v>
      </c>
      <c r="M238">
        <v>3</v>
      </c>
      <c r="N238">
        <v>5</v>
      </c>
      <c r="O238">
        <v>5</v>
      </c>
      <c r="P238">
        <v>5</v>
      </c>
      <c r="Q238">
        <v>5</v>
      </c>
      <c r="R238" s="17">
        <f>ROUND(SUM(Main[[#This Row],[Punctuality]:[Efficiency]])/6,1)</f>
        <v>4.7</v>
      </c>
    </row>
    <row r="239" spans="4:18">
      <c r="D239" t="s">
        <v>253</v>
      </c>
      <c r="E239" t="s">
        <v>7</v>
      </c>
      <c r="F239" t="s">
        <v>29</v>
      </c>
      <c r="G239" s="13">
        <v>23880</v>
      </c>
      <c r="H239" s="14">
        <f>ROUNDDOWN(($T$1-Main[[#This Row],[Birth Date]])/365,0)</f>
        <v>58</v>
      </c>
      <c r="I239" s="13">
        <v>45120</v>
      </c>
      <c r="K239" s="15">
        <v>4800</v>
      </c>
      <c r="L239">
        <v>5</v>
      </c>
      <c r="M239">
        <v>2</v>
      </c>
      <c r="N239">
        <v>5</v>
      </c>
      <c r="O239">
        <v>3</v>
      </c>
      <c r="P239">
        <v>4</v>
      </c>
      <c r="Q239">
        <v>5</v>
      </c>
      <c r="R239" s="17">
        <f>ROUND(SUM(Main[[#This Row],[Punctuality]:[Efficiency]])/6,1)</f>
        <v>4</v>
      </c>
    </row>
    <row r="240" spans="4:18">
      <c r="D240" t="s">
        <v>254</v>
      </c>
      <c r="E240" t="s">
        <v>7</v>
      </c>
      <c r="F240" t="s">
        <v>24</v>
      </c>
      <c r="G240" s="13">
        <v>35923</v>
      </c>
      <c r="H240" s="14">
        <f>ROUNDDOWN(($T$1-Main[[#This Row],[Birth Date]])/365,0)</f>
        <v>25</v>
      </c>
      <c r="I240" s="13">
        <v>45136</v>
      </c>
      <c r="K240" s="15">
        <v>5400</v>
      </c>
      <c r="L240">
        <v>5</v>
      </c>
      <c r="M240">
        <v>4</v>
      </c>
      <c r="N240">
        <v>5</v>
      </c>
      <c r="O240">
        <v>4</v>
      </c>
      <c r="P240">
        <v>4</v>
      </c>
      <c r="Q240">
        <v>3</v>
      </c>
      <c r="R240" s="17">
        <f>ROUND(SUM(Main[[#This Row],[Punctuality]:[Efficiency]])/6,1)</f>
        <v>4.2</v>
      </c>
    </row>
    <row r="241" spans="4:18">
      <c r="D241" t="s">
        <v>255</v>
      </c>
      <c r="E241" t="s">
        <v>7</v>
      </c>
      <c r="F241" t="s">
        <v>29</v>
      </c>
      <c r="G241" s="13">
        <v>26398</v>
      </c>
      <c r="H241" s="14">
        <f>ROUNDDOWN(($T$1-Main[[#This Row],[Birth Date]])/365,0)</f>
        <v>51</v>
      </c>
      <c r="I241" s="13">
        <v>45139</v>
      </c>
      <c r="K241" s="15">
        <v>5200</v>
      </c>
      <c r="L241">
        <v>5</v>
      </c>
      <c r="M241">
        <v>3</v>
      </c>
      <c r="N241">
        <v>5</v>
      </c>
      <c r="O241">
        <v>5</v>
      </c>
      <c r="P241">
        <v>5</v>
      </c>
      <c r="Q241">
        <v>5</v>
      </c>
      <c r="R241" s="17">
        <f>ROUND(SUM(Main[[#This Row],[Punctuality]:[Efficiency]])/6,1)</f>
        <v>4.7</v>
      </c>
    </row>
    <row r="242" spans="4:18">
      <c r="D242" t="s">
        <v>256</v>
      </c>
      <c r="E242" t="s">
        <v>6</v>
      </c>
      <c r="F242" t="s">
        <v>29</v>
      </c>
      <c r="G242" s="13">
        <v>30599</v>
      </c>
      <c r="H242" s="14">
        <f>ROUNDDOWN(($T$1-Main[[#This Row],[Birth Date]])/365,0)</f>
        <v>40</v>
      </c>
      <c r="I242" s="13">
        <v>45154</v>
      </c>
      <c r="K242" s="15">
        <v>4700</v>
      </c>
      <c r="L242">
        <v>4</v>
      </c>
      <c r="M242">
        <v>4</v>
      </c>
      <c r="N242">
        <v>3</v>
      </c>
      <c r="O242">
        <v>3</v>
      </c>
      <c r="P242">
        <v>5</v>
      </c>
      <c r="Q242">
        <v>5</v>
      </c>
      <c r="R242" s="17">
        <f>ROUND(SUM(Main[[#This Row],[Punctuality]:[Efficiency]])/6,1)</f>
        <v>4</v>
      </c>
    </row>
    <row r="243" spans="4:18">
      <c r="D243" t="s">
        <v>257</v>
      </c>
      <c r="E243" t="s">
        <v>6</v>
      </c>
      <c r="F243" t="s">
        <v>24</v>
      </c>
      <c r="G243" s="13">
        <v>30534</v>
      </c>
      <c r="H243" s="14">
        <f>ROUNDDOWN(($T$1-Main[[#This Row],[Birth Date]])/365,0)</f>
        <v>40</v>
      </c>
      <c r="I243" s="13">
        <v>45173</v>
      </c>
      <c r="K243" s="15">
        <v>3100</v>
      </c>
      <c r="L243">
        <v>5</v>
      </c>
      <c r="M243">
        <v>5</v>
      </c>
      <c r="N243">
        <v>5</v>
      </c>
      <c r="O243">
        <v>4</v>
      </c>
      <c r="P243">
        <v>4</v>
      </c>
      <c r="Q243">
        <v>5</v>
      </c>
      <c r="R243" s="17">
        <f>ROUND(SUM(Main[[#This Row],[Punctuality]:[Efficiency]])/6,1)</f>
        <v>4.7</v>
      </c>
    </row>
    <row r="244" spans="4:18">
      <c r="D244" t="s">
        <v>258</v>
      </c>
      <c r="E244" t="s">
        <v>7</v>
      </c>
      <c r="F244" t="s">
        <v>24</v>
      </c>
      <c r="G244" s="13">
        <v>31944</v>
      </c>
      <c r="H244" s="14">
        <f>ROUNDDOWN(($T$1-Main[[#This Row],[Birth Date]])/365,0)</f>
        <v>36</v>
      </c>
      <c r="I244" s="13">
        <v>45176</v>
      </c>
      <c r="K244" s="15">
        <v>3600</v>
      </c>
      <c r="L244">
        <v>5</v>
      </c>
      <c r="M244">
        <v>3</v>
      </c>
      <c r="N244">
        <v>5</v>
      </c>
      <c r="O244">
        <v>4</v>
      </c>
      <c r="P244">
        <v>4</v>
      </c>
      <c r="Q244">
        <v>5</v>
      </c>
      <c r="R244" s="17">
        <f>ROUND(SUM(Main[[#This Row],[Punctuality]:[Efficiency]])/6,1)</f>
        <v>4.3</v>
      </c>
    </row>
    <row r="245" spans="4:18">
      <c r="D245" t="s">
        <v>259</v>
      </c>
      <c r="E245" t="s">
        <v>6</v>
      </c>
      <c r="F245" t="s">
        <v>29</v>
      </c>
      <c r="G245" s="13">
        <v>24688</v>
      </c>
      <c r="H245" s="14">
        <f>ROUNDDOWN(($T$1-Main[[#This Row],[Birth Date]])/365,0)</f>
        <v>56</v>
      </c>
      <c r="I245" s="13">
        <v>45184</v>
      </c>
      <c r="K245" s="15">
        <v>1900</v>
      </c>
      <c r="L245">
        <v>5</v>
      </c>
      <c r="M245">
        <v>5</v>
      </c>
      <c r="N245">
        <v>4</v>
      </c>
      <c r="O245">
        <v>4</v>
      </c>
      <c r="P245">
        <v>5</v>
      </c>
      <c r="Q245">
        <v>5</v>
      </c>
      <c r="R245" s="17">
        <f>ROUND(SUM(Main[[#This Row],[Punctuality]:[Efficiency]])/6,1)</f>
        <v>4.7</v>
      </c>
    </row>
    <row r="246" spans="4:18">
      <c r="D246" t="s">
        <v>260</v>
      </c>
      <c r="E246" t="s">
        <v>5</v>
      </c>
      <c r="F246" t="s">
        <v>29</v>
      </c>
      <c r="G246" s="13">
        <v>36105</v>
      </c>
      <c r="H246" s="14">
        <f>ROUNDDOWN(($T$1-Main[[#This Row],[Birth Date]])/365,0)</f>
        <v>24</v>
      </c>
      <c r="I246" s="13">
        <v>45187</v>
      </c>
      <c r="K246" s="15">
        <v>4800</v>
      </c>
      <c r="L246">
        <v>2</v>
      </c>
      <c r="M246">
        <v>5</v>
      </c>
      <c r="N246">
        <v>4</v>
      </c>
      <c r="O246">
        <v>5</v>
      </c>
      <c r="P246">
        <v>4</v>
      </c>
      <c r="Q246">
        <v>5</v>
      </c>
      <c r="R246" s="17">
        <f>ROUND(SUM(Main[[#This Row],[Punctuality]:[Efficiency]])/6,1)</f>
        <v>4.2</v>
      </c>
    </row>
    <row r="247" spans="4:18">
      <c r="D247" t="s">
        <v>261</v>
      </c>
      <c r="E247" t="s">
        <v>3</v>
      </c>
      <c r="F247" t="s">
        <v>24</v>
      </c>
      <c r="G247" s="13">
        <v>23731</v>
      </c>
      <c r="H247" s="14">
        <f>ROUNDDOWN(($T$1-Main[[#This Row],[Birth Date]])/365,0)</f>
        <v>58</v>
      </c>
      <c r="I247" s="13">
        <v>45189</v>
      </c>
      <c r="K247" s="15">
        <v>2300</v>
      </c>
      <c r="L247">
        <v>5</v>
      </c>
      <c r="M247">
        <v>4</v>
      </c>
      <c r="N247">
        <v>4</v>
      </c>
      <c r="O247">
        <v>5</v>
      </c>
      <c r="P247">
        <v>5</v>
      </c>
      <c r="Q247">
        <v>5</v>
      </c>
      <c r="R247" s="17">
        <f>ROUND(SUM(Main[[#This Row],[Punctuality]:[Efficiency]])/6,1)</f>
        <v>4.7</v>
      </c>
    </row>
    <row r="248" spans="4:18">
      <c r="D248" t="s">
        <v>262</v>
      </c>
      <c r="E248" t="s">
        <v>3</v>
      </c>
      <c r="F248" t="s">
        <v>24</v>
      </c>
      <c r="G248" s="13">
        <v>27448</v>
      </c>
      <c r="H248" s="14">
        <f>ROUNDDOWN(($T$1-Main[[#This Row],[Birth Date]])/365,0)</f>
        <v>48</v>
      </c>
      <c r="I248" s="13">
        <v>45190</v>
      </c>
      <c r="K248" s="15">
        <v>2700</v>
      </c>
      <c r="L248">
        <v>4</v>
      </c>
      <c r="M248">
        <v>3</v>
      </c>
      <c r="N248">
        <v>4</v>
      </c>
      <c r="O248">
        <v>4</v>
      </c>
      <c r="P248">
        <v>4</v>
      </c>
      <c r="Q248">
        <v>5</v>
      </c>
      <c r="R248" s="17">
        <f>ROUND(SUM(Main[[#This Row],[Punctuality]:[Efficiency]])/6,1)</f>
        <v>4</v>
      </c>
    </row>
    <row r="249" spans="4:18">
      <c r="D249" t="s">
        <v>263</v>
      </c>
      <c r="E249" t="s">
        <v>5</v>
      </c>
      <c r="F249" t="s">
        <v>24</v>
      </c>
      <c r="G249" s="13">
        <v>28523</v>
      </c>
      <c r="H249" s="14">
        <f>ROUNDDOWN(($T$1-Main[[#This Row],[Birth Date]])/365,0)</f>
        <v>45</v>
      </c>
      <c r="I249" s="13">
        <v>45201</v>
      </c>
      <c r="K249" s="15">
        <v>3200</v>
      </c>
      <c r="L249">
        <v>4</v>
      </c>
      <c r="M249">
        <v>4</v>
      </c>
      <c r="N249">
        <v>3</v>
      </c>
      <c r="O249">
        <v>3</v>
      </c>
      <c r="P249">
        <v>4</v>
      </c>
      <c r="Q249">
        <v>5</v>
      </c>
      <c r="R249" s="17">
        <f>ROUND(SUM(Main[[#This Row],[Punctuality]:[Efficiency]])/6,1)</f>
        <v>3.8</v>
      </c>
    </row>
    <row r="250" spans="4:18">
      <c r="D250" t="s">
        <v>264</v>
      </c>
      <c r="E250" t="s">
        <v>6</v>
      </c>
      <c r="F250" t="s">
        <v>24</v>
      </c>
      <c r="G250" s="13">
        <v>30076</v>
      </c>
      <c r="H250" s="14">
        <f>ROUNDDOWN(($T$1-Main[[#This Row],[Birth Date]])/365,0)</f>
        <v>41</v>
      </c>
      <c r="I250" s="13">
        <v>45221</v>
      </c>
      <c r="K250" s="15">
        <v>3500</v>
      </c>
      <c r="L250">
        <v>5</v>
      </c>
      <c r="M250">
        <v>5</v>
      </c>
      <c r="N250">
        <v>4</v>
      </c>
      <c r="O250">
        <v>4</v>
      </c>
      <c r="P250">
        <v>4</v>
      </c>
      <c r="Q250">
        <v>5</v>
      </c>
      <c r="R250" s="17">
        <f>ROUND(SUM(Main[[#This Row],[Punctuality]:[Efficiency]])/6,1)</f>
        <v>4.5</v>
      </c>
    </row>
  </sheetData>
  <sortState ref="V216:V250">
    <sortCondition ref="V216:V250"/>
  </sortState>
  <conditionalFormatting sqref="T1:T2">
    <cfRule type="expression" dxfId="4" priority="2">
      <formula>$J1&lt;&gt;0</formula>
    </cfRule>
  </conditionalFormatting>
  <conditionalFormatting sqref="D11:R250">
    <cfRule type="expression" dxfId="4" priority="3">
      <formula>$J11&lt;&gt;0</formula>
    </cfRule>
  </conditionalFormatting>
  <dataValidations count="1">
    <dataValidation type="list" allowBlank="1" showInputMessage="1" showErrorMessage="1" sqref="E11:E250">
      <formula1>INDIRECT("Departments[Departments]")</formula1>
    </dataValidation>
  </dataValidations>
  <pageMargins left="0.7" right="0.7" top="0.75" bottom="0.75" header="0.3" footer="0.3"/>
  <pageSetup paperSize="9" orientation="portrait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W31"/>
  <sheetViews>
    <sheetView zoomScale="85" zoomScaleNormal="85" workbookViewId="0">
      <selection activeCell="C19" sqref="C19"/>
    </sheetView>
  </sheetViews>
  <sheetFormatPr defaultColWidth="9" defaultRowHeight="14.5"/>
  <cols>
    <col min="2" max="2" width="32.7818181818182" customWidth="1"/>
    <col min="8" max="8" width="16.1090909090909" customWidth="1"/>
    <col min="9" max="9" width="14" customWidth="1"/>
    <col min="10" max="10" width="9.89090909090909" customWidth="1"/>
    <col min="11" max="11" width="10.1090909090909" customWidth="1"/>
    <col min="12" max="12" width="14" customWidth="1"/>
    <col min="16" max="16" width="16.1090909090909" customWidth="1"/>
    <col min="17" max="17" width="14.4454545454545" customWidth="1"/>
    <col min="18" max="18" width="10.7818181818182" customWidth="1"/>
    <col min="19" max="19" width="10.2181818181818" customWidth="1"/>
    <col min="20" max="20" width="14.2181818181818" customWidth="1"/>
  </cols>
  <sheetData>
    <row r="2" spans="2:16">
      <c r="B2" s="2" t="s">
        <v>265</v>
      </c>
      <c r="D2" s="2" t="s">
        <v>266</v>
      </c>
      <c r="E2" s="2" t="s">
        <v>267</v>
      </c>
      <c r="H2" t="str">
        <f>"Department "&amp;Data!D3</f>
        <v>Department QC</v>
      </c>
      <c r="P2" t="s">
        <v>268</v>
      </c>
    </row>
    <row r="3" spans="2:23">
      <c r="B3">
        <f>COUNTBLANK(Main[Left])</f>
        <v>187</v>
      </c>
      <c r="D3" s="3">
        <f>COUNTIFS(Main[Left],"",Main[Gender],"M")</f>
        <v>86</v>
      </c>
      <c r="E3" s="3">
        <f>COUNTIFS(Main[Left],"",Main[Gender],"F")</f>
        <v>101</v>
      </c>
      <c r="H3" s="4" t="s">
        <v>16</v>
      </c>
      <c r="I3" s="4" t="s">
        <v>17</v>
      </c>
      <c r="J3" s="4" t="s">
        <v>18</v>
      </c>
      <c r="K3" s="4" t="s">
        <v>19</v>
      </c>
      <c r="L3" s="4" t="s">
        <v>20</v>
      </c>
      <c r="M3" s="4" t="s">
        <v>21</v>
      </c>
      <c r="N3" s="4" t="s">
        <v>269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269</v>
      </c>
      <c r="W3" s="4" t="s">
        <v>270</v>
      </c>
    </row>
    <row r="4" spans="2:23">
      <c r="B4" s="2" t="s">
        <v>271</v>
      </c>
      <c r="H4" s="5">
        <f>AVERAGEIFS(Main[Punctuality],Main[Department],Data!$D$3,Main[Left],"")</f>
        <v>3.65789473684211</v>
      </c>
      <c r="I4" s="5">
        <f>AVERAGEIFS(Main[Problem Solving],Main[Department],Data!$D$3,Main[Left],"")</f>
        <v>4</v>
      </c>
      <c r="J4" s="5">
        <f>AVERAGEIFS(Main[Knowledge],Main[Department],Data!$D$3,Main[Left],"")</f>
        <v>3.76315789473684</v>
      </c>
      <c r="K4" s="5">
        <f>AVERAGEIFS(Main[Team work],Main[Department],Data!$D$3,Main[Left],"")</f>
        <v>4.05263157894737</v>
      </c>
      <c r="L4" s="5">
        <f>AVERAGEIFS(Main[Communication],Main[Department],Data!$D$3,Main[Left],"")</f>
        <v>4.28947368421053</v>
      </c>
      <c r="M4" s="5">
        <f>AVERAGEIFS(Main[Efficiency],Main[Department],Data!$D$3,Main[Left],"")</f>
        <v>4.02631578947368</v>
      </c>
      <c r="N4" s="8">
        <f>SUM(H4:M4)/6</f>
        <v>3.96491228070175</v>
      </c>
      <c r="P4" s="5">
        <f>AVERAGEIFS(Main[Punctuality],Main[Left],"")</f>
        <v>4.04812834224599</v>
      </c>
      <c r="Q4" s="5">
        <f>AVERAGEIFS(Main[Problem Solving],Main[Left],"")</f>
        <v>4.02139037433155</v>
      </c>
      <c r="R4" s="5">
        <f>AVERAGEIFS(Main[Knowledge],Main[Left],"")</f>
        <v>3.99465240641711</v>
      </c>
      <c r="S4" s="5">
        <f>AVERAGEIFS(Main[Team work],Main[Left],"")</f>
        <v>3.93048128342246</v>
      </c>
      <c r="T4" s="5">
        <f>AVERAGEIFS(Main[Communication],Main[Left],"")</f>
        <v>4.16577540106952</v>
      </c>
      <c r="U4" s="5">
        <f>AVERAGEIFS(Main[Efficiency],Main[Left],"")</f>
        <v>4.08021390374332</v>
      </c>
      <c r="V4" s="8">
        <f>SUM(P4:U4)/6</f>
        <v>4.04010695187166</v>
      </c>
      <c r="W4" s="8">
        <f>5-V4</f>
        <v>0.959893048128342</v>
      </c>
    </row>
    <row r="5" spans="2:23">
      <c r="B5">
        <f>COUNTBLANK(Main[Left])+COUNTIF(Main[Left],"&gt;"&amp;Data!$T$2)-COUNTIF(Main[Signed],"&gt;"&amp;Data!$T$2)</f>
        <v>180</v>
      </c>
      <c r="U5" t="s">
        <v>272</v>
      </c>
      <c r="V5" s="7">
        <f>(V4-V8)/V8</f>
        <v>0.0312728688303924</v>
      </c>
      <c r="W5" t="str">
        <f>IF(V5&lt;0,ROUND(V5*100,1)&amp;"%","+"&amp;ROUND(V5*100,1)&amp;"%")</f>
        <v>+3,1%</v>
      </c>
    </row>
    <row r="6" spans="2:16">
      <c r="B6" s="2" t="s">
        <v>273</v>
      </c>
      <c r="H6" s="6" t="s">
        <v>266</v>
      </c>
      <c r="I6" s="6">
        <f>COUNTIFS(Main[Left],"",Main[Gender],"M",Main[Department],Data!$D$3)</f>
        <v>16</v>
      </c>
      <c r="J6" s="9">
        <f>SUM(I6:I7)</f>
        <v>38</v>
      </c>
      <c r="P6" t="s">
        <v>274</v>
      </c>
    </row>
    <row r="7" spans="2:22">
      <c r="B7" s="7">
        <f>(B3-B5)/B5</f>
        <v>0.0388888888888889</v>
      </c>
      <c r="C7" t="str">
        <f>IF(B7&lt;0,ROUND(B7*100,1)&amp;"%","+"&amp;ROUND(B7*100,1)&amp;"%")</f>
        <v>+3,9%</v>
      </c>
      <c r="H7" s="6" t="s">
        <v>267</v>
      </c>
      <c r="I7" s="6">
        <f>COUNTIFS(Main[Left],"",Main[Gender],"F",Main[Department],Data!$D$3)</f>
        <v>22</v>
      </c>
      <c r="J7" s="9"/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269</v>
      </c>
    </row>
    <row r="8" spans="16:22">
      <c r="P8" s="5">
        <f>(SUMIF(Main[Left],"",Main[Punctuality])+SUMIF(Main[Left],"&gt;"&amp;Data!$T$2,Main[Punctuality])-SUMIF(Main[Signed],"&gt;"&amp;Data!$T$2,Main[Punctuality]))/(COUNTIF(Main[Left],"")+COUNTIF(Main[Left],"&gt;"&amp;Data!$T$2)-COUNTIF(Main[Signed],"&gt;"&amp;Data!$T$2))</f>
        <v>3.87222222222222</v>
      </c>
      <c r="Q8" s="5">
        <f>(SUMIF(Main[Left],"",Main[Problem Solving])+SUMIF(Main[Left],"&gt;"&amp;Data!$T$2,Main[Problem Solving])-SUMIF(Main[Signed],"&gt;"&amp;Data!$T$2,Main[Problem Solving]))/(COUNTIF(Main[Left],"")+COUNTIF(Main[Left],"&gt;"&amp;Data!$T$2)-COUNTIF(Main[Signed],"&gt;"&amp;Data!$T$2))</f>
        <v>3.93888888888889</v>
      </c>
      <c r="R8" s="5">
        <f>(SUMIF(Main[Left],"",Main[Knowledge])+SUMIF(Main[Left],"&gt;"&amp;Data!$T$2,Main[Knowledge])-SUMIF(Main[Signed],"&gt;"&amp;Data!$T$2,Main[Knowledge]))/(COUNTIF(Main[Left],"")+COUNTIF(Main[Left],"&gt;"&amp;Data!$T$2)-COUNTIF(Main[Signed],"&gt;"&amp;Data!$T$2))</f>
        <v>3.88888888888889</v>
      </c>
      <c r="S8" s="5">
        <f>(SUMIF(Main[Left],"",Main[Team work])+SUMIF(Main[Left],"&gt;"&amp;Data!$T$2,Main[Team work])-SUMIF(Main[Signed],"&gt;"&amp;Data!$T$2,Main[Team work]))/(COUNTIF(Main[Left],"")+COUNTIF(Main[Left],"&gt;"&amp;Data!$T$2)-COUNTIF(Main[Signed],"&gt;"&amp;Data!$T$2))</f>
        <v>3.81666666666667</v>
      </c>
      <c r="T8" s="5">
        <f>(SUMIF(Main[Left],"",Main[Communication])+SUMIF(Main[Left],"&gt;"&amp;Data!$T$2,Main[Communication])-SUMIF(Main[Signed],"&gt;"&amp;Data!$T$2,Main[Communication]))/(COUNTIF(Main[Left],"")+COUNTIF(Main[Left],"&gt;"&amp;Data!$T$2)-COUNTIF(Main[Signed],"&gt;"&amp;Data!$T$2))</f>
        <v>4.07777777777778</v>
      </c>
      <c r="U8" s="5">
        <f>(SUMIF(Main[Left],"",Main[Efficiency])+SUMIF(Main[Left],"&gt;"&amp;Data!$T$2,Main[Efficiency])-SUMIF(Main[Signed],"&gt;"&amp;Data!$T$2,Main[Efficiency]))/(COUNTIF(Main[Left],"")+COUNTIF(Main[Left],"&gt;"&amp;Data!$T$2)-COUNTIF(Main[Signed],"&gt;"&amp;Data!$T$2))</f>
        <v>3.91111111111111</v>
      </c>
      <c r="V8" s="8">
        <f>SUM(P8:U8)/6</f>
        <v>3.91759259259259</v>
      </c>
    </row>
    <row r="9" spans="2:2">
      <c r="B9" s="2" t="s">
        <v>275</v>
      </c>
    </row>
    <row r="10" spans="2:8">
      <c r="B10">
        <f>ROUNDDOWN(AVERAGEIF(Main[Left],"",Main[Age]),0)</f>
        <v>41</v>
      </c>
      <c r="H10" t="str">
        <f>"Department "&amp;Data!D4</f>
        <v>Department SECURITY</v>
      </c>
    </row>
    <row r="11" spans="8:16">
      <c r="H11" s="4" t="s">
        <v>16</v>
      </c>
      <c r="I11" s="4" t="s">
        <v>17</v>
      </c>
      <c r="J11" s="4" t="s">
        <v>18</v>
      </c>
      <c r="K11" s="4" t="s">
        <v>19</v>
      </c>
      <c r="L11" s="4" t="s">
        <v>20</v>
      </c>
      <c r="M11" s="4" t="s">
        <v>21</v>
      </c>
      <c r="N11" s="4" t="s">
        <v>269</v>
      </c>
      <c r="P11" s="10" t="s">
        <v>276</v>
      </c>
    </row>
    <row r="12" spans="2:17">
      <c r="B12" s="2" t="s">
        <v>277</v>
      </c>
      <c r="H12" s="5">
        <f>AVERAGEIFS(Main[Punctuality],Main[Department],Data!$D$4,Main[Left],"")</f>
        <v>4.10416666666667</v>
      </c>
      <c r="I12" s="5">
        <f>AVERAGEIFS(Main[Problem Solving],Main[Department],Data!$D$4,Main[Left],"")</f>
        <v>4.14583333333333</v>
      </c>
      <c r="J12" s="5">
        <f>AVERAGEIFS(Main[Knowledge],Main[Department],Data!$D$4,Main[Left],"")</f>
        <v>4.14583333333333</v>
      </c>
      <c r="K12" s="5">
        <f>AVERAGEIFS(Main[Team work],Main[Department],Data!$D$4,Main[Left],"")</f>
        <v>3.97916666666667</v>
      </c>
      <c r="L12" s="5">
        <f>AVERAGEIFS(Main[Communication],Main[Department],Data!$D$4,Main[Left],"")</f>
        <v>4.25</v>
      </c>
      <c r="M12" s="5">
        <f>AVERAGEIFS(Main[Efficiency],Main[Department],Data!$D$4,Main[Left],"")</f>
        <v>3.91666666666667</v>
      </c>
      <c r="N12" s="8">
        <f>SUM(H12:M12)/6</f>
        <v>4.09027777777778</v>
      </c>
      <c r="P12" s="6" t="s">
        <v>278</v>
      </c>
      <c r="Q12" s="6">
        <f>COUNTIFS(Main[Left],"",Main[Salary],"&gt;5000")</f>
        <v>20</v>
      </c>
    </row>
    <row r="13" spans="2:17">
      <c r="B13">
        <f>COUNTIFS(Main[Left],"",Main[Signed],"&lt;"&amp;Data!T3)</f>
        <v>110</v>
      </c>
      <c r="P13" s="6" t="s">
        <v>279</v>
      </c>
      <c r="Q13" s="6">
        <f>COUNTIFS(Main[Left],"",Main[Salary],"&gt;4000")-Q12</f>
        <v>45</v>
      </c>
    </row>
    <row r="14" spans="8:17">
      <c r="H14" s="6" t="s">
        <v>266</v>
      </c>
      <c r="I14" s="6">
        <f>COUNTIFS(Main[Left],"",Main[Gender],"M",Main[Department],Data!$D$4)</f>
        <v>19</v>
      </c>
      <c r="J14" s="9">
        <f>SUM(I14:I15)</f>
        <v>48</v>
      </c>
      <c r="P14" s="6" t="s">
        <v>280</v>
      </c>
      <c r="Q14" s="6">
        <f>COUNTIFS(Main[Left],"",Main[Salary],"&gt;3000")-Q12-Q13</f>
        <v>57</v>
      </c>
    </row>
    <row r="15" spans="2:17">
      <c r="B15" s="2" t="s">
        <v>281</v>
      </c>
      <c r="H15" s="6" t="s">
        <v>267</v>
      </c>
      <c r="I15" s="6">
        <f>COUNTIFS(Main[Left],"",Main[Gender],"F",Main[Department],Data!$D$4)</f>
        <v>29</v>
      </c>
      <c r="J15" s="9"/>
      <c r="P15" s="6" t="s">
        <v>282</v>
      </c>
      <c r="Q15" s="6">
        <f>COUNTIFS(Main[Left],"",Main[Salary],"&gt;2000")-Q12-Q13-Q14</f>
        <v>52</v>
      </c>
    </row>
    <row r="16" spans="2:17">
      <c r="B16">
        <f>COUNTIF(Main[Signed],"&gt;"&amp;Data!T2)</f>
        <v>23</v>
      </c>
      <c r="P16" s="6" t="s">
        <v>283</v>
      </c>
      <c r="Q16" s="6">
        <f>COUNTIF(Main[Left],"")-Q12-Q13-Q14-Q15</f>
        <v>13</v>
      </c>
    </row>
    <row r="17" spans="17:17">
      <c r="Q17">
        <f>SUM(Q12:Q16)</f>
        <v>187</v>
      </c>
    </row>
    <row r="18" spans="2:8">
      <c r="B18" s="2" t="s">
        <v>284</v>
      </c>
      <c r="H18" t="str">
        <f>"Department "&amp;Data!D5</f>
        <v>Department DEVELOPMENT</v>
      </c>
    </row>
    <row r="19" spans="2:16">
      <c r="B19">
        <f>COUNTIF(Main[Left],"&gt;"&amp;Data!T2)</f>
        <v>16</v>
      </c>
      <c r="H19" s="4" t="s">
        <v>16</v>
      </c>
      <c r="I19" s="4" t="s">
        <v>17</v>
      </c>
      <c r="J19" s="4" t="s">
        <v>18</v>
      </c>
      <c r="K19" s="4" t="s">
        <v>19</v>
      </c>
      <c r="L19" s="4" t="s">
        <v>20</v>
      </c>
      <c r="M19" s="4" t="s">
        <v>21</v>
      </c>
      <c r="N19" s="4" t="s">
        <v>269</v>
      </c>
      <c r="P19" s="10" t="s">
        <v>285</v>
      </c>
    </row>
    <row r="20" spans="8:18">
      <c r="H20" s="5">
        <f>AVERAGEIFS(Main[Punctuality],Main[Department],Data!$D$5,Main[Left],"")</f>
        <v>4.22222222222222</v>
      </c>
      <c r="I20" s="5">
        <f>AVERAGEIFS(Main[Problem Solving],Main[Department],Data!$D$5,Main[Left],"")</f>
        <v>3.77777777777778</v>
      </c>
      <c r="J20" s="5">
        <f>AVERAGEIFS(Main[Knowledge],Main[Department],Data!$D$5,Main[Left],"")</f>
        <v>3.96296296296296</v>
      </c>
      <c r="K20" s="5">
        <f>AVERAGEIFS(Main[Team work],Main[Department],Data!$D$5,Main[Left],"")</f>
        <v>3.72222222222222</v>
      </c>
      <c r="L20" s="5">
        <f>AVERAGEIFS(Main[Communication],Main[Department],Data!$D$5,Main[Left],"")</f>
        <v>4.05555555555556</v>
      </c>
      <c r="M20" s="5">
        <f>AVERAGEIFS(Main[Efficiency],Main[Department],Data!$D$5,Main[Left],"")</f>
        <v>4.24074074074074</v>
      </c>
      <c r="N20" s="8">
        <f>SUM(H20:M20)/6</f>
        <v>3.99691358024691</v>
      </c>
      <c r="P20" s="6">
        <v>2018</v>
      </c>
      <c r="Q20" s="6">
        <f>COUNTBLANK(Main[Left])+COUNTIF(Main[Left],"&gt;"&amp;R20)-COUNTIF(Main[Signed],"&gt;"&amp;R20)</f>
        <v>102</v>
      </c>
      <c r="R20" s="12">
        <v>43466</v>
      </c>
    </row>
    <row r="21" spans="16:18">
      <c r="P21" s="6">
        <v>2019</v>
      </c>
      <c r="Q21" s="6">
        <f>COUNTBLANK(Main[Left])+COUNTIF(Main[Left],"&gt;"&amp;R21)-COUNTIF(Main[Signed],"&gt;"&amp;R21)</f>
        <v>123</v>
      </c>
      <c r="R21" s="12">
        <v>43831</v>
      </c>
    </row>
    <row r="22" spans="8:18">
      <c r="H22" s="6" t="s">
        <v>266</v>
      </c>
      <c r="I22" s="6">
        <f>COUNTIFS(Main[Left],"",Main[Gender],"M",Main[Department],Data!$D$5)</f>
        <v>25</v>
      </c>
      <c r="J22" s="9">
        <f>SUM(I22:I23)</f>
        <v>54</v>
      </c>
      <c r="P22" s="6">
        <v>2020</v>
      </c>
      <c r="Q22" s="6">
        <f>COUNTBLANK(Main[Left])+COUNTIF(Main[Left],"&gt;"&amp;R22)-COUNTIF(Main[Signed],"&gt;"&amp;R22)</f>
        <v>138</v>
      </c>
      <c r="R22" s="12">
        <v>44197</v>
      </c>
    </row>
    <row r="23" spans="8:18">
      <c r="H23" s="6" t="s">
        <v>267</v>
      </c>
      <c r="I23" s="6">
        <f>COUNTIFS(Main[Left],"",Main[Gender],"F",Main[Department],Data!$D$5)</f>
        <v>29</v>
      </c>
      <c r="J23" s="9"/>
      <c r="P23" s="6">
        <v>2021</v>
      </c>
      <c r="Q23" s="6">
        <f>COUNTBLANK(Main[Left])+COUNTIF(Main[Left],"&gt;"&amp;R23)-COUNTIF(Main[Signed],"&gt;"&amp;R23)</f>
        <v>154</v>
      </c>
      <c r="R23" s="12">
        <v>44562</v>
      </c>
    </row>
    <row r="24" spans="16:18">
      <c r="P24" s="6">
        <v>2022</v>
      </c>
      <c r="Q24" s="6">
        <f>COUNTBLANK(Main[Left])+COUNTIF(Main[Left],"&gt;"&amp;R24)-COUNTIF(Main[Signed],"&gt;"&amp;R24)</f>
        <v>173</v>
      </c>
      <c r="R24" s="12">
        <v>44927</v>
      </c>
    </row>
    <row r="25" spans="16:18">
      <c r="P25" s="11">
        <v>2023</v>
      </c>
      <c r="Q25" s="6">
        <f>COUNTBLANK(Main[Left])</f>
        <v>187</v>
      </c>
      <c r="R25" s="12"/>
    </row>
    <row r="26" spans="8:8">
      <c r="H26" t="str">
        <f>"Department "&amp;Data!D6</f>
        <v>Department SALES</v>
      </c>
    </row>
    <row r="27" spans="8:14">
      <c r="H27" s="4" t="s">
        <v>16</v>
      </c>
      <c r="I27" s="4" t="s">
        <v>17</v>
      </c>
      <c r="J27" s="4" t="s">
        <v>18</v>
      </c>
      <c r="K27" s="4" t="s">
        <v>19</v>
      </c>
      <c r="L27" s="4" t="s">
        <v>20</v>
      </c>
      <c r="M27" s="4" t="s">
        <v>21</v>
      </c>
      <c r="N27" s="4" t="s">
        <v>269</v>
      </c>
    </row>
    <row r="28" spans="8:14">
      <c r="H28" s="5">
        <f>AVERAGEIFS(Main[Punctuality],Main[Department],Data!$D$6,Main[Left],"")</f>
        <v>4.1063829787234</v>
      </c>
      <c r="I28" s="5">
        <f>AVERAGEIFS(Main[Problem Solving],Main[Department],Data!$D$6,Main[Left],"")</f>
        <v>4.19148936170213</v>
      </c>
      <c r="J28" s="5">
        <f>AVERAGEIFS(Main[Knowledge],Main[Department],Data!$D$6,Main[Left],"")</f>
        <v>4.06382978723404</v>
      </c>
      <c r="K28" s="5">
        <f>AVERAGEIFS(Main[Team work],Main[Department],Data!$D$6,Main[Left],"")</f>
        <v>4.02127659574468</v>
      </c>
      <c r="L28" s="5">
        <f>AVERAGEIFS(Main[Communication],Main[Department],Data!$D$6,Main[Left],"")</f>
        <v>4.1063829787234</v>
      </c>
      <c r="M28" s="5">
        <f>AVERAGEIFS(Main[Efficiency],Main[Department],Data!$D$6,Main[Left],"")</f>
        <v>4.1063829787234</v>
      </c>
      <c r="N28" s="8">
        <f>SUM(H28:M28)/6</f>
        <v>4.09929078014184</v>
      </c>
    </row>
    <row r="30" spans="8:10">
      <c r="H30" s="6" t="s">
        <v>266</v>
      </c>
      <c r="I30" s="6">
        <f>COUNTIFS(Main[Left],"",Main[Gender],"M",Main[Department],Data!$D$6)</f>
        <v>26</v>
      </c>
      <c r="J30" s="9">
        <f>SUM(I30:I31)</f>
        <v>47</v>
      </c>
    </row>
    <row r="31" spans="8:10">
      <c r="H31" s="6" t="s">
        <v>267</v>
      </c>
      <c r="I31" s="6">
        <f>COUNTIFS(Main[Left],"",Main[Gender],"F",Main[Department],Data!$D$6)</f>
        <v>21</v>
      </c>
      <c r="J31" s="9"/>
    </row>
  </sheetData>
  <mergeCells count="4">
    <mergeCell ref="J6:J7"/>
    <mergeCell ref="J14:J15"/>
    <mergeCell ref="J22:J23"/>
    <mergeCell ref="J30:J3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workbookViewId="0">
      <selection activeCell="A1" sqref="A1"/>
    </sheetView>
  </sheetViews>
  <sheetFormatPr defaultColWidth="9" defaultRowHeight="14.5"/>
  <cols>
    <col min="1" max="1" width="12.5545454545455" customWidth="1"/>
    <col min="2" max="2" width="8.89090909090909" customWidth="1"/>
    <col min="11" max="11" width="12.5545454545455" customWidth="1"/>
    <col min="12" max="12" width="108.890909090909" customWidth="1"/>
  </cols>
  <sheetData>
    <row r="1" ht="49.95" customHeight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49.95" customHeight="1" spans="1:1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ht="49.95" customHeight="1" spans="1:1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ht="49.95" customHeight="1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ht="49.95" customHeight="1" spans="1:1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ht="49.95" customHeight="1" spans="1:1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ht="49.95" customHeight="1" spans="1:1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ht="49.95" customHeight="1" spans="1:1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ht="49.95" customHeight="1" spans="1:1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ht="49.95" customHeight="1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ht="49.95" customHeight="1" spans="1:1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ht="49.95" customHeight="1" spans="1: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49.95" customHeight="1" spans="1:1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ht="49.95" customHeight="1" spans="1:1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ht="49.95" customHeight="1" spans="1:1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ht="82.8" customHeight="1" spans="1:1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ht="319.2" customHeight="1" spans="1:1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49.95" customHeight="1"/>
    <row r="19" ht="49.95" customHeight="1"/>
    <row r="20" ht="49.95" customHeight="1"/>
    <row r="21" ht="49.95" customHeight="1"/>
  </sheetData>
  <pageMargins left="0" right="0" top="0" bottom="0" header="0" footer="0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Calculations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HP</cp:lastModifiedBy>
  <dcterms:created xsi:type="dcterms:W3CDTF">2022-10-26T12:23:00Z</dcterms:created>
  <cp:lastPrinted>2022-10-27T23:35:00Z</cp:lastPrinted>
  <dcterms:modified xsi:type="dcterms:W3CDTF">2024-11-29T12:04:48Z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C87C163158A04514B1BFD455B9DC6962_13</vt:lpwstr>
  </property>
  <property fmtid="{D5CDD505-2E9C-101B-9397-08002B2CF9AE}" pid="3" name="KSOProductBuildVer">
    <vt:lpwstr>1033-12.2.0.18911</vt:lpwstr>
  </property>
</Properties>
</file>