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/>
  <mc:AlternateContent xmlns:mc="http://schemas.openxmlformats.org/markup-compatibility/2006">
    <mc:Choice Requires="x15">
      <x15ac:absPath xmlns:x15ac="http://schemas.microsoft.com/office/spreadsheetml/2010/11/ac" url="/Users/yanda/Documents/LXLZ_system/"/>
    </mc:Choice>
  </mc:AlternateContent>
  <xr:revisionPtr revIDLastSave="0" documentId="13_ncr:1_{F7ACA2F2-2885-1C4E-A239-C31D5E9EB279}" xr6:coauthVersionLast="43" xr6:coauthVersionMax="43" xr10:uidLastSave="{00000000-0000-0000-0000-000000000000}"/>
  <bookViews>
    <workbookView xWindow="0" yWindow="0" windowWidth="25600" windowHeight="16000" xr2:uid="{00000000-000D-0000-FFFF-FFFF00000000}"/>
  </bookViews>
  <sheets>
    <sheet name="Sheet1" sheetId="1" r:id="rId1"/>
    <sheet name="Sheet3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80" i="1" l="1"/>
  <c r="K80" i="1"/>
  <c r="K81" i="1"/>
  <c r="K89" i="1"/>
  <c r="K95" i="1"/>
  <c r="I95" i="1"/>
  <c r="K91" i="1"/>
  <c r="K116" i="1"/>
  <c r="I116" i="1"/>
  <c r="K105" i="1"/>
  <c r="K124" i="1"/>
  <c r="I110" i="1"/>
  <c r="I111" i="1"/>
  <c r="I106" i="1"/>
  <c r="I104" i="1"/>
  <c r="K121" i="1"/>
  <c r="K103" i="1"/>
  <c r="I103" i="1"/>
  <c r="K109" i="1"/>
  <c r="I121" i="1" l="1"/>
  <c r="K101" i="1"/>
  <c r="K99" i="1"/>
  <c r="I98" i="1"/>
  <c r="K97" i="1" l="1"/>
  <c r="K75" i="1"/>
  <c r="I91" i="1"/>
  <c r="K77" i="1" l="1"/>
  <c r="M77" i="1" s="1"/>
  <c r="N77" i="1" s="1"/>
  <c r="M53" i="1" l="1"/>
  <c r="K67" i="1"/>
  <c r="K4" i="1"/>
  <c r="K10" i="1"/>
  <c r="M57" i="1" l="1"/>
  <c r="K56" i="1"/>
  <c r="M56" i="1" s="1"/>
  <c r="M55" i="1"/>
  <c r="K54" i="1"/>
  <c r="I54" i="1"/>
  <c r="M52" i="1"/>
  <c r="M51" i="1"/>
  <c r="M49" i="1"/>
  <c r="M48" i="1"/>
  <c r="M47" i="1"/>
  <c r="K46" i="1"/>
  <c r="I46" i="1"/>
  <c r="J45" i="1"/>
  <c r="K45" i="1" s="1"/>
  <c r="M45" i="1" s="1"/>
  <c r="M44" i="1"/>
  <c r="M43" i="1"/>
  <c r="J42" i="1"/>
  <c r="K42" i="1" s="1"/>
  <c r="M42" i="1" s="1"/>
  <c r="M41" i="1"/>
  <c r="M40" i="1"/>
  <c r="M39" i="1"/>
  <c r="J38" i="1"/>
  <c r="K38" i="1" s="1"/>
  <c r="M38" i="1" s="1"/>
  <c r="K37" i="1"/>
  <c r="I37" i="1"/>
  <c r="M35" i="1"/>
  <c r="K34" i="1"/>
  <c r="M34" i="1" s="1"/>
  <c r="M33" i="1"/>
  <c r="M32" i="1"/>
  <c r="M31" i="1"/>
  <c r="M30" i="1"/>
  <c r="M29" i="1"/>
  <c r="M28" i="1"/>
  <c r="M27" i="1"/>
  <c r="M26" i="1"/>
  <c r="M25" i="1"/>
  <c r="K24" i="1"/>
  <c r="M24" i="1" s="1"/>
  <c r="M23" i="1"/>
  <c r="K22" i="1"/>
  <c r="I22" i="1"/>
  <c r="M21" i="1"/>
  <c r="M20" i="1"/>
  <c r="M19" i="1"/>
  <c r="K18" i="1"/>
  <c r="M18" i="1" s="1"/>
  <c r="K17" i="1"/>
  <c r="M17" i="1" s="1"/>
  <c r="M16" i="1"/>
  <c r="M15" i="1"/>
  <c r="K14" i="1"/>
  <c r="M14" i="1" s="1"/>
  <c r="M13" i="1"/>
  <c r="K12" i="1"/>
  <c r="M12" i="1" s="1"/>
  <c r="I10" i="1"/>
  <c r="M9" i="1"/>
  <c r="I8" i="1"/>
  <c r="M8" i="1" s="1"/>
  <c r="I7" i="1"/>
  <c r="M7" i="1" s="1"/>
  <c r="M6" i="1"/>
  <c r="M5" i="1"/>
  <c r="I4" i="1"/>
  <c r="M4" i="1" s="1"/>
  <c r="M3" i="1"/>
  <c r="M2" i="1"/>
  <c r="M54" i="1" l="1"/>
  <c r="M37" i="1"/>
  <c r="M46" i="1"/>
  <c r="M22" i="1"/>
</calcChain>
</file>

<file path=xl/sharedStrings.xml><?xml version="1.0" encoding="utf-8"?>
<sst xmlns="http://schemas.openxmlformats.org/spreadsheetml/2006/main" count="300" uniqueCount="170">
  <si>
    <t>Year</t>
  </si>
  <si>
    <t>Month</t>
  </si>
  <si>
    <t>Day</t>
  </si>
  <si>
    <t>Customer</t>
  </si>
  <si>
    <t>Customer Type</t>
  </si>
  <si>
    <t>Product</t>
  </si>
  <si>
    <t>Purchasing_Platform</t>
  </si>
  <si>
    <t>Sell Price</t>
  </si>
  <si>
    <t>USD Cost</t>
  </si>
  <si>
    <t>CNY Cost</t>
  </si>
  <si>
    <t>Cashback</t>
  </si>
  <si>
    <t>Profit</t>
  </si>
  <si>
    <t>Profit Rate</t>
  </si>
  <si>
    <t>Payment method</t>
  </si>
  <si>
    <t>Comment</t>
  </si>
  <si>
    <t>妈妈</t>
  </si>
  <si>
    <t>边颖</t>
  </si>
  <si>
    <t>LAMER经典30ml</t>
  </si>
  <si>
    <t>小棕瓶50ml无盒子</t>
  </si>
  <si>
    <t>雅诗兰黛大礼包暖色</t>
  </si>
  <si>
    <t>兰蔻大礼包</t>
  </si>
  <si>
    <t>DW粉底1W1</t>
  </si>
  <si>
    <t>mac chili</t>
  </si>
  <si>
    <t>DW粉底1C0</t>
  </si>
  <si>
    <t>儿童防晒</t>
  </si>
  <si>
    <t>儿童液体钙</t>
  </si>
  <si>
    <t>EL沁水</t>
  </si>
  <si>
    <t>Lancome-BB</t>
  </si>
  <si>
    <t>胶原蛋白糖</t>
  </si>
  <si>
    <t>南妮</t>
  </si>
  <si>
    <t>CK牛仔裤</t>
  </si>
  <si>
    <t>同行</t>
  </si>
  <si>
    <t>蓝胖子100ml</t>
  </si>
  <si>
    <t>EL蓝色洗面奶</t>
  </si>
  <si>
    <t>英国男</t>
  </si>
  <si>
    <t>男士书包coach</t>
  </si>
  <si>
    <t>ucla</t>
  </si>
  <si>
    <t>白色</t>
  </si>
  <si>
    <t>代理</t>
  </si>
  <si>
    <t>黑色charlie</t>
  </si>
  <si>
    <t>刘晨</t>
  </si>
  <si>
    <t>coach-tabby白色</t>
  </si>
  <si>
    <t>fenty高光</t>
  </si>
  <si>
    <t>知足</t>
  </si>
  <si>
    <t>安耐晒</t>
  </si>
  <si>
    <t>高保湿面霜</t>
  </si>
  <si>
    <t>红石榴200ml</t>
  </si>
  <si>
    <t>2群</t>
  </si>
  <si>
    <t>科颜氏100ml淡斑</t>
  </si>
  <si>
    <t>科颜氏乳液250ml</t>
  </si>
  <si>
    <t>海淘</t>
  </si>
  <si>
    <t>白色双面coach-tote</t>
  </si>
  <si>
    <t>玻尿酸</t>
  </si>
  <si>
    <t>蓝风铃</t>
  </si>
  <si>
    <t>mac-316</t>
  </si>
  <si>
    <t>香缇卡A色</t>
  </si>
  <si>
    <t>tommy钱包</t>
  </si>
  <si>
    <t>coach钱包</t>
  </si>
  <si>
    <t>阿玛尼405</t>
  </si>
  <si>
    <t>晓晨</t>
  </si>
  <si>
    <t>50ml蓝胖子</t>
  </si>
  <si>
    <t>MK嫩黄色mercer小号</t>
  </si>
  <si>
    <t>螃蟹树护手霜</t>
  </si>
  <si>
    <t>双面包</t>
  </si>
  <si>
    <t>蛇皮coach的parker红色</t>
  </si>
  <si>
    <t>蛇皮coach的parker银色</t>
  </si>
  <si>
    <t>coach的双面tote（褐色）</t>
  </si>
  <si>
    <t>卡拉泡泡4个小东西</t>
  </si>
  <si>
    <t>小鑫</t>
  </si>
  <si>
    <t>小东</t>
  </si>
  <si>
    <t>敷尔佳白膜</t>
  </si>
  <si>
    <t>邂逅香水绿色</t>
  </si>
  <si>
    <t>lancer</t>
  </si>
  <si>
    <t>安耐晒套装*2</t>
  </si>
  <si>
    <t>mac的316</t>
  </si>
  <si>
    <t>shmly</t>
  </si>
  <si>
    <t>coach的双面tote（彩虹）</t>
  </si>
  <si>
    <t>科颜氏白泥</t>
  </si>
  <si>
    <t>晶鑫</t>
  </si>
  <si>
    <t>fresh红茶隔夜</t>
  </si>
  <si>
    <t>VS睡衣</t>
  </si>
  <si>
    <t>科颜氏淡斑50ml</t>
  </si>
  <si>
    <t>科颜氏淡斑100ml</t>
  </si>
  <si>
    <t>luna玫红色套装</t>
  </si>
  <si>
    <t>蜗牛</t>
  </si>
  <si>
    <t>科颜氏防晒60ml</t>
  </si>
  <si>
    <t>谢</t>
  </si>
  <si>
    <t>coach的双面tote（V字的黑色）</t>
  </si>
  <si>
    <t>少杰</t>
  </si>
  <si>
    <t>小黑瓶眼霜</t>
  </si>
  <si>
    <t>史金笛</t>
  </si>
  <si>
    <t>媛媛在洛杉矶</t>
  </si>
  <si>
    <t>吴彦祖</t>
  </si>
  <si>
    <t>欧洲代购</t>
  </si>
  <si>
    <t>甜甜</t>
  </si>
  <si>
    <t>coach化妆包（彩虹）拼邮</t>
  </si>
  <si>
    <t>MJ相机包325美元</t>
  </si>
  <si>
    <t>coach的单面tote（褐色）</t>
  </si>
  <si>
    <t>小草</t>
  </si>
  <si>
    <t>小黄瓜水</t>
  </si>
  <si>
    <t>大黄瓜水</t>
  </si>
  <si>
    <t>眼霜</t>
  </si>
  <si>
    <t>vc精华</t>
  </si>
  <si>
    <t>coach山茶花白色大号</t>
  </si>
  <si>
    <t>coach山茶花白色小号</t>
  </si>
  <si>
    <t>LUNA洗脸仪粉色</t>
  </si>
  <si>
    <t>提拉米苏</t>
  </si>
  <si>
    <t>草莓</t>
  </si>
  <si>
    <t>红石榴套装</t>
  </si>
  <si>
    <t>桃子</t>
  </si>
  <si>
    <t>白姑娘</t>
  </si>
  <si>
    <t>孔</t>
  </si>
  <si>
    <t>曼陀罗手表</t>
  </si>
  <si>
    <t>北极狐书包</t>
  </si>
  <si>
    <t>挖掘机</t>
  </si>
  <si>
    <t>美速</t>
  </si>
  <si>
    <t>lamer精粹水*2</t>
  </si>
  <si>
    <t>kaka</t>
  </si>
  <si>
    <t>安耐晒套装</t>
  </si>
  <si>
    <t>科颜氏睡眠面膜</t>
  </si>
  <si>
    <t>daisy</t>
  </si>
  <si>
    <t>郭小璐</t>
  </si>
  <si>
    <t>代理费</t>
  </si>
  <si>
    <t>suqqu粉霜</t>
  </si>
  <si>
    <t>阿玛尼红气垫3号</t>
  </si>
  <si>
    <t>小金盏花水</t>
  </si>
  <si>
    <t>小棕瓶50ml</t>
  </si>
  <si>
    <t>400ml大粉水</t>
  </si>
  <si>
    <t>露得清防晒乳</t>
  </si>
  <si>
    <t>tf眼影01</t>
  </si>
  <si>
    <t>MK的jetset的tote蓝色</t>
  </si>
  <si>
    <t>杨颖（Yyyyy）</t>
  </si>
  <si>
    <t>小安素（草莓，巧克力）</t>
  </si>
  <si>
    <t>科颜氏套装</t>
  </si>
  <si>
    <t>科颜氏防晒125ml</t>
  </si>
  <si>
    <t>礼品卡0.96</t>
  </si>
  <si>
    <t>唐林</t>
  </si>
  <si>
    <t>小唐</t>
  </si>
  <si>
    <t>敷尔佳白</t>
  </si>
  <si>
    <t>敷尔佳绿</t>
  </si>
  <si>
    <t>闲鱼</t>
  </si>
  <si>
    <t>adidas三宅抽绳包</t>
  </si>
  <si>
    <t>adidas三宅抽绳包*3</t>
  </si>
  <si>
    <t>安之若素</t>
  </si>
  <si>
    <t>uiuc</t>
  </si>
  <si>
    <t>香奈儿渣男香100ml</t>
  </si>
  <si>
    <t>薇拉</t>
  </si>
  <si>
    <t>EL口红333</t>
  </si>
  <si>
    <t>mac的chili</t>
  </si>
  <si>
    <t>耳机-红色</t>
  </si>
  <si>
    <t>耳机-蓝色</t>
  </si>
  <si>
    <t>ygg媳妇</t>
  </si>
  <si>
    <t>小小榜</t>
  </si>
  <si>
    <t>快递费</t>
  </si>
  <si>
    <t>快递打包费</t>
  </si>
  <si>
    <t>耳机-绿色</t>
  </si>
  <si>
    <t>芋头</t>
  </si>
  <si>
    <t>coach老花波士顿</t>
  </si>
  <si>
    <t>YSL黑妆前乳</t>
  </si>
  <si>
    <t>nars蜜粉饼</t>
  </si>
  <si>
    <t>淡斑精华100ml</t>
  </si>
  <si>
    <t>nars高潮</t>
  </si>
  <si>
    <t>coach的国旗双面tote</t>
  </si>
  <si>
    <t>贝德玛卸妆水</t>
  </si>
  <si>
    <t>兔子</t>
  </si>
  <si>
    <t>凶凶怪</t>
  </si>
  <si>
    <t>耳机-红色（定金50）</t>
  </si>
  <si>
    <t>智妍面霜</t>
  </si>
  <si>
    <t>杨疆</t>
  </si>
  <si>
    <t>小许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</si>
</sst>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FF0000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7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Fill="1"/>
    <xf numFmtId="0" fontId="2" fillId="0" borderId="0" xfId="0" applyFont="1"/>
    <xf numFmtId="0" fontId="3" fillId="0" borderId="0" xfId="0" applyFont="1"/>
    <xf numFmtId="0" fontId="3" fillId="0" borderId="0" xfId="0" applyFont="1" applyFill="1"/>
    <xf numFmtId="0" fontId="0" fillId="2" borderId="0" xfId="0" applyFill="1"/>
    <xf numFmtId="0" fontId="4" fillId="0" borderId="0" xfId="0" applyFont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26"/>
  <sheetViews>
    <sheetView tabSelected="1" workbookViewId="0">
      <selection activeCell="F63" sqref="F63"/>
    </sheetView>
  </sheetViews>
  <sheetFormatPr baseColWidth="10" defaultColWidth="8.83203125" defaultRowHeight="15" x14ac:dyDescent="0.2"/>
  <cols>
    <col min="7" max="7" width="29.1640625" customWidth="1"/>
    <col min="8" max="8" width="20.6640625" customWidth="1"/>
  </cols>
  <sheetData>
    <row r="1" spans="1:16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6" x14ac:dyDescent="0.2">
      <c r="A2" s="1">
        <v>0</v>
      </c>
      <c r="B2">
        <v>2019</v>
      </c>
      <c r="C2">
        <v>7</v>
      </c>
      <c r="D2">
        <v>1</v>
      </c>
      <c r="E2" t="s">
        <v>16</v>
      </c>
      <c r="G2" t="s">
        <v>17</v>
      </c>
      <c r="I2">
        <v>1080</v>
      </c>
      <c r="M2" s="2">
        <f t="shared" ref="M2:M9" si="0">I2-K2+L2</f>
        <v>1080</v>
      </c>
    </row>
    <row r="3" spans="1:16" x14ac:dyDescent="0.2">
      <c r="A3" s="1">
        <v>1</v>
      </c>
      <c r="G3" t="s">
        <v>18</v>
      </c>
      <c r="I3">
        <v>540</v>
      </c>
      <c r="M3" s="2">
        <f t="shared" si="0"/>
        <v>540</v>
      </c>
    </row>
    <row r="4" spans="1:16" x14ac:dyDescent="0.2">
      <c r="A4" s="1">
        <v>2</v>
      </c>
      <c r="G4" t="s">
        <v>19</v>
      </c>
      <c r="I4">
        <f>800*2</f>
        <v>1600</v>
      </c>
      <c r="J4">
        <v>68</v>
      </c>
      <c r="K4">
        <f>J4*2*6.8</f>
        <v>924.8</v>
      </c>
      <c r="M4" s="2">
        <f t="shared" si="0"/>
        <v>675.2</v>
      </c>
    </row>
    <row r="5" spans="1:16" x14ac:dyDescent="0.2">
      <c r="A5" s="1">
        <v>3</v>
      </c>
      <c r="G5" t="s">
        <v>20</v>
      </c>
      <c r="I5">
        <v>735</v>
      </c>
      <c r="M5" s="2">
        <f t="shared" si="0"/>
        <v>735</v>
      </c>
    </row>
    <row r="6" spans="1:16" x14ac:dyDescent="0.2">
      <c r="A6" s="1">
        <v>4</v>
      </c>
      <c r="G6" t="s">
        <v>21</v>
      </c>
      <c r="I6">
        <v>249</v>
      </c>
      <c r="M6" s="2">
        <f t="shared" si="0"/>
        <v>249</v>
      </c>
    </row>
    <row r="7" spans="1:16" x14ac:dyDescent="0.2">
      <c r="A7" s="1">
        <v>5</v>
      </c>
      <c r="G7" t="s">
        <v>22</v>
      </c>
      <c r="I7">
        <f>115-8</f>
        <v>107</v>
      </c>
      <c r="M7" s="2">
        <f t="shared" si="0"/>
        <v>107</v>
      </c>
    </row>
    <row r="8" spans="1:16" x14ac:dyDescent="0.2">
      <c r="A8" s="1">
        <v>6</v>
      </c>
      <c r="G8" t="s">
        <v>23</v>
      </c>
      <c r="I8">
        <f>245-9</f>
        <v>236</v>
      </c>
      <c r="M8" s="2">
        <f t="shared" si="0"/>
        <v>236</v>
      </c>
    </row>
    <row r="9" spans="1:16" x14ac:dyDescent="0.2">
      <c r="A9" s="1">
        <v>7</v>
      </c>
      <c r="G9" s="3" t="s">
        <v>24</v>
      </c>
      <c r="I9" s="3"/>
      <c r="J9" s="3"/>
      <c r="K9" s="3"/>
      <c r="L9" s="3"/>
      <c r="M9" s="2">
        <f t="shared" si="0"/>
        <v>0</v>
      </c>
    </row>
    <row r="10" spans="1:16" x14ac:dyDescent="0.2">
      <c r="A10" s="1">
        <v>8</v>
      </c>
      <c r="G10" s="3" t="s">
        <v>25</v>
      </c>
      <c r="I10" s="3">
        <f>180*2</f>
        <v>360</v>
      </c>
      <c r="J10" s="3"/>
      <c r="K10" s="3">
        <f>125*2+1</f>
        <v>251</v>
      </c>
      <c r="L10" s="3"/>
    </row>
    <row r="11" spans="1:16" x14ac:dyDescent="0.2">
      <c r="A11" s="1">
        <v>9</v>
      </c>
    </row>
    <row r="12" spans="1:16" x14ac:dyDescent="0.2">
      <c r="A12" s="1">
        <v>10</v>
      </c>
      <c r="C12">
        <v>7</v>
      </c>
      <c r="D12">
        <v>2</v>
      </c>
      <c r="F12" t="s">
        <v>15</v>
      </c>
      <c r="G12" t="s">
        <v>26</v>
      </c>
      <c r="I12">
        <v>385</v>
      </c>
      <c r="J12">
        <v>50</v>
      </c>
      <c r="K12">
        <f>J12*0.8*6.88</f>
        <v>275.2</v>
      </c>
      <c r="M12" s="2">
        <f t="shared" ref="M12:M24" si="1">I12-K12+L12</f>
        <v>109.80000000000001</v>
      </c>
    </row>
    <row r="13" spans="1:16" x14ac:dyDescent="0.2">
      <c r="A13" s="1">
        <v>11</v>
      </c>
      <c r="F13" s="2" t="s">
        <v>15</v>
      </c>
      <c r="G13" s="2" t="s">
        <v>27</v>
      </c>
      <c r="I13" s="2">
        <v>355</v>
      </c>
      <c r="J13" s="2"/>
      <c r="K13" s="2">
        <v>278</v>
      </c>
      <c r="L13" s="2"/>
      <c r="M13" s="2">
        <f t="shared" si="1"/>
        <v>77</v>
      </c>
    </row>
    <row r="14" spans="1:16" x14ac:dyDescent="0.2">
      <c r="A14" s="1">
        <v>12</v>
      </c>
      <c r="F14" t="s">
        <v>15</v>
      </c>
      <c r="G14" t="s">
        <v>28</v>
      </c>
      <c r="I14">
        <v>199</v>
      </c>
      <c r="K14">
        <f>118</f>
        <v>118</v>
      </c>
      <c r="M14" s="2">
        <f t="shared" si="1"/>
        <v>81</v>
      </c>
    </row>
    <row r="15" spans="1:16" x14ac:dyDescent="0.2">
      <c r="A15" s="1">
        <v>13</v>
      </c>
      <c r="E15" t="s">
        <v>29</v>
      </c>
      <c r="G15" t="s">
        <v>30</v>
      </c>
      <c r="I15">
        <v>265</v>
      </c>
      <c r="K15">
        <v>161.09</v>
      </c>
      <c r="M15" s="2">
        <f t="shared" si="1"/>
        <v>103.91</v>
      </c>
    </row>
    <row r="16" spans="1:16" x14ac:dyDescent="0.2">
      <c r="A16" s="1">
        <v>14</v>
      </c>
      <c r="F16" t="s">
        <v>31</v>
      </c>
      <c r="G16" t="s">
        <v>32</v>
      </c>
      <c r="I16">
        <v>275</v>
      </c>
      <c r="K16">
        <v>235</v>
      </c>
      <c r="M16" s="2">
        <f t="shared" si="1"/>
        <v>40</v>
      </c>
    </row>
    <row r="17" spans="1:13" x14ac:dyDescent="0.2">
      <c r="A17" s="1">
        <v>15</v>
      </c>
      <c r="F17" t="s">
        <v>31</v>
      </c>
      <c r="G17" t="s">
        <v>32</v>
      </c>
      <c r="I17">
        <v>275</v>
      </c>
      <c r="K17">
        <f>228</f>
        <v>228</v>
      </c>
      <c r="M17" s="2">
        <f t="shared" si="1"/>
        <v>47</v>
      </c>
    </row>
    <row r="18" spans="1:13" x14ac:dyDescent="0.2">
      <c r="A18" s="1">
        <v>16</v>
      </c>
      <c r="F18" t="s">
        <v>31</v>
      </c>
      <c r="G18" t="s">
        <v>33</v>
      </c>
      <c r="I18">
        <v>160</v>
      </c>
      <c r="J18">
        <v>26</v>
      </c>
      <c r="K18">
        <f>J18*6.88</f>
        <v>178.88</v>
      </c>
      <c r="M18" s="2">
        <f t="shared" si="1"/>
        <v>-18.879999999999995</v>
      </c>
    </row>
    <row r="19" spans="1:13" x14ac:dyDescent="0.2">
      <c r="A19" s="1">
        <v>17</v>
      </c>
      <c r="E19" t="s">
        <v>34</v>
      </c>
      <c r="G19" t="s">
        <v>35</v>
      </c>
      <c r="H19" t="s">
        <v>36</v>
      </c>
      <c r="I19">
        <v>2980</v>
      </c>
      <c r="K19">
        <v>1900</v>
      </c>
      <c r="M19" s="2">
        <f t="shared" si="1"/>
        <v>1080</v>
      </c>
    </row>
    <row r="20" spans="1:13" x14ac:dyDescent="0.2">
      <c r="A20" s="1">
        <v>18</v>
      </c>
      <c r="E20" t="s">
        <v>37</v>
      </c>
      <c r="F20" t="s">
        <v>38</v>
      </c>
      <c r="G20" t="s">
        <v>39</v>
      </c>
      <c r="H20" t="s">
        <v>36</v>
      </c>
      <c r="I20">
        <v>1600</v>
      </c>
      <c r="K20">
        <v>1285</v>
      </c>
      <c r="M20" s="2">
        <f t="shared" si="1"/>
        <v>315</v>
      </c>
    </row>
    <row r="21" spans="1:13" x14ac:dyDescent="0.2">
      <c r="A21" s="1">
        <v>19</v>
      </c>
      <c r="E21" t="s">
        <v>40</v>
      </c>
      <c r="F21" t="s">
        <v>38</v>
      </c>
      <c r="G21" t="s">
        <v>41</v>
      </c>
      <c r="I21">
        <v>2750</v>
      </c>
      <c r="K21">
        <v>2400</v>
      </c>
      <c r="M21" s="2">
        <f t="shared" si="1"/>
        <v>350</v>
      </c>
    </row>
    <row r="22" spans="1:13" x14ac:dyDescent="0.2">
      <c r="A22" s="1">
        <v>20</v>
      </c>
      <c r="E22" t="s">
        <v>40</v>
      </c>
      <c r="F22" s="4" t="s">
        <v>31</v>
      </c>
      <c r="G22" s="4" t="s">
        <v>42</v>
      </c>
      <c r="I22" s="4">
        <f>260*2+8+8</f>
        <v>536</v>
      </c>
      <c r="J22" s="4"/>
      <c r="K22" s="4">
        <f>33*6.9*0.985*2</f>
        <v>448.56900000000002</v>
      </c>
      <c r="L22" s="4"/>
      <c r="M22" s="5">
        <f t="shared" si="1"/>
        <v>87.430999999999983</v>
      </c>
    </row>
    <row r="23" spans="1:13" x14ac:dyDescent="0.2">
      <c r="A23" s="1">
        <v>21</v>
      </c>
      <c r="E23" t="s">
        <v>43</v>
      </c>
      <c r="G23" t="s">
        <v>44</v>
      </c>
      <c r="I23">
        <v>259</v>
      </c>
      <c r="K23">
        <v>185</v>
      </c>
      <c r="M23" s="2">
        <f t="shared" si="1"/>
        <v>74</v>
      </c>
    </row>
    <row r="24" spans="1:13" x14ac:dyDescent="0.2">
      <c r="A24" s="1">
        <v>22</v>
      </c>
      <c r="F24" t="s">
        <v>31</v>
      </c>
      <c r="G24" t="s">
        <v>45</v>
      </c>
      <c r="I24">
        <v>320</v>
      </c>
      <c r="J24">
        <v>50</v>
      </c>
      <c r="K24">
        <f>J24*0.8*6.8</f>
        <v>272</v>
      </c>
      <c r="M24" s="2">
        <f t="shared" si="1"/>
        <v>48</v>
      </c>
    </row>
    <row r="25" spans="1:13" x14ac:dyDescent="0.2">
      <c r="A25" s="1">
        <v>23</v>
      </c>
      <c r="M25" s="2">
        <f t="shared" ref="M25:M35" si="2">I25-K25+L25</f>
        <v>0</v>
      </c>
    </row>
    <row r="26" spans="1:13" x14ac:dyDescent="0.2">
      <c r="A26" s="1">
        <v>24</v>
      </c>
      <c r="C26">
        <v>7</v>
      </c>
      <c r="D26">
        <v>3</v>
      </c>
      <c r="E26" t="s">
        <v>40</v>
      </c>
      <c r="F26" t="s">
        <v>31</v>
      </c>
      <c r="G26" t="s">
        <v>95</v>
      </c>
      <c r="H26" t="s">
        <v>94</v>
      </c>
      <c r="I26">
        <v>330</v>
      </c>
      <c r="K26">
        <v>290</v>
      </c>
      <c r="M26" s="2">
        <f t="shared" si="2"/>
        <v>40</v>
      </c>
    </row>
    <row r="27" spans="1:13" x14ac:dyDescent="0.2">
      <c r="A27" s="1">
        <v>25</v>
      </c>
      <c r="F27" t="s">
        <v>31</v>
      </c>
      <c r="G27" t="s">
        <v>41</v>
      </c>
      <c r="H27" t="s">
        <v>36</v>
      </c>
      <c r="I27">
        <v>2470</v>
      </c>
      <c r="K27">
        <v>2000</v>
      </c>
      <c r="M27" s="2">
        <f t="shared" si="2"/>
        <v>470</v>
      </c>
    </row>
    <row r="28" spans="1:13" x14ac:dyDescent="0.2">
      <c r="A28" s="1">
        <v>26</v>
      </c>
      <c r="E28" t="s">
        <v>40</v>
      </c>
      <c r="F28" t="s">
        <v>31</v>
      </c>
      <c r="G28" t="s">
        <v>46</v>
      </c>
      <c r="H28" t="s">
        <v>88</v>
      </c>
      <c r="I28">
        <v>245</v>
      </c>
      <c r="K28">
        <v>215</v>
      </c>
      <c r="M28" s="2">
        <f t="shared" si="2"/>
        <v>30</v>
      </c>
    </row>
    <row r="29" spans="1:13" x14ac:dyDescent="0.2">
      <c r="A29" s="1">
        <v>27</v>
      </c>
      <c r="E29" t="s">
        <v>47</v>
      </c>
      <c r="G29" t="s">
        <v>48</v>
      </c>
      <c r="I29">
        <v>835</v>
      </c>
      <c r="K29">
        <v>700</v>
      </c>
      <c r="M29" s="2">
        <f t="shared" si="2"/>
        <v>135</v>
      </c>
    </row>
    <row r="30" spans="1:13" x14ac:dyDescent="0.2">
      <c r="A30" s="1">
        <v>28</v>
      </c>
      <c r="F30" t="s">
        <v>31</v>
      </c>
      <c r="G30" t="s">
        <v>49</v>
      </c>
      <c r="I30">
        <v>300</v>
      </c>
      <c r="K30">
        <v>280</v>
      </c>
      <c r="M30" s="2">
        <f t="shared" si="2"/>
        <v>20</v>
      </c>
    </row>
    <row r="31" spans="1:13" x14ac:dyDescent="0.2">
      <c r="A31" s="1">
        <v>29</v>
      </c>
      <c r="E31" t="s">
        <v>50</v>
      </c>
      <c r="F31" t="s">
        <v>38</v>
      </c>
      <c r="G31" t="s">
        <v>51</v>
      </c>
      <c r="I31">
        <v>700</v>
      </c>
      <c r="K31">
        <v>600</v>
      </c>
      <c r="M31" s="2">
        <f t="shared" si="2"/>
        <v>100</v>
      </c>
    </row>
    <row r="32" spans="1:13" x14ac:dyDescent="0.2">
      <c r="A32" s="1">
        <v>30</v>
      </c>
      <c r="E32" t="s">
        <v>50</v>
      </c>
      <c r="F32" t="s">
        <v>38</v>
      </c>
      <c r="G32" t="s">
        <v>51</v>
      </c>
      <c r="I32">
        <v>700</v>
      </c>
      <c r="K32">
        <v>600</v>
      </c>
      <c r="M32" s="2">
        <f t="shared" si="2"/>
        <v>100</v>
      </c>
    </row>
    <row r="33" spans="1:13" x14ac:dyDescent="0.2">
      <c r="A33" s="1">
        <v>31</v>
      </c>
      <c r="F33" t="s">
        <v>31</v>
      </c>
      <c r="G33" t="s">
        <v>52</v>
      </c>
      <c r="I33">
        <v>225</v>
      </c>
      <c r="K33">
        <v>168</v>
      </c>
      <c r="M33" s="2">
        <f t="shared" si="2"/>
        <v>57</v>
      </c>
    </row>
    <row r="34" spans="1:13" x14ac:dyDescent="0.2">
      <c r="A34" s="1">
        <v>32</v>
      </c>
      <c r="F34" t="s">
        <v>38</v>
      </c>
      <c r="G34" t="s">
        <v>53</v>
      </c>
      <c r="I34">
        <v>389</v>
      </c>
      <c r="K34">
        <f>1475/5</f>
        <v>295</v>
      </c>
      <c r="M34" s="2">
        <f t="shared" si="2"/>
        <v>94</v>
      </c>
    </row>
    <row r="35" spans="1:13" x14ac:dyDescent="0.2">
      <c r="A35" s="1">
        <v>33</v>
      </c>
      <c r="F35" t="s">
        <v>38</v>
      </c>
      <c r="G35" t="s">
        <v>54</v>
      </c>
      <c r="I35">
        <v>133</v>
      </c>
      <c r="K35">
        <v>110</v>
      </c>
      <c r="M35" s="2">
        <f t="shared" si="2"/>
        <v>23</v>
      </c>
    </row>
    <row r="36" spans="1:13" x14ac:dyDescent="0.2">
      <c r="A36" s="1">
        <v>34</v>
      </c>
      <c r="M36" s="2"/>
    </row>
    <row r="37" spans="1:13" x14ac:dyDescent="0.2">
      <c r="A37" s="1">
        <v>35</v>
      </c>
      <c r="C37">
        <v>7</v>
      </c>
      <c r="D37">
        <v>4</v>
      </c>
      <c r="F37" t="s">
        <v>31</v>
      </c>
      <c r="G37" t="s">
        <v>55</v>
      </c>
      <c r="I37">
        <f>495*2</f>
        <v>990</v>
      </c>
      <c r="K37">
        <f>417.73*2</f>
        <v>835.46</v>
      </c>
      <c r="M37" s="2">
        <f t="shared" ref="M37:M49" si="3">I37-K37+L37</f>
        <v>154.53999999999996</v>
      </c>
    </row>
    <row r="38" spans="1:13" x14ac:dyDescent="0.2">
      <c r="A38" s="1">
        <v>36</v>
      </c>
      <c r="G38" t="s">
        <v>56</v>
      </c>
      <c r="I38">
        <v>129</v>
      </c>
      <c r="J38">
        <f>7</f>
        <v>7</v>
      </c>
      <c r="K38">
        <f>J38*6.9</f>
        <v>48.300000000000004</v>
      </c>
      <c r="M38" s="2">
        <f t="shared" si="3"/>
        <v>80.699999999999989</v>
      </c>
    </row>
    <row r="39" spans="1:13" x14ac:dyDescent="0.2">
      <c r="A39" s="1">
        <v>37</v>
      </c>
      <c r="G39" t="s">
        <v>80</v>
      </c>
      <c r="I39">
        <v>199</v>
      </c>
      <c r="K39">
        <v>108</v>
      </c>
      <c r="M39" s="2">
        <f t="shared" si="3"/>
        <v>91</v>
      </c>
    </row>
    <row r="40" spans="1:13" x14ac:dyDescent="0.2">
      <c r="A40" s="1">
        <v>38</v>
      </c>
      <c r="G40" t="s">
        <v>80</v>
      </c>
      <c r="I40">
        <v>199</v>
      </c>
      <c r="K40">
        <v>108</v>
      </c>
      <c r="M40" s="2">
        <f t="shared" si="3"/>
        <v>91</v>
      </c>
    </row>
    <row r="41" spans="1:13" x14ac:dyDescent="0.2">
      <c r="A41" s="1">
        <v>39</v>
      </c>
      <c r="G41" t="s">
        <v>57</v>
      </c>
      <c r="I41">
        <v>259</v>
      </c>
      <c r="K41">
        <v>200</v>
      </c>
      <c r="M41" s="2">
        <f t="shared" si="3"/>
        <v>59</v>
      </c>
    </row>
    <row r="42" spans="1:13" x14ac:dyDescent="0.2">
      <c r="A42" s="1">
        <v>40</v>
      </c>
      <c r="F42" t="s">
        <v>31</v>
      </c>
      <c r="G42" t="s">
        <v>58</v>
      </c>
      <c r="I42">
        <v>245</v>
      </c>
      <c r="J42">
        <f>38</f>
        <v>38</v>
      </c>
      <c r="K42">
        <f>J42*0.8*6.88+10</f>
        <v>219.15200000000002</v>
      </c>
      <c r="M42" s="2">
        <f t="shared" si="3"/>
        <v>25.847999999999985</v>
      </c>
    </row>
    <row r="43" spans="1:13" x14ac:dyDescent="0.2">
      <c r="A43" s="1">
        <v>41</v>
      </c>
      <c r="E43" t="s">
        <v>59</v>
      </c>
      <c r="F43" t="s">
        <v>31</v>
      </c>
      <c r="G43" t="s">
        <v>60</v>
      </c>
      <c r="I43">
        <v>190</v>
      </c>
      <c r="K43">
        <v>165</v>
      </c>
      <c r="M43" s="2">
        <f t="shared" si="3"/>
        <v>25</v>
      </c>
    </row>
    <row r="44" spans="1:13" x14ac:dyDescent="0.2">
      <c r="A44" s="1">
        <v>42</v>
      </c>
      <c r="E44" t="s">
        <v>93</v>
      </c>
      <c r="F44" t="s">
        <v>31</v>
      </c>
      <c r="G44" t="s">
        <v>61</v>
      </c>
      <c r="H44" t="s">
        <v>36</v>
      </c>
      <c r="I44">
        <v>1000</v>
      </c>
      <c r="K44">
        <v>930</v>
      </c>
      <c r="M44" s="2">
        <f t="shared" si="3"/>
        <v>70</v>
      </c>
    </row>
    <row r="45" spans="1:13" x14ac:dyDescent="0.2">
      <c r="A45" s="1">
        <v>43</v>
      </c>
      <c r="G45" t="s">
        <v>62</v>
      </c>
      <c r="I45">
        <v>66</v>
      </c>
      <c r="J45">
        <f>5</f>
        <v>5</v>
      </c>
      <c r="K45">
        <f>J45*6.8</f>
        <v>34</v>
      </c>
      <c r="M45" s="2">
        <f t="shared" si="3"/>
        <v>32</v>
      </c>
    </row>
    <row r="46" spans="1:13" x14ac:dyDescent="0.2">
      <c r="A46" s="1">
        <v>44</v>
      </c>
      <c r="G46" t="s">
        <v>61</v>
      </c>
      <c r="H46" t="s">
        <v>36</v>
      </c>
      <c r="I46">
        <f>1030*2</f>
        <v>2060</v>
      </c>
      <c r="K46">
        <f>930*2</f>
        <v>1860</v>
      </c>
      <c r="M46" s="2">
        <f t="shared" si="3"/>
        <v>200</v>
      </c>
    </row>
    <row r="47" spans="1:13" x14ac:dyDescent="0.2">
      <c r="A47" s="1">
        <v>45</v>
      </c>
      <c r="E47" t="s">
        <v>40</v>
      </c>
      <c r="F47" t="s">
        <v>38</v>
      </c>
      <c r="G47" t="s">
        <v>100</v>
      </c>
      <c r="I47">
        <v>210</v>
      </c>
      <c r="K47">
        <v>160</v>
      </c>
      <c r="M47" s="2">
        <f t="shared" si="3"/>
        <v>50</v>
      </c>
    </row>
    <row r="48" spans="1:13" x14ac:dyDescent="0.2">
      <c r="A48" s="1">
        <v>46</v>
      </c>
      <c r="G48" t="s">
        <v>63</v>
      </c>
      <c r="I48">
        <v>700</v>
      </c>
      <c r="K48">
        <v>600</v>
      </c>
      <c r="M48" s="2">
        <f t="shared" si="3"/>
        <v>100</v>
      </c>
    </row>
    <row r="49" spans="1:13" x14ac:dyDescent="0.2">
      <c r="A49" s="1">
        <v>47</v>
      </c>
      <c r="F49" t="s">
        <v>31</v>
      </c>
      <c r="G49" t="s">
        <v>64</v>
      </c>
      <c r="H49" t="s">
        <v>36</v>
      </c>
      <c r="I49">
        <v>2485</v>
      </c>
      <c r="K49">
        <v>2185</v>
      </c>
      <c r="M49" s="2">
        <f t="shared" si="3"/>
        <v>300</v>
      </c>
    </row>
    <row r="50" spans="1:13" x14ac:dyDescent="0.2">
      <c r="A50" s="1">
        <v>48</v>
      </c>
      <c r="M50" s="2"/>
    </row>
    <row r="51" spans="1:13" x14ac:dyDescent="0.2">
      <c r="A51" s="1">
        <v>49</v>
      </c>
      <c r="C51">
        <v>7</v>
      </c>
      <c r="D51">
        <v>5</v>
      </c>
      <c r="F51" t="s">
        <v>38</v>
      </c>
      <c r="G51" t="s">
        <v>65</v>
      </c>
      <c r="H51" t="s">
        <v>36</v>
      </c>
      <c r="I51">
        <v>1800</v>
      </c>
      <c r="K51">
        <v>1550</v>
      </c>
      <c r="M51" s="2">
        <f t="shared" ref="M51:M57" si="4">I51-K51+L51</f>
        <v>250</v>
      </c>
    </row>
    <row r="52" spans="1:13" x14ac:dyDescent="0.2">
      <c r="A52" s="1">
        <v>50</v>
      </c>
      <c r="E52" t="s">
        <v>50</v>
      </c>
      <c r="F52" t="s">
        <v>38</v>
      </c>
      <c r="G52" t="s">
        <v>66</v>
      </c>
      <c r="H52" t="s">
        <v>36</v>
      </c>
      <c r="I52">
        <v>720</v>
      </c>
      <c r="K52">
        <v>600</v>
      </c>
      <c r="M52" s="2">
        <f t="shared" si="4"/>
        <v>120</v>
      </c>
    </row>
    <row r="53" spans="1:13" x14ac:dyDescent="0.2">
      <c r="A53" s="1">
        <v>51</v>
      </c>
      <c r="E53" t="s">
        <v>16</v>
      </c>
      <c r="G53" t="s">
        <v>67</v>
      </c>
      <c r="H53" t="s">
        <v>68</v>
      </c>
      <c r="I53">
        <v>225</v>
      </c>
      <c r="K53">
        <v>163</v>
      </c>
      <c r="M53" s="2">
        <f>I53-K53+L53</f>
        <v>62</v>
      </c>
    </row>
    <row r="54" spans="1:13" x14ac:dyDescent="0.2">
      <c r="A54" s="1">
        <v>52</v>
      </c>
      <c r="E54" t="s">
        <v>69</v>
      </c>
      <c r="F54" t="s">
        <v>38</v>
      </c>
      <c r="G54" t="s">
        <v>70</v>
      </c>
      <c r="I54">
        <f>75*2+10</f>
        <v>160</v>
      </c>
      <c r="K54">
        <f>1550/15</f>
        <v>103.33333333333333</v>
      </c>
      <c r="M54" s="2">
        <f t="shared" si="4"/>
        <v>56.666666666666671</v>
      </c>
    </row>
    <row r="55" spans="1:13" x14ac:dyDescent="0.2">
      <c r="A55" s="1">
        <v>53</v>
      </c>
      <c r="F55" t="s">
        <v>31</v>
      </c>
      <c r="G55" t="s">
        <v>71</v>
      </c>
      <c r="H55" t="s">
        <v>92</v>
      </c>
      <c r="I55">
        <v>800</v>
      </c>
      <c r="K55">
        <v>688</v>
      </c>
      <c r="M55" s="2">
        <f t="shared" si="4"/>
        <v>112</v>
      </c>
    </row>
    <row r="56" spans="1:13" x14ac:dyDescent="0.2">
      <c r="A56" s="1">
        <v>54</v>
      </c>
      <c r="E56" t="s">
        <v>72</v>
      </c>
      <c r="G56" t="s">
        <v>73</v>
      </c>
      <c r="I56">
        <v>518</v>
      </c>
      <c r="K56">
        <f>185*2+10</f>
        <v>380</v>
      </c>
      <c r="M56" s="2">
        <f>I56-K56+L56</f>
        <v>138</v>
      </c>
    </row>
    <row r="57" spans="1:13" x14ac:dyDescent="0.2">
      <c r="A57" s="1">
        <v>55</v>
      </c>
      <c r="F57" t="s">
        <v>31</v>
      </c>
      <c r="G57" t="s">
        <v>74</v>
      </c>
      <c r="I57">
        <v>220</v>
      </c>
      <c r="K57">
        <v>220</v>
      </c>
      <c r="M57" s="2">
        <f t="shared" si="4"/>
        <v>0</v>
      </c>
    </row>
    <row r="58" spans="1:13" x14ac:dyDescent="0.2">
      <c r="A58" s="1">
        <v>56</v>
      </c>
    </row>
    <row r="59" spans="1:13" x14ac:dyDescent="0.2">
      <c r="A59" s="1">
        <v>57</v>
      </c>
      <c r="C59">
        <v>7</v>
      </c>
      <c r="D59">
        <v>6</v>
      </c>
      <c r="F59" t="s">
        <v>31</v>
      </c>
      <c r="G59" t="s">
        <v>61</v>
      </c>
      <c r="H59" t="s">
        <v>36</v>
      </c>
      <c r="I59">
        <v>1030</v>
      </c>
      <c r="K59">
        <v>930</v>
      </c>
    </row>
    <row r="60" spans="1:13" x14ac:dyDescent="0.2">
      <c r="A60" s="1">
        <v>58</v>
      </c>
      <c r="E60" t="s">
        <v>75</v>
      </c>
      <c r="F60" t="s">
        <v>38</v>
      </c>
      <c r="G60" t="s">
        <v>76</v>
      </c>
      <c r="H60" t="s">
        <v>36</v>
      </c>
      <c r="I60">
        <v>700</v>
      </c>
      <c r="K60">
        <v>600</v>
      </c>
    </row>
    <row r="61" spans="1:13" x14ac:dyDescent="0.2">
      <c r="A61" s="1">
        <v>59</v>
      </c>
      <c r="F61" t="s">
        <v>31</v>
      </c>
      <c r="G61" t="s">
        <v>66</v>
      </c>
      <c r="H61" t="s">
        <v>36</v>
      </c>
      <c r="I61">
        <v>720</v>
      </c>
      <c r="K61">
        <v>600</v>
      </c>
    </row>
    <row r="62" spans="1:13" x14ac:dyDescent="0.2">
      <c r="A62" s="1">
        <v>60</v>
      </c>
      <c r="F62" t="s">
        <v>31</v>
      </c>
      <c r="G62" t="s">
        <v>77</v>
      </c>
      <c r="H62" t="s">
        <v>78</v>
      </c>
      <c r="I62">
        <v>195</v>
      </c>
      <c r="K62">
        <v>175</v>
      </c>
    </row>
    <row r="63" spans="1:13" x14ac:dyDescent="0.2">
      <c r="A63" s="1">
        <v>61</v>
      </c>
      <c r="F63" t="s">
        <v>31</v>
      </c>
      <c r="G63" t="s">
        <v>79</v>
      </c>
      <c r="H63" t="s">
        <v>78</v>
      </c>
      <c r="I63">
        <v>560</v>
      </c>
      <c r="K63">
        <v>450</v>
      </c>
    </row>
    <row r="64" spans="1:13" x14ac:dyDescent="0.2">
      <c r="A64" s="1">
        <v>62</v>
      </c>
      <c r="F64" t="s">
        <v>31</v>
      </c>
      <c r="G64" t="s">
        <v>83</v>
      </c>
      <c r="H64" t="s">
        <v>84</v>
      </c>
      <c r="I64">
        <v>705</v>
      </c>
      <c r="K64">
        <v>685</v>
      </c>
    </row>
    <row r="65" spans="1:14" x14ac:dyDescent="0.2">
      <c r="A65" s="1">
        <v>63</v>
      </c>
      <c r="F65" t="s">
        <v>31</v>
      </c>
      <c r="G65" t="s">
        <v>81</v>
      </c>
      <c r="I65">
        <v>480</v>
      </c>
    </row>
    <row r="66" spans="1:14" x14ac:dyDescent="0.2">
      <c r="A66" s="1">
        <v>64</v>
      </c>
      <c r="F66" t="s">
        <v>31</v>
      </c>
      <c r="G66" t="s">
        <v>82</v>
      </c>
      <c r="I66">
        <v>775</v>
      </c>
    </row>
    <row r="67" spans="1:14" x14ac:dyDescent="0.2">
      <c r="A67" s="1">
        <v>65</v>
      </c>
      <c r="E67" t="s">
        <v>86</v>
      </c>
      <c r="F67" t="s">
        <v>38</v>
      </c>
      <c r="G67" t="s">
        <v>85</v>
      </c>
      <c r="I67">
        <v>240</v>
      </c>
      <c r="K67">
        <f>392/2+10</f>
        <v>206</v>
      </c>
    </row>
    <row r="68" spans="1:14" x14ac:dyDescent="0.2">
      <c r="A68" s="1">
        <v>66</v>
      </c>
      <c r="E68" t="s">
        <v>37</v>
      </c>
      <c r="F68" t="s">
        <v>38</v>
      </c>
      <c r="G68" t="s">
        <v>64</v>
      </c>
      <c r="H68" t="s">
        <v>36</v>
      </c>
      <c r="I68">
        <v>2470</v>
      </c>
      <c r="K68">
        <v>2185</v>
      </c>
    </row>
    <row r="69" spans="1:14" x14ac:dyDescent="0.2">
      <c r="A69" s="1">
        <v>67</v>
      </c>
      <c r="E69" t="s">
        <v>91</v>
      </c>
      <c r="F69" t="s">
        <v>31</v>
      </c>
      <c r="G69" t="s">
        <v>87</v>
      </c>
      <c r="H69" t="s">
        <v>36</v>
      </c>
      <c r="I69">
        <v>700</v>
      </c>
      <c r="K69">
        <v>600</v>
      </c>
    </row>
    <row r="70" spans="1:14" x14ac:dyDescent="0.2">
      <c r="A70" s="1">
        <v>68</v>
      </c>
      <c r="E70" t="s">
        <v>90</v>
      </c>
      <c r="G70" t="s">
        <v>89</v>
      </c>
      <c r="H70" t="s">
        <v>88</v>
      </c>
      <c r="I70">
        <v>375</v>
      </c>
      <c r="K70">
        <v>299</v>
      </c>
    </row>
    <row r="71" spans="1:14" x14ac:dyDescent="0.2">
      <c r="A71" s="1">
        <v>69</v>
      </c>
      <c r="F71" t="s">
        <v>31</v>
      </c>
      <c r="G71" t="s">
        <v>96</v>
      </c>
      <c r="H71" t="s">
        <v>36</v>
      </c>
      <c r="I71">
        <v>1940</v>
      </c>
      <c r="K71">
        <v>1450</v>
      </c>
    </row>
    <row r="72" spans="1:14" x14ac:dyDescent="0.2">
      <c r="A72" s="1">
        <v>70</v>
      </c>
      <c r="E72" t="s">
        <v>75</v>
      </c>
      <c r="F72" t="s">
        <v>38</v>
      </c>
      <c r="G72" t="s">
        <v>97</v>
      </c>
      <c r="H72" t="s">
        <v>36</v>
      </c>
      <c r="I72">
        <v>640</v>
      </c>
      <c r="K72">
        <v>525</v>
      </c>
    </row>
    <row r="73" spans="1:14" x14ac:dyDescent="0.2">
      <c r="A73" s="1">
        <v>71</v>
      </c>
      <c r="I73">
        <v>265</v>
      </c>
    </row>
    <row r="74" spans="1:14" x14ac:dyDescent="0.2">
      <c r="A74" s="1">
        <v>72</v>
      </c>
    </row>
    <row r="75" spans="1:14" x14ac:dyDescent="0.2">
      <c r="A75" s="1">
        <v>73</v>
      </c>
      <c r="C75">
        <v>7</v>
      </c>
      <c r="D75">
        <v>7</v>
      </c>
      <c r="F75" t="s">
        <v>15</v>
      </c>
      <c r="G75" t="s">
        <v>124</v>
      </c>
      <c r="I75">
        <v>470</v>
      </c>
      <c r="K75">
        <f>375+8</f>
        <v>383</v>
      </c>
    </row>
    <row r="76" spans="1:14" x14ac:dyDescent="0.2">
      <c r="A76" s="1">
        <v>74</v>
      </c>
      <c r="F76" t="s">
        <v>15</v>
      </c>
      <c r="G76" t="s">
        <v>123</v>
      </c>
      <c r="I76">
        <v>620</v>
      </c>
      <c r="K76">
        <v>550</v>
      </c>
    </row>
    <row r="77" spans="1:14" x14ac:dyDescent="0.2">
      <c r="A77" s="1">
        <v>75</v>
      </c>
      <c r="F77" t="s">
        <v>15</v>
      </c>
      <c r="G77" t="s">
        <v>105</v>
      </c>
      <c r="I77">
        <v>1099</v>
      </c>
      <c r="J77">
        <v>103.6</v>
      </c>
      <c r="K77">
        <f>J77*0.985*6.8</f>
        <v>693.91279999999995</v>
      </c>
      <c r="M77" s="2">
        <f>I77-K77+L77</f>
        <v>405.08720000000005</v>
      </c>
      <c r="N77" s="2">
        <f>M77/I77</f>
        <v>0.36859617834394909</v>
      </c>
    </row>
    <row r="78" spans="1:14" x14ac:dyDescent="0.2">
      <c r="A78" s="1">
        <v>76</v>
      </c>
      <c r="E78" t="s">
        <v>98</v>
      </c>
      <c r="F78" t="s">
        <v>38</v>
      </c>
      <c r="G78" t="s">
        <v>101</v>
      </c>
      <c r="I78">
        <v>60</v>
      </c>
      <c r="K78">
        <v>0</v>
      </c>
    </row>
    <row r="79" spans="1:14" x14ac:dyDescent="0.2">
      <c r="A79" s="1">
        <v>77</v>
      </c>
      <c r="E79" t="s">
        <v>98</v>
      </c>
      <c r="F79" t="s">
        <v>38</v>
      </c>
      <c r="G79" t="s">
        <v>102</v>
      </c>
      <c r="I79">
        <v>99</v>
      </c>
      <c r="K79">
        <v>99</v>
      </c>
    </row>
    <row r="80" spans="1:14" x14ac:dyDescent="0.2">
      <c r="A80" s="1">
        <v>78</v>
      </c>
      <c r="E80" t="s">
        <v>107</v>
      </c>
      <c r="F80" t="s">
        <v>31</v>
      </c>
      <c r="G80" t="s">
        <v>99</v>
      </c>
      <c r="I80">
        <f>122</f>
        <v>122</v>
      </c>
      <c r="K80">
        <f>95+10</f>
        <v>105</v>
      </c>
    </row>
    <row r="81" spans="1:12" x14ac:dyDescent="0.2">
      <c r="A81" s="1">
        <v>79</v>
      </c>
      <c r="E81" t="s">
        <v>107</v>
      </c>
      <c r="F81" t="s">
        <v>31</v>
      </c>
      <c r="G81" t="s">
        <v>125</v>
      </c>
      <c r="I81">
        <v>260</v>
      </c>
      <c r="K81">
        <f>210+8</f>
        <v>218</v>
      </c>
    </row>
    <row r="82" spans="1:12" x14ac:dyDescent="0.2">
      <c r="A82" s="1">
        <v>80</v>
      </c>
      <c r="E82" t="s">
        <v>40</v>
      </c>
      <c r="F82" t="s">
        <v>31</v>
      </c>
      <c r="G82" t="s">
        <v>126</v>
      </c>
      <c r="I82">
        <v>550</v>
      </c>
    </row>
    <row r="83" spans="1:12" x14ac:dyDescent="0.2">
      <c r="A83" s="1">
        <v>81</v>
      </c>
      <c r="E83" t="s">
        <v>40</v>
      </c>
      <c r="F83" t="s">
        <v>31</v>
      </c>
      <c r="G83" t="s">
        <v>127</v>
      </c>
      <c r="I83">
        <v>335</v>
      </c>
    </row>
    <row r="84" spans="1:12" x14ac:dyDescent="0.2">
      <c r="A84" s="1">
        <v>82</v>
      </c>
    </row>
    <row r="85" spans="1:12" x14ac:dyDescent="0.2">
      <c r="A85" s="1">
        <v>83</v>
      </c>
    </row>
    <row r="86" spans="1:12" x14ac:dyDescent="0.2">
      <c r="A86" s="1">
        <v>84</v>
      </c>
      <c r="C86">
        <v>7</v>
      </c>
      <c r="D86">
        <v>8</v>
      </c>
      <c r="E86" s="8" t="s">
        <v>40</v>
      </c>
      <c r="F86" s="8" t="s">
        <v>38</v>
      </c>
      <c r="G86" s="8" t="s">
        <v>103</v>
      </c>
      <c r="H86" s="8"/>
      <c r="I86" s="8">
        <v>2400</v>
      </c>
      <c r="J86" s="8"/>
      <c r="K86" s="8"/>
      <c r="L86" s="3"/>
    </row>
    <row r="87" spans="1:12" x14ac:dyDescent="0.2">
      <c r="A87" s="1">
        <v>85</v>
      </c>
      <c r="E87" s="8" t="s">
        <v>106</v>
      </c>
      <c r="F87" s="8" t="s">
        <v>38</v>
      </c>
      <c r="G87" s="8" t="s">
        <v>104</v>
      </c>
      <c r="H87" s="8"/>
      <c r="I87" s="8">
        <v>1800</v>
      </c>
      <c r="J87" s="8"/>
      <c r="K87" s="8"/>
      <c r="L87" s="3"/>
    </row>
    <row r="88" spans="1:12" x14ac:dyDescent="0.2">
      <c r="A88" s="1">
        <v>86</v>
      </c>
      <c r="F88" t="s">
        <v>31</v>
      </c>
      <c r="G88" t="s">
        <v>108</v>
      </c>
      <c r="H88" t="s">
        <v>109</v>
      </c>
      <c r="I88">
        <v>755</v>
      </c>
      <c r="K88">
        <v>680</v>
      </c>
    </row>
    <row r="89" spans="1:12" x14ac:dyDescent="0.2">
      <c r="A89" s="1">
        <v>87</v>
      </c>
      <c r="E89" s="6" t="s">
        <v>111</v>
      </c>
      <c r="F89" s="6" t="s">
        <v>110</v>
      </c>
      <c r="G89" s="6" t="s">
        <v>112</v>
      </c>
      <c r="H89" s="6" t="s">
        <v>114</v>
      </c>
      <c r="I89" s="6">
        <v>1400</v>
      </c>
      <c r="J89" s="6"/>
      <c r="K89" s="6">
        <f>1200</f>
        <v>1200</v>
      </c>
    </row>
    <row r="90" spans="1:12" x14ac:dyDescent="0.2">
      <c r="A90" s="1">
        <v>88</v>
      </c>
      <c r="E90" t="s">
        <v>111</v>
      </c>
      <c r="F90" t="s">
        <v>110</v>
      </c>
      <c r="G90" t="s">
        <v>113</v>
      </c>
      <c r="H90" t="s">
        <v>115</v>
      </c>
      <c r="I90">
        <v>640</v>
      </c>
      <c r="K90">
        <v>533</v>
      </c>
    </row>
    <row r="91" spans="1:12" x14ac:dyDescent="0.2">
      <c r="A91" s="1">
        <v>89</v>
      </c>
      <c r="E91" s="7" t="s">
        <v>121</v>
      </c>
      <c r="F91" s="7" t="s">
        <v>120</v>
      </c>
      <c r="G91" s="7" t="s">
        <v>116</v>
      </c>
      <c r="H91" s="7"/>
      <c r="I91" s="7">
        <f>880*2</f>
        <v>1760</v>
      </c>
      <c r="J91" s="7"/>
      <c r="K91" s="7">
        <f>120*0.85*6.88*2</f>
        <v>1403.52</v>
      </c>
    </row>
    <row r="92" spans="1:12" x14ac:dyDescent="0.2">
      <c r="A92" s="1">
        <v>90</v>
      </c>
      <c r="E92" t="s">
        <v>121</v>
      </c>
      <c r="F92" t="s">
        <v>120</v>
      </c>
      <c r="G92" t="s">
        <v>118</v>
      </c>
      <c r="I92">
        <v>259</v>
      </c>
      <c r="K92">
        <v>185</v>
      </c>
    </row>
    <row r="93" spans="1:12" x14ac:dyDescent="0.2">
      <c r="A93" s="1">
        <v>91</v>
      </c>
      <c r="E93" t="s">
        <v>121</v>
      </c>
      <c r="F93" t="s">
        <v>120</v>
      </c>
      <c r="G93" t="s">
        <v>119</v>
      </c>
      <c r="H93" t="s">
        <v>117</v>
      </c>
      <c r="I93">
        <v>379</v>
      </c>
      <c r="K93">
        <v>258</v>
      </c>
    </row>
    <row r="94" spans="1:12" x14ac:dyDescent="0.2">
      <c r="A94" s="1">
        <v>92</v>
      </c>
      <c r="G94" t="s">
        <v>122</v>
      </c>
      <c r="I94">
        <v>600</v>
      </c>
      <c r="K94">
        <v>0</v>
      </c>
    </row>
    <row r="95" spans="1:12" x14ac:dyDescent="0.2">
      <c r="A95" s="1">
        <v>93</v>
      </c>
      <c r="E95" t="s">
        <v>169</v>
      </c>
      <c r="G95" t="s">
        <v>128</v>
      </c>
      <c r="I95">
        <f>87</f>
        <v>87</v>
      </c>
      <c r="K95">
        <f>12*6.9+8</f>
        <v>90.800000000000011</v>
      </c>
    </row>
    <row r="96" spans="1:12" x14ac:dyDescent="0.2">
      <c r="A96" s="1">
        <v>94</v>
      </c>
    </row>
    <row r="97" spans="1:11" x14ac:dyDescent="0.2">
      <c r="A97" s="1">
        <v>95</v>
      </c>
      <c r="C97">
        <v>7</v>
      </c>
      <c r="D97">
        <v>9</v>
      </c>
      <c r="F97" t="s">
        <v>31</v>
      </c>
      <c r="G97" t="s">
        <v>129</v>
      </c>
      <c r="I97">
        <v>385</v>
      </c>
      <c r="K97">
        <f>320+10</f>
        <v>330</v>
      </c>
    </row>
    <row r="98" spans="1:11" x14ac:dyDescent="0.2">
      <c r="A98" s="1">
        <v>96</v>
      </c>
      <c r="E98" t="s">
        <v>131</v>
      </c>
      <c r="G98" t="s">
        <v>130</v>
      </c>
      <c r="I98">
        <f>200+592</f>
        <v>792</v>
      </c>
      <c r="K98">
        <v>499</v>
      </c>
    </row>
    <row r="99" spans="1:11" x14ac:dyDescent="0.2">
      <c r="A99" s="1">
        <v>97</v>
      </c>
      <c r="E99" t="s">
        <v>136</v>
      </c>
      <c r="F99" t="s">
        <v>38</v>
      </c>
      <c r="G99" t="s">
        <v>132</v>
      </c>
      <c r="I99">
        <v>600</v>
      </c>
      <c r="K99">
        <f>238*2</f>
        <v>476</v>
      </c>
    </row>
    <row r="100" spans="1:11" x14ac:dyDescent="0.2">
      <c r="A100" s="1">
        <v>98</v>
      </c>
      <c r="E100" t="s">
        <v>137</v>
      </c>
      <c r="F100" t="s">
        <v>38</v>
      </c>
      <c r="G100" t="s">
        <v>133</v>
      </c>
      <c r="I100">
        <v>300</v>
      </c>
    </row>
    <row r="101" spans="1:11" x14ac:dyDescent="0.2">
      <c r="A101" s="1">
        <v>99</v>
      </c>
      <c r="F101" t="s">
        <v>31</v>
      </c>
      <c r="G101" t="s">
        <v>141</v>
      </c>
      <c r="H101" t="s">
        <v>140</v>
      </c>
      <c r="I101">
        <v>300</v>
      </c>
      <c r="K101">
        <f>240+8</f>
        <v>248</v>
      </c>
    </row>
    <row r="102" spans="1:11" x14ac:dyDescent="0.2">
      <c r="A102" s="1">
        <v>100</v>
      </c>
    </row>
    <row r="103" spans="1:11" x14ac:dyDescent="0.2">
      <c r="A103" s="1">
        <v>101</v>
      </c>
      <c r="C103">
        <v>7</v>
      </c>
      <c r="D103">
        <v>10</v>
      </c>
      <c r="F103" t="s">
        <v>38</v>
      </c>
      <c r="G103" t="s">
        <v>138</v>
      </c>
      <c r="I103">
        <f>70*3</f>
        <v>210</v>
      </c>
      <c r="K103">
        <f>1550/10</f>
        <v>155</v>
      </c>
    </row>
    <row r="104" spans="1:11" x14ac:dyDescent="0.2">
      <c r="A104" s="1">
        <v>102</v>
      </c>
      <c r="F104" t="s">
        <v>38</v>
      </c>
      <c r="G104" t="s">
        <v>139</v>
      </c>
      <c r="I104">
        <f>70*2</f>
        <v>140</v>
      </c>
    </row>
    <row r="105" spans="1:11" x14ac:dyDescent="0.2">
      <c r="A105" s="1">
        <v>103</v>
      </c>
      <c r="F105" t="s">
        <v>38</v>
      </c>
      <c r="G105" t="s">
        <v>145</v>
      </c>
      <c r="H105" t="s">
        <v>78</v>
      </c>
      <c r="I105">
        <v>690</v>
      </c>
      <c r="K105">
        <f>635+6</f>
        <v>641</v>
      </c>
    </row>
    <row r="106" spans="1:11" x14ac:dyDescent="0.2">
      <c r="A106" s="1">
        <v>104</v>
      </c>
      <c r="E106" t="s">
        <v>146</v>
      </c>
      <c r="G106" t="s">
        <v>147</v>
      </c>
      <c r="H106" t="s">
        <v>78</v>
      </c>
      <c r="I106">
        <f>209*3</f>
        <v>627</v>
      </c>
      <c r="K106">
        <v>465</v>
      </c>
    </row>
    <row r="107" spans="1:11" x14ac:dyDescent="0.2">
      <c r="A107" s="1">
        <v>105</v>
      </c>
      <c r="E107" t="s">
        <v>146</v>
      </c>
      <c r="G107" t="s">
        <v>148</v>
      </c>
      <c r="I107">
        <v>135</v>
      </c>
      <c r="K107">
        <v>95</v>
      </c>
    </row>
    <row r="108" spans="1:11" x14ac:dyDescent="0.2">
      <c r="A108" s="1">
        <v>106</v>
      </c>
      <c r="E108" s="6" t="s">
        <v>40</v>
      </c>
      <c r="F108" s="6" t="s">
        <v>38</v>
      </c>
      <c r="G108" s="6" t="s">
        <v>162</v>
      </c>
      <c r="H108" s="6"/>
      <c r="I108" s="6">
        <v>819</v>
      </c>
      <c r="J108" s="6"/>
      <c r="K108" s="6">
        <v>670</v>
      </c>
    </row>
    <row r="109" spans="1:11" x14ac:dyDescent="0.2">
      <c r="A109" s="1">
        <v>107</v>
      </c>
      <c r="F109" t="s">
        <v>144</v>
      </c>
      <c r="G109" t="s">
        <v>138</v>
      </c>
      <c r="I109">
        <v>200</v>
      </c>
      <c r="K109">
        <f>1550/15</f>
        <v>103.33333333333333</v>
      </c>
    </row>
    <row r="110" spans="1:11" x14ac:dyDescent="0.2">
      <c r="A110" s="1">
        <v>108</v>
      </c>
      <c r="E110" t="s">
        <v>40</v>
      </c>
      <c r="F110" t="s">
        <v>38</v>
      </c>
      <c r="G110" t="s">
        <v>153</v>
      </c>
      <c r="I110">
        <f>2.5*6.9*6</f>
        <v>103.5</v>
      </c>
      <c r="K110">
        <v>0</v>
      </c>
    </row>
    <row r="111" spans="1:11" x14ac:dyDescent="0.2">
      <c r="A111" s="1">
        <v>109</v>
      </c>
      <c r="E111" t="s">
        <v>40</v>
      </c>
      <c r="F111" t="s">
        <v>38</v>
      </c>
      <c r="G111" t="s">
        <v>154</v>
      </c>
      <c r="I111">
        <f>8*6.9</f>
        <v>55.2</v>
      </c>
      <c r="K111">
        <v>0</v>
      </c>
    </row>
    <row r="112" spans="1:11" x14ac:dyDescent="0.2">
      <c r="A112" s="1">
        <v>110</v>
      </c>
      <c r="E112" t="s">
        <v>40</v>
      </c>
      <c r="F112" t="s">
        <v>31</v>
      </c>
      <c r="G112" t="s">
        <v>158</v>
      </c>
      <c r="I112">
        <v>295</v>
      </c>
      <c r="K112">
        <v>260</v>
      </c>
    </row>
    <row r="113" spans="1:11" x14ac:dyDescent="0.2">
      <c r="A113" s="1">
        <v>111</v>
      </c>
      <c r="E113" t="s">
        <v>40</v>
      </c>
      <c r="F113" t="s">
        <v>31</v>
      </c>
      <c r="G113" t="s">
        <v>159</v>
      </c>
      <c r="I113">
        <v>220</v>
      </c>
      <c r="K113">
        <v>195</v>
      </c>
    </row>
    <row r="114" spans="1:11" x14ac:dyDescent="0.2">
      <c r="A114" s="1">
        <v>112</v>
      </c>
      <c r="E114" t="s">
        <v>40</v>
      </c>
      <c r="F114" t="s">
        <v>31</v>
      </c>
      <c r="G114" t="s">
        <v>160</v>
      </c>
      <c r="I114">
        <v>755</v>
      </c>
      <c r="K114">
        <v>700</v>
      </c>
    </row>
    <row r="115" spans="1:11" x14ac:dyDescent="0.2">
      <c r="A115" s="1">
        <v>113</v>
      </c>
      <c r="E115" t="s">
        <v>40</v>
      </c>
      <c r="F115" t="s">
        <v>31</v>
      </c>
      <c r="G115" t="s">
        <v>161</v>
      </c>
      <c r="I115">
        <v>170</v>
      </c>
      <c r="K115">
        <v>140</v>
      </c>
    </row>
    <row r="116" spans="1:11" x14ac:dyDescent="0.2">
      <c r="A116" s="1">
        <v>114</v>
      </c>
      <c r="E116" t="s">
        <v>146</v>
      </c>
      <c r="G116" t="s">
        <v>163</v>
      </c>
      <c r="I116">
        <f>139*2</f>
        <v>278</v>
      </c>
      <c r="K116">
        <f>95*2</f>
        <v>190</v>
      </c>
    </row>
    <row r="117" spans="1:11" x14ac:dyDescent="0.2">
      <c r="A117" s="1">
        <v>115</v>
      </c>
    </row>
    <row r="118" spans="1:11" x14ac:dyDescent="0.2">
      <c r="A118" s="1">
        <v>116</v>
      </c>
      <c r="C118">
        <v>7</v>
      </c>
      <c r="D118">
        <v>11</v>
      </c>
      <c r="F118" t="s">
        <v>38</v>
      </c>
      <c r="G118" t="s">
        <v>149</v>
      </c>
      <c r="I118">
        <v>210</v>
      </c>
      <c r="K118">
        <v>170</v>
      </c>
    </row>
    <row r="119" spans="1:11" x14ac:dyDescent="0.2">
      <c r="A119" s="1">
        <v>117</v>
      </c>
      <c r="E119" t="s">
        <v>143</v>
      </c>
      <c r="G119" t="s">
        <v>149</v>
      </c>
      <c r="I119">
        <v>249</v>
      </c>
      <c r="K119">
        <v>170</v>
      </c>
    </row>
    <row r="120" spans="1:11" x14ac:dyDescent="0.2">
      <c r="A120" s="1">
        <v>118</v>
      </c>
      <c r="E120" t="s">
        <v>151</v>
      </c>
      <c r="G120" t="s">
        <v>150</v>
      </c>
      <c r="I120">
        <v>249</v>
      </c>
      <c r="K120">
        <v>170</v>
      </c>
    </row>
    <row r="121" spans="1:11" x14ac:dyDescent="0.2">
      <c r="A121" s="1">
        <v>119</v>
      </c>
      <c r="F121" t="s">
        <v>31</v>
      </c>
      <c r="G121" t="s">
        <v>142</v>
      </c>
      <c r="I121">
        <f>900</f>
        <v>900</v>
      </c>
      <c r="K121">
        <f>240*3+10</f>
        <v>730</v>
      </c>
    </row>
    <row r="122" spans="1:11" x14ac:dyDescent="0.2">
      <c r="A122" s="1">
        <v>120</v>
      </c>
      <c r="E122" t="s">
        <v>152</v>
      </c>
      <c r="G122" t="s">
        <v>149</v>
      </c>
      <c r="I122">
        <v>249</v>
      </c>
      <c r="K122">
        <v>170</v>
      </c>
    </row>
    <row r="123" spans="1:11" x14ac:dyDescent="0.2">
      <c r="A123" s="1">
        <v>121</v>
      </c>
      <c r="E123" t="s">
        <v>156</v>
      </c>
      <c r="G123" t="s">
        <v>155</v>
      </c>
      <c r="I123">
        <v>249</v>
      </c>
      <c r="K123">
        <v>170</v>
      </c>
    </row>
    <row r="124" spans="1:11" x14ac:dyDescent="0.2">
      <c r="A124" s="1">
        <v>122</v>
      </c>
      <c r="F124" t="s">
        <v>31</v>
      </c>
      <c r="G124" t="s">
        <v>157</v>
      </c>
      <c r="I124">
        <v>695</v>
      </c>
      <c r="K124">
        <f>298*0.3*0.8*6.85*1.0775*0.985</f>
        <v>519.96197729999983</v>
      </c>
    </row>
    <row r="125" spans="1:11" x14ac:dyDescent="0.2">
      <c r="A125" s="1">
        <v>123</v>
      </c>
      <c r="E125" t="s">
        <v>165</v>
      </c>
      <c r="F125" t="s">
        <v>164</v>
      </c>
      <c r="G125" t="s">
        <v>166</v>
      </c>
      <c r="I125">
        <v>249</v>
      </c>
      <c r="K125">
        <v>170</v>
      </c>
    </row>
    <row r="126" spans="1:11" x14ac:dyDescent="0.2">
      <c r="A126" s="1">
        <v>124</v>
      </c>
      <c r="F126" t="s">
        <v>31</v>
      </c>
      <c r="G126" t="s">
        <v>167</v>
      </c>
      <c r="H126" t="s">
        <v>168</v>
      </c>
      <c r="I126">
        <v>540</v>
      </c>
      <c r="K126">
        <v>520</v>
      </c>
    </row>
  </sheetData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1EEB1-9FFA-4170-A405-5905318AB95B}">
  <dimension ref="A1:H10"/>
  <sheetViews>
    <sheetView zoomScale="70" zoomScaleNormal="70" workbookViewId="0">
      <selection activeCell="D13" sqref="D13"/>
    </sheetView>
  </sheetViews>
  <sheetFormatPr baseColWidth="10" defaultColWidth="8.83203125" defaultRowHeight="15" x14ac:dyDescent="0.2"/>
  <sheetData>
    <row r="1" spans="1:8" x14ac:dyDescent="0.2">
      <c r="A1">
        <v>6.21</v>
      </c>
      <c r="D1" t="s">
        <v>133</v>
      </c>
      <c r="E1">
        <v>6</v>
      </c>
      <c r="F1">
        <v>10.97</v>
      </c>
    </row>
    <row r="2" spans="1:8" x14ac:dyDescent="0.2">
      <c r="F2">
        <v>12.97</v>
      </c>
    </row>
    <row r="3" spans="1:8" x14ac:dyDescent="0.2">
      <c r="F3">
        <v>12.97</v>
      </c>
    </row>
    <row r="9" spans="1:8" x14ac:dyDescent="0.2">
      <c r="A9">
        <v>7.1</v>
      </c>
      <c r="D9" t="s">
        <v>55</v>
      </c>
      <c r="E9">
        <v>6</v>
      </c>
      <c r="F9">
        <v>59.34</v>
      </c>
      <c r="H9" t="s">
        <v>135</v>
      </c>
    </row>
    <row r="10" spans="1:8" x14ac:dyDescent="0.2">
      <c r="D10" t="s">
        <v>134</v>
      </c>
      <c r="E10">
        <v>1</v>
      </c>
      <c r="F10">
        <v>48.92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Hu, Yanda</cp:lastModifiedBy>
  <dcterms:created xsi:type="dcterms:W3CDTF">2019-07-06T13:32:40Z</dcterms:created>
  <dcterms:modified xsi:type="dcterms:W3CDTF">2019-07-12T05:06:08Z</dcterms:modified>
</cp:coreProperties>
</file>