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Cal Poly Pomona\Summer 2022\GBA 6420- Optimization Methods\"/>
    </mc:Choice>
  </mc:AlternateContent>
  <xr:revisionPtr revIDLastSave="0" documentId="13_ncr:1_{BE5AE602-F258-4D83-862E-7544C5310EA9}" xr6:coauthVersionLast="47" xr6:coauthVersionMax="47" xr10:uidLastSave="{00000000-0000-0000-0000-000000000000}"/>
  <bookViews>
    <workbookView minimized="1" xWindow="-1590" yWindow="840" windowWidth="2400" windowHeight="585" xr2:uid="{FE5D827C-D99C-4C44-97E2-8B17F0BC7322}"/>
  </bookViews>
  <sheets>
    <sheet name="3.26" sheetId="1" r:id="rId1"/>
    <sheet name="3.30" sheetId="2" r:id="rId2"/>
    <sheet name="4.47" sheetId="8" r:id="rId3"/>
    <sheet name="4.56" sheetId="5" r:id="rId4"/>
    <sheet name="5.71" sheetId="6" r:id="rId5"/>
    <sheet name="5.75" sheetId="7" r:id="rId6"/>
    <sheet name="Sheet2" sheetId="10" r:id="rId7"/>
    <sheet name="Sheet3" sheetId="11" r:id="rId8"/>
    <sheet name="3.26_STS" sheetId="9" state="veryHidden" r:id="rId9"/>
  </sheets>
  <definedNames>
    <definedName name="Destination">'5.75'!$G$18:$G$27</definedName>
    <definedName name="Flow">'5.75'!$H$18:$H$27</definedName>
    <definedName name="Maximum_Calls">'5.75'!$G$4:$G$13</definedName>
    <definedName name="Origin">'5.75'!$F$18:$F$27</definedName>
    <definedName name="solver_adj" localSheetId="0" hidden="1">'3.26'!$B$6:$C$6</definedName>
    <definedName name="solver_adj" localSheetId="1" hidden="1">'3.30'!$B$13:$C$13</definedName>
    <definedName name="solver_adj" localSheetId="2" hidden="1">'4.47'!$B$21:$G$22,'4.47'!$B$25:$G$25,'4.47'!$B$31:$G$31</definedName>
    <definedName name="solver_adj" localSheetId="3" hidden="1">'4.56'!$B$10:$E$10</definedName>
    <definedName name="solver_adj" localSheetId="4" hidden="1">'5.71'!$J$5:$K$16</definedName>
    <definedName name="solver_adj" localSheetId="5" hidden="1">'5.75'!$H$18:$H$27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'3.26'!$B$10</definedName>
    <definedName name="solver_lhs1" localSheetId="1" hidden="1">'3.30'!$C$13</definedName>
    <definedName name="solver_lhs1" localSheetId="2" hidden="1">'4.47'!$B$21:$G$22</definedName>
    <definedName name="solver_lhs1" localSheetId="3" hidden="1">'4.56'!$B$11:$E$11</definedName>
    <definedName name="solver_lhs1" localSheetId="4" hidden="1">'5.71'!$B$10:$B$11</definedName>
    <definedName name="solver_lhs1" localSheetId="5" hidden="1">'5.75'!$B$32:$B$33</definedName>
    <definedName name="solver_lhs2" localSheetId="0" hidden="1">'3.26'!$B$6:$C$6</definedName>
    <definedName name="solver_lhs2" localSheetId="1" hidden="1">'3.30'!$B$13</definedName>
    <definedName name="solver_lhs2" localSheetId="2" hidden="1">'4.47'!$B$25:$G$25</definedName>
    <definedName name="solver_lhs2" localSheetId="3" hidden="1">'4.56'!$B$16</definedName>
    <definedName name="solver_lhs2" localSheetId="4" hidden="1">'5.71'!$B$22:$B$33</definedName>
    <definedName name="solver_lhs2" localSheetId="5" hidden="1">'5.75'!$B$34:$B$37</definedName>
    <definedName name="solver_lhs3" localSheetId="0" hidden="1">'3.26'!$C$8</definedName>
    <definedName name="solver_lhs3" localSheetId="1" hidden="1">'3.30'!$B$10</definedName>
    <definedName name="solver_lhs3" localSheetId="2" hidden="1">'4.47'!$B$29:$G$29</definedName>
    <definedName name="solver_lhs3" localSheetId="3" hidden="1">'4.56'!$B$17</definedName>
    <definedName name="solver_lhs3" localSheetId="4" hidden="1">'5.71'!$J$5:$K$16</definedName>
    <definedName name="solver_lhs3" localSheetId="5" hidden="1">'5.75'!$B$38</definedName>
    <definedName name="solver_lhs4" localSheetId="1" hidden="1">'3.30'!$B$8</definedName>
    <definedName name="solver_lhs4" localSheetId="2" hidden="1">'4.47'!$B$33:$G$33</definedName>
    <definedName name="solver_lhs4" localSheetId="3" hidden="1">'4.56'!$B$18</definedName>
    <definedName name="solver_lhs4" localSheetId="5" hidden="1">'5.75'!$H$18:$H$27</definedName>
    <definedName name="solver_lhs5" localSheetId="1" hidden="1">'3.30'!$B$9</definedName>
    <definedName name="solver_lhs5" localSheetId="2" hidden="1">'4.47'!$B$36:$G$36</definedName>
    <definedName name="solver_lin" localSheetId="0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3</definedName>
    <definedName name="solver_num" localSheetId="1" hidden="1">5</definedName>
    <definedName name="solver_num" localSheetId="2" hidden="1">4</definedName>
    <definedName name="solver_num" localSheetId="3" hidden="1">4</definedName>
    <definedName name="solver_num" localSheetId="4" hidden="1">3</definedName>
    <definedName name="solver_num" localSheetId="5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'3.26'!$C$13</definedName>
    <definedName name="solver_opt" localSheetId="1" hidden="1">'3.30'!$C$15</definedName>
    <definedName name="solver_opt" localSheetId="2" hidden="1">'4.47'!$B$44</definedName>
    <definedName name="solver_opt" localSheetId="3" hidden="1">'4.56'!$B$20</definedName>
    <definedName name="solver_opt" localSheetId="4" hidden="1">'5.71'!$B$35</definedName>
    <definedName name="solver_opt" localSheetId="5" hidden="1">'5.75'!$B$39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2</definedName>
    <definedName name="solver_rel1" localSheetId="0" hidden="1">1</definedName>
    <definedName name="solver_rel1" localSheetId="1" hidden="1">4</definedName>
    <definedName name="solver_rel1" localSheetId="2" hidden="1">4</definedName>
    <definedName name="solver_rel1" localSheetId="3" hidden="1">1</definedName>
    <definedName name="solver_rel1" localSheetId="4" hidden="1">2</definedName>
    <definedName name="solver_rel1" localSheetId="5" hidden="1">2</definedName>
    <definedName name="solver_rel2" localSheetId="0" hidden="1">4</definedName>
    <definedName name="solver_rel2" localSheetId="1" hidden="1">4</definedName>
    <definedName name="solver_rel2" localSheetId="2" hidden="1">1</definedName>
    <definedName name="solver_rel2" localSheetId="3" hidden="1">3</definedName>
    <definedName name="solver_rel2" localSheetId="4" hidden="1">1</definedName>
    <definedName name="solver_rel2" localSheetId="5" hidden="1">3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3" localSheetId="3" hidden="1">1</definedName>
    <definedName name="solver_rel3" localSheetId="4" hidden="1">5</definedName>
    <definedName name="solver_rel3" localSheetId="5" hidden="1">1</definedName>
    <definedName name="solver_rel4" localSheetId="1" hidden="1">1</definedName>
    <definedName name="solver_rel4" localSheetId="2" hidden="1">3</definedName>
    <definedName name="solver_rel4" localSheetId="3" hidden="1">2</definedName>
    <definedName name="solver_rel4" localSheetId="5" hidden="1">1</definedName>
    <definedName name="solver_rel5" localSheetId="1" hidden="1">1</definedName>
    <definedName name="solver_rel5" localSheetId="2" hidden="1">3</definedName>
    <definedName name="solver_rhs1" localSheetId="0" hidden="1">'3.26'!$D$10</definedName>
    <definedName name="solver_rhs1" localSheetId="1" hidden="1">"integer"</definedName>
    <definedName name="solver_rhs1" localSheetId="2" hidden="1">"integer"</definedName>
    <definedName name="solver_rhs1" localSheetId="3" hidden="1">'4.56'!$B$13:$E$13</definedName>
    <definedName name="solver_rhs1" localSheetId="4" hidden="1">'5.71'!$D$10:$D$11</definedName>
    <definedName name="solver_rhs1" localSheetId="5" hidden="1">'5.75'!$D$32:$D$33</definedName>
    <definedName name="solver_rhs2" localSheetId="0" hidden="1">"integer"</definedName>
    <definedName name="solver_rhs2" localSheetId="1" hidden="1">"integer"</definedName>
    <definedName name="solver_rhs2" localSheetId="2" hidden="1">'4.47'!$B$27:$G$27</definedName>
    <definedName name="solver_rhs2" localSheetId="3" hidden="1">'4.56'!$D$16</definedName>
    <definedName name="solver_rhs2" localSheetId="4" hidden="1">'5.71'!$D$22:$D$33</definedName>
    <definedName name="solver_rhs2" localSheetId="5" hidden="1">'5.75'!$D$34:$D$37</definedName>
    <definedName name="solver_rhs3" localSheetId="0" hidden="1">'3.26'!$B$5</definedName>
    <definedName name="solver_rhs3" localSheetId="1" hidden="1">'3.30'!$D$10</definedName>
    <definedName name="solver_rhs3" localSheetId="2" hidden="1">'4.47'!$B$31:$G$31</definedName>
    <definedName name="solver_rhs3" localSheetId="3" hidden="1">'4.56'!$D$17</definedName>
    <definedName name="solver_rhs3" localSheetId="4" hidden="1">"binary"</definedName>
    <definedName name="solver_rhs3" localSheetId="5" hidden="1">'5.75'!$D$38</definedName>
    <definedName name="solver_rhs4" localSheetId="1" hidden="1">'3.30'!$D$8</definedName>
    <definedName name="solver_rhs4" localSheetId="2" hidden="1">'4.47'!$B$35:$G$35</definedName>
    <definedName name="solver_rhs4" localSheetId="3" hidden="1">'4.56'!$D$18</definedName>
    <definedName name="solver_rhs4" localSheetId="5" hidden="1">'5.75'!$J$18:$J$27</definedName>
    <definedName name="solver_rhs5" localSheetId="1" hidden="1">'3.30'!$D$9</definedName>
    <definedName name="solver_rhs5" localSheetId="2" hidden="1">'4.47'!$B$38:$G$38</definedName>
    <definedName name="solver_rlx" localSheetId="0" hidden="1">1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0" l="1"/>
  <c r="H11" i="10"/>
  <c r="G11" i="10"/>
  <c r="D11" i="10"/>
  <c r="C11" i="10"/>
  <c r="B11" i="10"/>
  <c r="H10" i="10"/>
  <c r="G10" i="10"/>
  <c r="F10" i="10"/>
  <c r="C10" i="10"/>
  <c r="B10" i="10"/>
  <c r="H12" i="10" s="1"/>
  <c r="H9" i="10"/>
  <c r="G9" i="10"/>
  <c r="F9" i="10"/>
  <c r="E9" i="10"/>
  <c r="B9" i="10"/>
  <c r="G8" i="10"/>
  <c r="F8" i="10"/>
  <c r="E8" i="10"/>
  <c r="D8" i="10"/>
  <c r="F6" i="10"/>
  <c r="E6" i="10"/>
  <c r="D6" i="10"/>
  <c r="C6" i="10"/>
  <c r="B6" i="10"/>
  <c r="H8" i="10" s="1"/>
  <c r="B12" i="10" l="1"/>
  <c r="C12" i="10"/>
  <c r="D12" i="10"/>
  <c r="B23" i="6" l="1"/>
  <c r="B24" i="6"/>
  <c r="B25" i="6"/>
  <c r="B26" i="6"/>
  <c r="B27" i="6"/>
  <c r="B28" i="6"/>
  <c r="B29" i="6"/>
  <c r="B30" i="6"/>
  <c r="B31" i="6"/>
  <c r="B32" i="6"/>
  <c r="B33" i="6"/>
  <c r="B22" i="6"/>
  <c r="B10" i="6"/>
  <c r="B35" i="6"/>
  <c r="B8" i="2"/>
  <c r="C15" i="2"/>
  <c r="D34" i="7"/>
  <c r="B38" i="7"/>
  <c r="B39" i="7" s="1"/>
  <c r="B37" i="7"/>
  <c r="B36" i="7"/>
  <c r="B35" i="7"/>
  <c r="B34" i="7"/>
  <c r="B33" i="7"/>
  <c r="B32" i="7"/>
  <c r="D35" i="7"/>
  <c r="D36" i="7"/>
  <c r="D37" i="7"/>
  <c r="D18" i="7"/>
  <c r="D22" i="7"/>
  <c r="D21" i="7"/>
  <c r="D20" i="7"/>
  <c r="D19" i="7"/>
  <c r="H11" i="7"/>
  <c r="H9" i="7"/>
  <c r="H7" i="7"/>
  <c r="H5" i="7"/>
  <c r="G14" i="7"/>
  <c r="B11" i="6"/>
  <c r="B10" i="1"/>
  <c r="G23" i="6"/>
  <c r="G22" i="6"/>
  <c r="D4" i="6"/>
  <c r="I17" i="6"/>
  <c r="D10" i="1"/>
  <c r="B41" i="8"/>
  <c r="B40" i="8"/>
  <c r="B39" i="8"/>
  <c r="F32" i="8"/>
  <c r="E32" i="8"/>
  <c r="D32" i="8"/>
  <c r="C32" i="8"/>
  <c r="B20" i="8"/>
  <c r="B23" i="8" s="1"/>
  <c r="B3" i="8"/>
  <c r="B32" i="8" s="1"/>
  <c r="B33" i="8" l="1"/>
  <c r="B36" i="8" s="1"/>
  <c r="B27" i="8"/>
  <c r="C20" i="8"/>
  <c r="C23" i="8" s="1"/>
  <c r="B24" i="8"/>
  <c r="B29" i="8" s="1"/>
  <c r="G32" i="8"/>
  <c r="B42" i="8" s="1"/>
  <c r="C33" i="8" l="1"/>
  <c r="C36" i="8" s="1"/>
  <c r="D33" i="8" s="1"/>
  <c r="D36" i="8" s="1"/>
  <c r="E33" i="8" s="1"/>
  <c r="E36" i="8" s="1"/>
  <c r="F33" i="8" s="1"/>
  <c r="F36" i="8" s="1"/>
  <c r="G33" i="8" s="1"/>
  <c r="G36" i="8" s="1"/>
  <c r="B43" i="8" s="1"/>
  <c r="C24" i="8"/>
  <c r="C29" i="8" s="1"/>
  <c r="C27" i="8"/>
  <c r="D20" i="8"/>
  <c r="D23" i="8" s="1"/>
  <c r="E20" i="8" l="1"/>
  <c r="E23" i="8" s="1"/>
  <c r="D24" i="8"/>
  <c r="D29" i="8" s="1"/>
  <c r="D27" i="8"/>
  <c r="F20" i="8" l="1"/>
  <c r="F23" i="8" s="1"/>
  <c r="E24" i="8"/>
  <c r="E29" i="8" s="1"/>
  <c r="E27" i="8"/>
  <c r="G20" i="8" l="1"/>
  <c r="G23" i="8" s="1"/>
  <c r="B38" i="8" s="1"/>
  <c r="B44" i="8" s="1"/>
  <c r="F24" i="8"/>
  <c r="F29" i="8" s="1"/>
  <c r="F27" i="8"/>
  <c r="G24" i="8" l="1"/>
  <c r="G29" i="8" s="1"/>
  <c r="G27" i="8"/>
  <c r="D18" i="5"/>
  <c r="B18" i="5"/>
  <c r="B20" i="5"/>
  <c r="B22" i="5" s="1"/>
  <c r="C11" i="5"/>
  <c r="D11" i="5"/>
  <c r="E11" i="5"/>
  <c r="B11" i="5"/>
  <c r="B16" i="5"/>
  <c r="B17" i="5"/>
  <c r="B10" i="2"/>
  <c r="B9" i="2"/>
  <c r="C7" i="1"/>
  <c r="B7" i="1"/>
  <c r="C12" i="1"/>
  <c r="B12" i="1"/>
  <c r="C8" i="1" l="1"/>
  <c r="C13" i="1"/>
</calcChain>
</file>

<file path=xl/sharedStrings.xml><?xml version="1.0" encoding="utf-8"?>
<sst xmlns="http://schemas.openxmlformats.org/spreadsheetml/2006/main" count="232" uniqueCount="146">
  <si>
    <t>Desk</t>
  </si>
  <si>
    <t>Chair</t>
  </si>
  <si>
    <t>Units</t>
  </si>
  <si>
    <t>Profit</t>
  </si>
  <si>
    <t>Restraint</t>
  </si>
  <si>
    <t>&gt;</t>
  </si>
  <si>
    <t>Items_Made</t>
  </si>
  <si>
    <t>Total_Profit</t>
  </si>
  <si>
    <t>&lt;</t>
  </si>
  <si>
    <t>Units_Used</t>
  </si>
  <si>
    <t>Snack Bar</t>
  </si>
  <si>
    <t>Ice Cream</t>
  </si>
  <si>
    <t>Grams</t>
  </si>
  <si>
    <t>Calories</t>
  </si>
  <si>
    <t>Fats</t>
  </si>
  <si>
    <t>Constraints</t>
  </si>
  <si>
    <t>Amount</t>
  </si>
  <si>
    <t>Taste Index</t>
  </si>
  <si>
    <t>Desserts Consumed</t>
  </si>
  <si>
    <t>Month</t>
  </si>
  <si>
    <t>Worst case</t>
  </si>
  <si>
    <t>Expected</t>
  </si>
  <si>
    <t>Bond 4</t>
  </si>
  <si>
    <t>Bond 3</t>
  </si>
  <si>
    <t>Bond 2</t>
  </si>
  <si>
    <t>Bond 1</t>
  </si>
  <si>
    <t>Returns and durations</t>
  </si>
  <si>
    <t>Bond data</t>
  </si>
  <si>
    <t>Worst_Case_Const</t>
  </si>
  <si>
    <t>&gt;=</t>
  </si>
  <si>
    <t>Duration_Const</t>
  </si>
  <si>
    <t>Decision</t>
  </si>
  <si>
    <t>Investment</t>
  </si>
  <si>
    <t>&lt;=</t>
  </si>
  <si>
    <t>Investment_Amount</t>
  </si>
  <si>
    <t>Allocation_Percent</t>
  </si>
  <si>
    <t>Expected Return</t>
  </si>
  <si>
    <t>Duration (years)</t>
  </si>
  <si>
    <t>=</t>
  </si>
  <si>
    <t>Invest</t>
  </si>
  <si>
    <t>As a % of Investment</t>
  </si>
  <si>
    <t>Hospital 1</t>
  </si>
  <si>
    <t>Hospital 2</t>
  </si>
  <si>
    <t>Ambulances</t>
  </si>
  <si>
    <t>Chance_not_there</t>
  </si>
  <si>
    <t>Length_of_call</t>
  </si>
  <si>
    <t>Call_per_hour</t>
  </si>
  <si>
    <t>Hospital data</t>
  </si>
  <si>
    <t>Travel time per call from each district to each hospital, and calls per hour</t>
  </si>
  <si>
    <t>District</t>
  </si>
  <si>
    <t>Calls/hour</t>
  </si>
  <si>
    <t>NY to LA</t>
  </si>
  <si>
    <t>PA to LA</t>
  </si>
  <si>
    <t>Routed</t>
  </si>
  <si>
    <t>Long-distance call data</t>
  </si>
  <si>
    <t>Cities</t>
  </si>
  <si>
    <t>Maximum calls</t>
  </si>
  <si>
    <t>N.Y.-Indy</t>
  </si>
  <si>
    <t>N.Y.-Cleveland</t>
  </si>
  <si>
    <t>Philadelphia-Indy</t>
  </si>
  <si>
    <t>Philadelphia-Cleveland</t>
  </si>
  <si>
    <t>Indy-Denver</t>
  </si>
  <si>
    <t>Indy-Dallas</t>
  </si>
  <si>
    <t>Cleveland-Denver</t>
  </si>
  <si>
    <t>Cleveland-Dallas</t>
  </si>
  <si>
    <t>Denver-L.A.</t>
  </si>
  <si>
    <t>Dallas-L.A.</t>
  </si>
  <si>
    <t>Aggregate planning of shoe production</t>
  </si>
  <si>
    <t>Initial number of workers</t>
  </si>
  <si>
    <t>Initial inventory</t>
  </si>
  <si>
    <t>Production/hiring/firing schedule</t>
  </si>
  <si>
    <t>Workers from previous month</t>
  </si>
  <si>
    <t>Workers hired</t>
  </si>
  <si>
    <t>Workers fired</t>
  </si>
  <si>
    <t>Workers available</t>
  </si>
  <si>
    <t>Regular-time hours</t>
  </si>
  <si>
    <t>Overtime hours</t>
  </si>
  <si>
    <t>Maximum overtime hours</t>
  </si>
  <si>
    <t>Total hours available</t>
  </si>
  <si>
    <t>Hours used for producing shoes</t>
  </si>
  <si>
    <t>Pairs of shoes produced</t>
  </si>
  <si>
    <t>Shoes available to meet demand</t>
  </si>
  <si>
    <t>Demand</t>
  </si>
  <si>
    <t>Ending inventory</t>
  </si>
  <si>
    <t>Regular salary cost</t>
  </si>
  <si>
    <t>Overtime cost</t>
  </si>
  <si>
    <t>Hiring cost</t>
  </si>
  <si>
    <t>Firing cost</t>
  </si>
  <si>
    <t>Raw material cost</t>
  </si>
  <si>
    <t>Holding cost</t>
  </si>
  <si>
    <t>Total cost</t>
  </si>
  <si>
    <t>Constraint</t>
  </si>
  <si>
    <t>Wood_available</t>
  </si>
  <si>
    <t>Sum</t>
  </si>
  <si>
    <t>Needed chairs</t>
  </si>
  <si>
    <t>Max</t>
  </si>
  <si>
    <t>Total Taste</t>
  </si>
  <si>
    <t>Cal Limit</t>
  </si>
  <si>
    <t>Fat Limit</t>
  </si>
  <si>
    <t>Grams Limit</t>
  </si>
  <si>
    <t>Hire Cost</t>
  </si>
  <si>
    <t>Fire Cost</t>
  </si>
  <si>
    <t>Overtime hour</t>
  </si>
  <si>
    <t>Pay per month</t>
  </si>
  <si>
    <t>max overtime</t>
  </si>
  <si>
    <t>Hours per month</t>
  </si>
  <si>
    <t>Labor hr per shoe</t>
  </si>
  <si>
    <t>Raw materials</t>
  </si>
  <si>
    <t xml:space="preserve">Holding cost </t>
  </si>
  <si>
    <t>Amb per hour</t>
  </si>
  <si>
    <t>Origin</t>
  </si>
  <si>
    <t>Destination</t>
  </si>
  <si>
    <t>Flow</t>
  </si>
  <si>
    <t>Hos 1</t>
  </si>
  <si>
    <t>Hos2</t>
  </si>
  <si>
    <t>Hospital1</t>
  </si>
  <si>
    <t>Assigned</t>
  </si>
  <si>
    <t>Districts</t>
  </si>
  <si>
    <t>Flow Hospital 1</t>
  </si>
  <si>
    <t>Flow Hospital 2</t>
  </si>
  <si>
    <t>Travel Time</t>
  </si>
  <si>
    <t>Maximum</t>
  </si>
  <si>
    <t>Total Routed</t>
  </si>
  <si>
    <t>INDY</t>
  </si>
  <si>
    <t>CLEVLAND</t>
  </si>
  <si>
    <t>DENVER</t>
  </si>
  <si>
    <t>DALLAS</t>
  </si>
  <si>
    <t>LA</t>
  </si>
  <si>
    <t>Net Outflow</t>
  </si>
  <si>
    <t>Required Net Outflow</t>
  </si>
  <si>
    <t>Node</t>
  </si>
  <si>
    <t>Maximum_Calls</t>
  </si>
  <si>
    <t>NY</t>
  </si>
  <si>
    <t>PA</t>
  </si>
  <si>
    <t>Mon</t>
  </si>
  <si>
    <t>Tue</t>
  </si>
  <si>
    <t>Wed</t>
  </si>
  <si>
    <t>Thu</t>
  </si>
  <si>
    <t>Fri</t>
  </si>
  <si>
    <t>Sat</t>
  </si>
  <si>
    <t>Sun</t>
  </si>
  <si>
    <t>Required</t>
  </si>
  <si>
    <t>Available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</si>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</sst>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%"/>
    <numFmt numFmtId="165" formatCode="0.000"/>
    <numFmt numFmtId="166" formatCode="&quot;$&quot;#,##0"/>
    <numFmt numFmtId="167" formatCode="&quot;$&quot;#,##0.00"/>
    <numFmt numFmtId="168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44" fontId="0" fillId="0" borderId="0" xfId="1" applyFont="1"/>
    <xf numFmtId="0" fontId="3" fillId="0" borderId="0" xfId="4"/>
    <xf numFmtId="0" fontId="3" fillId="0" borderId="0" xfId="4" applyAlignment="1">
      <alignment horizontal="right"/>
    </xf>
    <xf numFmtId="0" fontId="4" fillId="0" borderId="0" xfId="4" applyFont="1"/>
    <xf numFmtId="9" fontId="3" fillId="0" borderId="0" xfId="3" applyFont="1"/>
    <xf numFmtId="44" fontId="3" fillId="0" borderId="0" xfId="1" applyFont="1"/>
    <xf numFmtId="44" fontId="3" fillId="0" borderId="0" xfId="4" applyNumberFormat="1"/>
    <xf numFmtId="0" fontId="3" fillId="0" borderId="0" xfId="4" applyAlignment="1">
      <alignment horizontal="center"/>
    </xf>
    <xf numFmtId="10" fontId="3" fillId="0" borderId="0" xfId="4" applyNumberFormat="1"/>
    <xf numFmtId="164" fontId="3" fillId="0" borderId="0" xfId="3" applyNumberFormat="1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0" fillId="0" borderId="0" xfId="0" applyFill="1"/>
    <xf numFmtId="44" fontId="0" fillId="0" borderId="0" xfId="0" applyNumberFormat="1" applyFill="1"/>
    <xf numFmtId="165" fontId="3" fillId="2" borderId="0" xfId="0" applyNumberFormat="1" applyFont="1" applyFill="1"/>
    <xf numFmtId="0" fontId="3" fillId="2" borderId="0" xfId="0" applyFont="1" applyFill="1"/>
    <xf numFmtId="166" fontId="3" fillId="2" borderId="0" xfId="0" applyNumberFormat="1" applyFont="1" applyFill="1"/>
    <xf numFmtId="167" fontId="3" fillId="0" borderId="0" xfId="0" applyNumberFormat="1" applyFont="1"/>
    <xf numFmtId="9" fontId="3" fillId="2" borderId="0" xfId="0" applyNumberFormat="1" applyFont="1" applyFill="1"/>
    <xf numFmtId="1" fontId="3" fillId="0" borderId="0" xfId="0" applyNumberFormat="1" applyFont="1"/>
    <xf numFmtId="2" fontId="3" fillId="0" borderId="0" xfId="0" applyNumberFormat="1" applyFont="1"/>
    <xf numFmtId="168" fontId="3" fillId="0" borderId="0" xfId="0" applyNumberFormat="1" applyFont="1"/>
    <xf numFmtId="166" fontId="3" fillId="0" borderId="0" xfId="0" applyNumberFormat="1" applyFont="1"/>
    <xf numFmtId="3" fontId="0" fillId="0" borderId="0" xfId="0" applyNumberFormat="1"/>
    <xf numFmtId="49" fontId="0" fillId="0" borderId="0" xfId="0" applyNumberFormat="1"/>
    <xf numFmtId="0" fontId="5" fillId="3" borderId="0" xfId="0" applyFont="1" applyFill="1"/>
    <xf numFmtId="44" fontId="0" fillId="4" borderId="0" xfId="1" applyFont="1" applyFill="1"/>
    <xf numFmtId="0" fontId="0" fillId="5" borderId="0" xfId="0" applyFill="1"/>
    <xf numFmtId="0" fontId="0" fillId="6" borderId="0" xfId="0" applyFill="1"/>
    <xf numFmtId="44" fontId="3" fillId="6" borderId="0" xfId="1" applyFont="1" applyFill="1"/>
    <xf numFmtId="9" fontId="3" fillId="5" borderId="0" xfId="4" applyNumberFormat="1" applyFill="1"/>
    <xf numFmtId="0" fontId="3" fillId="5" borderId="0" xfId="4" applyFill="1"/>
    <xf numFmtId="0" fontId="3" fillId="5" borderId="0" xfId="0" applyFont="1" applyFill="1"/>
    <xf numFmtId="0" fontId="0" fillId="3" borderId="1" xfId="0" applyFill="1" applyBorder="1"/>
    <xf numFmtId="44" fontId="3" fillId="3" borderId="0" xfId="1" applyFont="1" applyFill="1"/>
    <xf numFmtId="0" fontId="3" fillId="3" borderId="0" xfId="0" applyFont="1" applyFill="1"/>
    <xf numFmtId="166" fontId="3" fillId="6" borderId="0" xfId="0" applyNumberFormat="1" applyFont="1" applyFill="1"/>
    <xf numFmtId="168" fontId="3" fillId="5" borderId="0" xfId="0" applyNumberFormat="1" applyFont="1" applyFill="1"/>
    <xf numFmtId="2" fontId="3" fillId="5" borderId="0" xfId="0" applyNumberFormat="1" applyFont="1" applyFill="1"/>
    <xf numFmtId="1" fontId="3" fillId="5" borderId="0" xfId="0" applyNumberFormat="1" applyFont="1" applyFill="1"/>
    <xf numFmtId="3" fontId="3" fillId="5" borderId="0" xfId="0" applyNumberFormat="1" applyFont="1" applyFill="1"/>
    <xf numFmtId="0" fontId="0" fillId="3" borderId="0" xfId="0" applyFill="1"/>
    <xf numFmtId="0" fontId="6" fillId="0" borderId="0" xfId="2" applyFont="1" applyAlignment="1">
      <alignment horizontal="left"/>
    </xf>
    <xf numFmtId="1" fontId="6" fillId="0" borderId="0" xfId="2" applyNumberFormat="1" applyFont="1"/>
    <xf numFmtId="0" fontId="6" fillId="0" borderId="0" xfId="2" applyFont="1" applyFill="1" applyAlignment="1">
      <alignment horizontal="left"/>
    </xf>
  </cellXfs>
  <cellStyles count="5">
    <cellStyle name="Currency" xfId="1" builtinId="4"/>
    <cellStyle name="Normal" xfId="0" builtinId="0"/>
    <cellStyle name="Normal 2" xfId="2" xr:uid="{D788665E-F54B-C04C-989C-D8BE3B026302}"/>
    <cellStyle name="Normal 3" xfId="4" xr:uid="{18C39CFC-6CD7-8346-8CBD-6CE43E876A53}"/>
    <cellStyle name="Percent" xfId="3" builtinId="5"/>
  </cellStyles>
  <dxfs count="0"/>
  <tableStyles count="0" defaultTableStyle="TableStyleMedium2" defaultPivotStyle="PivotStyleLight16"/>
  <colors>
    <mruColors>
      <color rgb="FFF89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7</xdr:row>
      <xdr:rowOff>12700</xdr:rowOff>
    </xdr:from>
    <xdr:to>
      <xdr:col>10</xdr:col>
      <xdr:colOff>419100</xdr:colOff>
      <xdr:row>9</xdr:row>
      <xdr:rowOff>50800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C80E3FD-C3FD-5CBB-9B1B-B434B82E02EC}"/>
            </a:ext>
          </a:extLst>
        </xdr:cNvPr>
        <xdr:cNvSpPr/>
      </xdr:nvSpPr>
      <xdr:spPr>
        <a:xfrm>
          <a:off x="7378700" y="1435100"/>
          <a:ext cx="1193800" cy="4445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NY</a:t>
          </a:r>
          <a:endParaRPr lang="en-US" sz="1100"/>
        </a:p>
      </xdr:txBody>
    </xdr:sp>
    <xdr:clientData/>
  </xdr:twoCellAnchor>
  <xdr:twoCellAnchor>
    <xdr:from>
      <xdr:col>9</xdr:col>
      <xdr:colOff>38100</xdr:colOff>
      <xdr:row>12</xdr:row>
      <xdr:rowOff>25400</xdr:rowOff>
    </xdr:from>
    <xdr:to>
      <xdr:col>10</xdr:col>
      <xdr:colOff>406400</xdr:colOff>
      <xdr:row>14</xdr:row>
      <xdr:rowOff>63500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C32B103-FA17-7F4A-B15B-4555A720208A}"/>
            </a:ext>
          </a:extLst>
        </xdr:cNvPr>
        <xdr:cNvSpPr/>
      </xdr:nvSpPr>
      <xdr:spPr>
        <a:xfrm>
          <a:off x="7366000" y="2463800"/>
          <a:ext cx="1193800" cy="4445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PA</a:t>
          </a:r>
          <a:endParaRPr lang="en-US" sz="1100"/>
        </a:p>
      </xdr:txBody>
    </xdr:sp>
    <xdr:clientData/>
  </xdr:twoCellAnchor>
  <xdr:twoCellAnchor>
    <xdr:from>
      <xdr:col>14</xdr:col>
      <xdr:colOff>673100</xdr:colOff>
      <xdr:row>12</xdr:row>
      <xdr:rowOff>12700</xdr:rowOff>
    </xdr:from>
    <xdr:to>
      <xdr:col>16</xdr:col>
      <xdr:colOff>215900</xdr:colOff>
      <xdr:row>14</xdr:row>
      <xdr:rowOff>50800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F5667CF-19DF-2446-9B09-CC3C81ED0F59}"/>
            </a:ext>
          </a:extLst>
        </xdr:cNvPr>
        <xdr:cNvSpPr/>
      </xdr:nvSpPr>
      <xdr:spPr>
        <a:xfrm>
          <a:off x="12128500" y="2451100"/>
          <a:ext cx="1193800" cy="4445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DAL</a:t>
          </a:r>
        </a:p>
      </xdr:txBody>
    </xdr:sp>
    <xdr:clientData/>
  </xdr:twoCellAnchor>
  <xdr:twoCellAnchor>
    <xdr:from>
      <xdr:col>14</xdr:col>
      <xdr:colOff>685800</xdr:colOff>
      <xdr:row>7</xdr:row>
      <xdr:rowOff>0</xdr:rowOff>
    </xdr:from>
    <xdr:to>
      <xdr:col>16</xdr:col>
      <xdr:colOff>228600</xdr:colOff>
      <xdr:row>9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7F05D8AC-EE43-014D-A89B-A461457EFD38}"/>
            </a:ext>
          </a:extLst>
        </xdr:cNvPr>
        <xdr:cNvSpPr/>
      </xdr:nvSpPr>
      <xdr:spPr>
        <a:xfrm>
          <a:off x="12141200" y="1422400"/>
          <a:ext cx="1193800" cy="4445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DNVR</a:t>
          </a:r>
        </a:p>
      </xdr:txBody>
    </xdr:sp>
    <xdr:clientData/>
  </xdr:twoCellAnchor>
  <xdr:twoCellAnchor>
    <xdr:from>
      <xdr:col>12</xdr:col>
      <xdr:colOff>12700</xdr:colOff>
      <xdr:row>11</xdr:row>
      <xdr:rowOff>190500</xdr:rowOff>
    </xdr:from>
    <xdr:to>
      <xdr:col>13</xdr:col>
      <xdr:colOff>381000</xdr:colOff>
      <xdr:row>14</xdr:row>
      <xdr:rowOff>25400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5E39CAF4-9279-5340-A08D-F167265EDEAA}"/>
            </a:ext>
          </a:extLst>
        </xdr:cNvPr>
        <xdr:cNvSpPr/>
      </xdr:nvSpPr>
      <xdr:spPr>
        <a:xfrm>
          <a:off x="9817100" y="2425700"/>
          <a:ext cx="1193800" cy="4445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INDY</a:t>
          </a:r>
        </a:p>
      </xdr:txBody>
    </xdr:sp>
    <xdr:clientData/>
  </xdr:twoCellAnchor>
  <xdr:twoCellAnchor>
    <xdr:from>
      <xdr:col>12</xdr:col>
      <xdr:colOff>38100</xdr:colOff>
      <xdr:row>7</xdr:row>
      <xdr:rowOff>12700</xdr:rowOff>
    </xdr:from>
    <xdr:to>
      <xdr:col>13</xdr:col>
      <xdr:colOff>406400</xdr:colOff>
      <xdr:row>9</xdr:row>
      <xdr:rowOff>50800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5E970A8A-0EA8-A742-844A-DD9E2EA5AA19}"/>
            </a:ext>
          </a:extLst>
        </xdr:cNvPr>
        <xdr:cNvSpPr/>
      </xdr:nvSpPr>
      <xdr:spPr>
        <a:xfrm>
          <a:off x="9842500" y="1435100"/>
          <a:ext cx="1193800" cy="4445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CLV</a:t>
          </a:r>
        </a:p>
      </xdr:txBody>
    </xdr:sp>
    <xdr:clientData/>
  </xdr:twoCellAnchor>
  <xdr:twoCellAnchor>
    <xdr:from>
      <xdr:col>17</xdr:col>
      <xdr:colOff>762000</xdr:colOff>
      <xdr:row>9</xdr:row>
      <xdr:rowOff>88900</xdr:rowOff>
    </xdr:from>
    <xdr:to>
      <xdr:col>19</xdr:col>
      <xdr:colOff>304800</xdr:colOff>
      <xdr:row>11</xdr:row>
      <xdr:rowOff>127000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AD069BC-9A1C-3B4B-9B32-F94AD08E19E4}"/>
            </a:ext>
          </a:extLst>
        </xdr:cNvPr>
        <xdr:cNvSpPr/>
      </xdr:nvSpPr>
      <xdr:spPr>
        <a:xfrm>
          <a:off x="14693900" y="1917700"/>
          <a:ext cx="1193800" cy="4445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LA</a:t>
          </a:r>
        </a:p>
      </xdr:txBody>
    </xdr:sp>
    <xdr:clientData/>
  </xdr:twoCellAnchor>
  <xdr:twoCellAnchor>
    <xdr:from>
      <xdr:col>10</xdr:col>
      <xdr:colOff>406400</xdr:colOff>
      <xdr:row>8</xdr:row>
      <xdr:rowOff>31750</xdr:rowOff>
    </xdr:from>
    <xdr:to>
      <xdr:col>12</xdr:col>
      <xdr:colOff>38100</xdr:colOff>
      <xdr:row>13</xdr:row>
      <xdr:rowOff>44450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CF4ECB7-5E69-A5AA-8E08-7DEBBBDD96AF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8559800" y="1657350"/>
          <a:ext cx="128270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406400</xdr:colOff>
      <xdr:row>13</xdr:row>
      <xdr:rowOff>6350</xdr:rowOff>
    </xdr:from>
    <xdr:to>
      <xdr:col>12</xdr:col>
      <xdr:colOff>12700</xdr:colOff>
      <xdr:row>13</xdr:row>
      <xdr:rowOff>44450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88F773E-6633-DA18-97CF-4249E9243670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8559800" y="2647950"/>
          <a:ext cx="12573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8</xdr:row>
      <xdr:rowOff>31750</xdr:rowOff>
    </xdr:from>
    <xdr:to>
      <xdr:col>12</xdr:col>
      <xdr:colOff>12700</xdr:colOff>
      <xdr:row>13</xdr:row>
      <xdr:rowOff>6350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ABDAACF-5AA7-4AA5-DB66-7241EFCB8F58}"/>
            </a:ext>
          </a:extLst>
        </xdr:cNvPr>
        <xdr:cNvCxnSpPr>
          <a:stCxn id="2" idx="3"/>
          <a:endCxn id="6" idx="1"/>
        </xdr:cNvCxnSpPr>
      </xdr:nvCxnSpPr>
      <xdr:spPr>
        <a:xfrm>
          <a:off x="8572500" y="1657350"/>
          <a:ext cx="12446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8</xdr:row>
      <xdr:rowOff>31750</xdr:rowOff>
    </xdr:from>
    <xdr:to>
      <xdr:col>12</xdr:col>
      <xdr:colOff>38100</xdr:colOff>
      <xdr:row>8</xdr:row>
      <xdr:rowOff>31750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8763152-B078-94F7-DB8F-F2CC6D060057}"/>
            </a:ext>
          </a:extLst>
        </xdr:cNvPr>
        <xdr:cNvCxnSpPr>
          <a:stCxn id="2" idx="3"/>
          <a:endCxn id="7" idx="1"/>
        </xdr:cNvCxnSpPr>
      </xdr:nvCxnSpPr>
      <xdr:spPr>
        <a:xfrm>
          <a:off x="8572500" y="1657350"/>
          <a:ext cx="127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406400</xdr:colOff>
      <xdr:row>8</xdr:row>
      <xdr:rowOff>31750</xdr:rowOff>
    </xdr:from>
    <xdr:to>
      <xdr:col>14</xdr:col>
      <xdr:colOff>673100</xdr:colOff>
      <xdr:row>13</xdr:row>
      <xdr:rowOff>31750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8AE4157-44AC-9532-C768-67DF46B998C6}"/>
            </a:ext>
          </a:extLst>
        </xdr:cNvPr>
        <xdr:cNvCxnSpPr>
          <a:stCxn id="7" idx="3"/>
          <a:endCxn id="4" idx="1"/>
        </xdr:cNvCxnSpPr>
      </xdr:nvCxnSpPr>
      <xdr:spPr>
        <a:xfrm>
          <a:off x="11036300" y="1657350"/>
          <a:ext cx="10922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406400</xdr:colOff>
      <xdr:row>8</xdr:row>
      <xdr:rowOff>19050</xdr:rowOff>
    </xdr:from>
    <xdr:to>
      <xdr:col>14</xdr:col>
      <xdr:colOff>685800</xdr:colOff>
      <xdr:row>8</xdr:row>
      <xdr:rowOff>31750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7B653A2-FE18-8E9D-9262-2F88098B78D9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11036300" y="1644650"/>
          <a:ext cx="1104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8</xdr:row>
      <xdr:rowOff>19050</xdr:rowOff>
    </xdr:from>
    <xdr:to>
      <xdr:col>14</xdr:col>
      <xdr:colOff>685800</xdr:colOff>
      <xdr:row>13</xdr:row>
      <xdr:rowOff>6350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A7E607E-A58F-6612-E60D-41C9E56E0852}"/>
            </a:ext>
          </a:extLst>
        </xdr:cNvPr>
        <xdr:cNvCxnSpPr>
          <a:stCxn id="6" idx="3"/>
          <a:endCxn id="5" idx="1"/>
        </xdr:cNvCxnSpPr>
      </xdr:nvCxnSpPr>
      <xdr:spPr>
        <a:xfrm flipV="1">
          <a:off x="11010900" y="1644650"/>
          <a:ext cx="1130300" cy="1003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13</xdr:row>
      <xdr:rowOff>6350</xdr:rowOff>
    </xdr:from>
    <xdr:to>
      <xdr:col>14</xdr:col>
      <xdr:colOff>673100</xdr:colOff>
      <xdr:row>13</xdr:row>
      <xdr:rowOff>31750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DCED8F4-FD07-CE33-1B5C-A9429CB5B065}"/>
            </a:ext>
          </a:extLst>
        </xdr:cNvPr>
        <xdr:cNvCxnSpPr>
          <a:stCxn id="6" idx="3"/>
          <a:endCxn id="4" idx="1"/>
        </xdr:cNvCxnSpPr>
      </xdr:nvCxnSpPr>
      <xdr:spPr>
        <a:xfrm>
          <a:off x="11010900" y="2647950"/>
          <a:ext cx="11176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8</xdr:row>
      <xdr:rowOff>19050</xdr:rowOff>
    </xdr:from>
    <xdr:to>
      <xdr:col>17</xdr:col>
      <xdr:colOff>762000</xdr:colOff>
      <xdr:row>10</xdr:row>
      <xdr:rowOff>107950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84CCBE0-DF5B-A5BA-52E2-6630C8C1B8C3}"/>
            </a:ext>
          </a:extLst>
        </xdr:cNvPr>
        <xdr:cNvCxnSpPr>
          <a:stCxn id="5" idx="3"/>
          <a:endCxn id="8" idx="1"/>
        </xdr:cNvCxnSpPr>
      </xdr:nvCxnSpPr>
      <xdr:spPr>
        <a:xfrm>
          <a:off x="13335000" y="1644650"/>
          <a:ext cx="13589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215900</xdr:colOff>
      <xdr:row>10</xdr:row>
      <xdr:rowOff>107950</xdr:rowOff>
    </xdr:from>
    <xdr:to>
      <xdr:col>17</xdr:col>
      <xdr:colOff>762000</xdr:colOff>
      <xdr:row>13</xdr:row>
      <xdr:rowOff>31750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CAA0431-B9CD-7402-791F-4DC0F6C6A28C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13322300" y="2139950"/>
          <a:ext cx="13716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9F75-AF9D-9B45-AA90-B372FFA31104}">
  <dimension ref="A1:E13"/>
  <sheetViews>
    <sheetView tabSelected="1" workbookViewId="0">
      <selection activeCell="E12" sqref="E12"/>
    </sheetView>
  </sheetViews>
  <sheetFormatPr defaultColWidth="11" defaultRowHeight="15.75" x14ac:dyDescent="0.25"/>
  <cols>
    <col min="1" max="1" width="17.875" customWidth="1"/>
    <col min="2" max="2" width="11" bestFit="1" customWidth="1"/>
    <col min="3" max="3" width="12.125" bestFit="1" customWidth="1"/>
  </cols>
  <sheetData>
    <row r="1" spans="1:5" x14ac:dyDescent="0.25">
      <c r="B1" t="s">
        <v>0</v>
      </c>
      <c r="C1" t="s">
        <v>1</v>
      </c>
    </row>
    <row r="2" spans="1:5" x14ac:dyDescent="0.25">
      <c r="A2" t="s">
        <v>2</v>
      </c>
      <c r="B2">
        <v>4</v>
      </c>
      <c r="C2">
        <v>3</v>
      </c>
    </row>
    <row r="3" spans="1:5" x14ac:dyDescent="0.25">
      <c r="A3" t="s">
        <v>3</v>
      </c>
      <c r="B3" s="1">
        <v>250</v>
      </c>
      <c r="C3" s="1">
        <v>145</v>
      </c>
    </row>
    <row r="5" spans="1:5" x14ac:dyDescent="0.25">
      <c r="A5" t="s">
        <v>92</v>
      </c>
      <c r="B5" s="31">
        <v>2000</v>
      </c>
    </row>
    <row r="6" spans="1:5" x14ac:dyDescent="0.25">
      <c r="A6" t="s">
        <v>6</v>
      </c>
      <c r="B6" s="29">
        <v>125</v>
      </c>
      <c r="C6" s="29">
        <v>500</v>
      </c>
    </row>
    <row r="7" spans="1:5" x14ac:dyDescent="0.25">
      <c r="A7" t="s">
        <v>9</v>
      </c>
      <c r="B7">
        <f>B6*B2</f>
        <v>500</v>
      </c>
      <c r="C7">
        <f>C6*C2</f>
        <v>1500</v>
      </c>
    </row>
    <row r="8" spans="1:5" x14ac:dyDescent="0.25">
      <c r="A8" t="s">
        <v>93</v>
      </c>
      <c r="C8" s="31">
        <f>SUM(B7:C7)</f>
        <v>2000</v>
      </c>
    </row>
    <row r="9" spans="1:5" x14ac:dyDescent="0.25">
      <c r="A9" t="s">
        <v>4</v>
      </c>
    </row>
    <row r="10" spans="1:5" x14ac:dyDescent="0.25">
      <c r="A10" t="s">
        <v>94</v>
      </c>
      <c r="B10" s="31">
        <f>B6*4</f>
        <v>500</v>
      </c>
      <c r="C10" s="31" t="s">
        <v>8</v>
      </c>
      <c r="D10" s="31">
        <f>C6</f>
        <v>500</v>
      </c>
      <c r="E10" t="s">
        <v>91</v>
      </c>
    </row>
    <row r="12" spans="1:5" x14ac:dyDescent="0.25">
      <c r="A12" t="s">
        <v>3</v>
      </c>
      <c r="B12" s="1">
        <f>B6*B3</f>
        <v>31250</v>
      </c>
      <c r="C12" s="1">
        <f>C6*C3</f>
        <v>72500</v>
      </c>
    </row>
    <row r="13" spans="1:5" x14ac:dyDescent="0.25">
      <c r="A13" t="s">
        <v>7</v>
      </c>
      <c r="B13" s="1"/>
      <c r="C13" s="30">
        <f>SUM(B12:C12)</f>
        <v>103750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0FC1-80BC-6D40-8403-81B7466C1057}">
  <dimension ref="A1:D15"/>
  <sheetViews>
    <sheetView workbookViewId="0">
      <selection activeCell="E30" sqref="E30"/>
    </sheetView>
  </sheetViews>
  <sheetFormatPr defaultColWidth="11" defaultRowHeight="15.75" x14ac:dyDescent="0.25"/>
  <cols>
    <col min="1" max="1" width="17.375" bestFit="1" customWidth="1"/>
  </cols>
  <sheetData>
    <row r="1" spans="1:4" x14ac:dyDescent="0.25">
      <c r="B1" t="s">
        <v>10</v>
      </c>
      <c r="C1" t="s">
        <v>11</v>
      </c>
    </row>
    <row r="2" spans="1:4" x14ac:dyDescent="0.25">
      <c r="A2" t="s">
        <v>12</v>
      </c>
      <c r="B2">
        <v>37</v>
      </c>
      <c r="C2">
        <v>65</v>
      </c>
    </row>
    <row r="3" spans="1:4" x14ac:dyDescent="0.25">
      <c r="A3" t="s">
        <v>13</v>
      </c>
      <c r="B3">
        <v>120</v>
      </c>
      <c r="C3">
        <v>160</v>
      </c>
    </row>
    <row r="4" spans="1:4" x14ac:dyDescent="0.25">
      <c r="A4" t="s">
        <v>14</v>
      </c>
      <c r="B4">
        <v>5</v>
      </c>
      <c r="C4">
        <v>10</v>
      </c>
    </row>
    <row r="5" spans="1:4" x14ac:dyDescent="0.25">
      <c r="A5" t="s">
        <v>17</v>
      </c>
      <c r="B5">
        <v>85</v>
      </c>
      <c r="C5">
        <v>95</v>
      </c>
    </row>
    <row r="7" spans="1:4" x14ac:dyDescent="0.25">
      <c r="A7" t="s">
        <v>15</v>
      </c>
      <c r="B7" t="s">
        <v>16</v>
      </c>
      <c r="D7" t="s">
        <v>95</v>
      </c>
    </row>
    <row r="8" spans="1:4" x14ac:dyDescent="0.25">
      <c r="A8" t="s">
        <v>97</v>
      </c>
      <c r="B8" s="31">
        <f>B3*B13+C3*C13</f>
        <v>440</v>
      </c>
      <c r="C8" s="31" t="s">
        <v>8</v>
      </c>
      <c r="D8" s="31">
        <v>450</v>
      </c>
    </row>
    <row r="9" spans="1:4" x14ac:dyDescent="0.25">
      <c r="A9" t="s">
        <v>98</v>
      </c>
      <c r="B9" s="31">
        <f>B4*B13+C4*C13</f>
        <v>25</v>
      </c>
      <c r="C9" s="31" t="s">
        <v>8</v>
      </c>
      <c r="D9" s="31">
        <v>25</v>
      </c>
    </row>
    <row r="10" spans="1:4" x14ac:dyDescent="0.25">
      <c r="A10" t="s">
        <v>99</v>
      </c>
      <c r="B10" s="31">
        <f>B2*B13+C2*C13</f>
        <v>167</v>
      </c>
      <c r="C10" s="31" t="s">
        <v>5</v>
      </c>
      <c r="D10" s="31">
        <v>120</v>
      </c>
    </row>
    <row r="13" spans="1:4" x14ac:dyDescent="0.25">
      <c r="A13" t="s">
        <v>18</v>
      </c>
      <c r="B13" s="37">
        <v>1</v>
      </c>
      <c r="C13" s="37">
        <v>2</v>
      </c>
    </row>
    <row r="15" spans="1:4" x14ac:dyDescent="0.25">
      <c r="A15" t="s">
        <v>96</v>
      </c>
      <c r="C15" s="32">
        <f>B13*B5+C13*C5</f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FF88-06FE-5A46-807D-886E30A504DE}">
  <dimension ref="A1:J132"/>
  <sheetViews>
    <sheetView topLeftCell="A19" workbookViewId="0">
      <selection activeCell="B21" sqref="B21:G22"/>
    </sheetView>
  </sheetViews>
  <sheetFormatPr defaultColWidth="11" defaultRowHeight="15.75" x14ac:dyDescent="0.25"/>
  <cols>
    <col min="1" max="1" width="26.375" customWidth="1"/>
    <col min="2" max="2" width="11.5" bestFit="1" customWidth="1"/>
    <col min="3" max="3" width="13" customWidth="1"/>
    <col min="4" max="4" width="11.5" customWidth="1"/>
    <col min="5" max="5" width="14.875" customWidth="1"/>
    <col min="6" max="6" width="14.5" customWidth="1"/>
    <col min="7" max="7" width="12.875" customWidth="1"/>
    <col min="8" max="8" width="12.125" customWidth="1"/>
  </cols>
  <sheetData>
    <row r="1" spans="1:10" x14ac:dyDescent="0.25">
      <c r="A1" s="11" t="s">
        <v>67</v>
      </c>
      <c r="B1" s="12"/>
      <c r="C1" s="12"/>
      <c r="D1" s="12"/>
      <c r="E1" s="12"/>
      <c r="F1" s="12"/>
      <c r="G1" s="12"/>
      <c r="H1" s="12"/>
    </row>
    <row r="2" spans="1:10" x14ac:dyDescent="0.25">
      <c r="A2" s="12"/>
      <c r="B2" s="12"/>
      <c r="C2" s="12"/>
      <c r="D2" s="12"/>
      <c r="E2" s="12"/>
      <c r="F2" s="12"/>
      <c r="G2" s="12"/>
      <c r="H2" s="12"/>
      <c r="I2" s="16"/>
      <c r="J2" s="16"/>
    </row>
    <row r="3" spans="1:10" x14ac:dyDescent="0.25">
      <c r="A3" s="12" t="s">
        <v>106</v>
      </c>
      <c r="B3" s="18">
        <f>1/3</f>
        <v>0.33333333333333331</v>
      </c>
      <c r="C3" s="12"/>
      <c r="D3" s="12"/>
      <c r="E3" s="12"/>
      <c r="F3" s="12"/>
      <c r="G3" s="12"/>
      <c r="H3" s="12"/>
      <c r="I3" s="16"/>
      <c r="J3" s="16"/>
    </row>
    <row r="4" spans="1:10" x14ac:dyDescent="0.25">
      <c r="A4" s="12" t="s">
        <v>105</v>
      </c>
      <c r="B4" s="19">
        <v>150</v>
      </c>
      <c r="C4" s="12"/>
      <c r="D4" s="12"/>
      <c r="E4" s="12"/>
      <c r="F4" s="12"/>
      <c r="G4" s="12"/>
      <c r="H4" s="12"/>
      <c r="I4" s="16"/>
      <c r="J4" s="16"/>
    </row>
    <row r="5" spans="1:10" x14ac:dyDescent="0.25">
      <c r="A5" s="12" t="s">
        <v>104</v>
      </c>
      <c r="B5" s="19">
        <v>40</v>
      </c>
      <c r="C5" s="12"/>
      <c r="D5" s="12"/>
      <c r="E5" s="12"/>
      <c r="F5" s="12"/>
      <c r="G5" s="12"/>
      <c r="H5" s="12"/>
      <c r="I5" s="16"/>
      <c r="J5" s="16"/>
    </row>
    <row r="6" spans="1:10" x14ac:dyDescent="0.25">
      <c r="A6" s="12"/>
      <c r="B6" s="12"/>
      <c r="C6" s="12"/>
      <c r="D6" s="12"/>
      <c r="E6" s="12"/>
      <c r="F6" s="12"/>
      <c r="G6" s="12"/>
      <c r="H6" s="12"/>
      <c r="I6" s="16"/>
      <c r="J6" s="16"/>
    </row>
    <row r="7" spans="1:10" x14ac:dyDescent="0.25">
      <c r="A7" s="12" t="s">
        <v>103</v>
      </c>
      <c r="B7" s="20">
        <v>2000</v>
      </c>
      <c r="C7" s="12"/>
      <c r="D7" s="21"/>
      <c r="E7" s="12"/>
      <c r="F7" s="12"/>
      <c r="G7" s="12"/>
      <c r="H7" s="12"/>
      <c r="I7" s="16"/>
      <c r="J7" s="16"/>
    </row>
    <row r="8" spans="1:10" x14ac:dyDescent="0.25">
      <c r="A8" s="12" t="s">
        <v>102</v>
      </c>
      <c r="B8" s="20">
        <v>20</v>
      </c>
      <c r="C8" s="12"/>
      <c r="D8" s="12"/>
      <c r="E8" s="12"/>
      <c r="F8" s="12"/>
      <c r="G8" s="12"/>
      <c r="H8" s="12"/>
      <c r="I8" s="16"/>
      <c r="J8" s="16"/>
    </row>
    <row r="9" spans="1:10" x14ac:dyDescent="0.25">
      <c r="A9" s="12" t="s">
        <v>100</v>
      </c>
      <c r="B9" s="20">
        <v>1000</v>
      </c>
      <c r="C9" s="12"/>
      <c r="D9" s="12"/>
      <c r="E9" s="12"/>
      <c r="F9" s="12"/>
      <c r="G9" s="12"/>
      <c r="H9" s="12"/>
      <c r="I9" s="16"/>
      <c r="J9" s="16"/>
    </row>
    <row r="10" spans="1:10" x14ac:dyDescent="0.25">
      <c r="A10" s="12" t="s">
        <v>101</v>
      </c>
      <c r="B10" s="20">
        <v>1200</v>
      </c>
      <c r="C10" s="12"/>
      <c r="D10" s="12"/>
      <c r="E10" s="12"/>
      <c r="F10" s="12"/>
      <c r="G10" s="12"/>
      <c r="H10" s="12"/>
      <c r="I10" s="16"/>
      <c r="J10" s="16"/>
    </row>
    <row r="11" spans="1:10" x14ac:dyDescent="0.25">
      <c r="A11" s="12"/>
      <c r="B11" s="12"/>
      <c r="C11" s="12"/>
      <c r="D11" s="12"/>
      <c r="E11" s="12"/>
      <c r="F11" s="12"/>
      <c r="G11" s="12"/>
      <c r="H11" s="12"/>
      <c r="I11" s="16"/>
      <c r="J11" s="16"/>
    </row>
    <row r="12" spans="1:10" x14ac:dyDescent="0.25">
      <c r="A12" s="12" t="s">
        <v>107</v>
      </c>
      <c r="B12" s="20">
        <v>10</v>
      </c>
      <c r="C12" s="12"/>
      <c r="D12" s="12"/>
      <c r="E12" s="12"/>
      <c r="F12" s="12"/>
      <c r="G12" s="12"/>
      <c r="H12" s="12"/>
      <c r="I12" s="16"/>
      <c r="J12" s="16"/>
    </row>
    <row r="13" spans="1:10" x14ac:dyDescent="0.25">
      <c r="A13" s="12" t="s">
        <v>108</v>
      </c>
      <c r="B13" s="22">
        <v>0.05</v>
      </c>
      <c r="C13" s="12"/>
      <c r="D13" s="12"/>
      <c r="E13" s="12"/>
      <c r="F13" s="12"/>
      <c r="G13" s="12"/>
      <c r="H13" s="12"/>
      <c r="I13" s="16"/>
      <c r="J13" s="16"/>
    </row>
    <row r="14" spans="1:10" x14ac:dyDescent="0.25">
      <c r="A14" s="12"/>
      <c r="B14" s="12"/>
      <c r="C14" s="12"/>
      <c r="D14" s="12"/>
      <c r="E14" s="12"/>
      <c r="F14" s="12"/>
      <c r="G14" s="12"/>
      <c r="H14" s="12"/>
      <c r="I14" s="16"/>
      <c r="J14" s="16"/>
    </row>
    <row r="15" spans="1:10" x14ac:dyDescent="0.25">
      <c r="A15" s="12" t="s">
        <v>68</v>
      </c>
      <c r="B15" s="19">
        <v>15</v>
      </c>
      <c r="C15" s="12"/>
      <c r="D15" s="12"/>
      <c r="E15" s="12"/>
      <c r="F15" s="12"/>
      <c r="G15" s="12"/>
      <c r="H15" s="12"/>
      <c r="I15" s="16"/>
      <c r="J15" s="16"/>
    </row>
    <row r="16" spans="1:10" x14ac:dyDescent="0.25">
      <c r="A16" s="12" t="s">
        <v>69</v>
      </c>
      <c r="B16" s="19">
        <v>500</v>
      </c>
      <c r="C16" s="12"/>
      <c r="D16" s="12"/>
      <c r="E16" s="12"/>
      <c r="F16" s="12"/>
      <c r="G16" s="12"/>
      <c r="H16" s="12"/>
      <c r="I16" s="16"/>
      <c r="J16" s="16"/>
    </row>
    <row r="17" spans="1:10" x14ac:dyDescent="0.25">
      <c r="A17" s="12"/>
      <c r="B17" s="12"/>
      <c r="C17" s="12"/>
      <c r="D17" s="12"/>
      <c r="E17" s="12"/>
      <c r="F17" s="12"/>
      <c r="G17" s="12"/>
      <c r="H17" s="12"/>
      <c r="I17" s="16"/>
      <c r="J17" s="16"/>
    </row>
    <row r="18" spans="1:10" x14ac:dyDescent="0.25">
      <c r="A18" s="12" t="s">
        <v>70</v>
      </c>
      <c r="B18" s="12"/>
      <c r="C18" s="12"/>
      <c r="D18" s="12"/>
      <c r="E18" s="12"/>
      <c r="F18" s="12"/>
      <c r="G18" s="12"/>
      <c r="H18" s="12"/>
      <c r="I18" s="16"/>
      <c r="J18" s="16"/>
    </row>
    <row r="19" spans="1:10" x14ac:dyDescent="0.25">
      <c r="A19" s="12" t="s">
        <v>19</v>
      </c>
      <c r="B19" s="12">
        <v>1</v>
      </c>
      <c r="C19" s="12">
        <v>2</v>
      </c>
      <c r="D19" s="12">
        <v>3</v>
      </c>
      <c r="E19" s="12">
        <v>4</v>
      </c>
      <c r="F19" s="12">
        <v>5</v>
      </c>
      <c r="G19" s="12">
        <v>6</v>
      </c>
      <c r="H19" s="12"/>
      <c r="I19" s="16"/>
      <c r="J19" s="16"/>
    </row>
    <row r="20" spans="1:10" x14ac:dyDescent="0.25">
      <c r="A20" s="12" t="s">
        <v>71</v>
      </c>
      <c r="B20" s="12">
        <f>B15</f>
        <v>15</v>
      </c>
      <c r="C20" s="23">
        <f>B23</f>
        <v>15</v>
      </c>
      <c r="D20" s="23">
        <f>C23</f>
        <v>15</v>
      </c>
      <c r="E20" s="23">
        <f>D23</f>
        <v>15</v>
      </c>
      <c r="F20" s="23">
        <f>E23</f>
        <v>14</v>
      </c>
      <c r="G20" s="12">
        <f>F23</f>
        <v>13</v>
      </c>
      <c r="H20" s="12"/>
      <c r="I20" s="16"/>
      <c r="J20" s="16"/>
    </row>
    <row r="21" spans="1:10" x14ac:dyDescent="0.25">
      <c r="A21" s="12" t="s">
        <v>72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12"/>
      <c r="I21" s="16"/>
      <c r="J21" s="16"/>
    </row>
    <row r="22" spans="1:10" x14ac:dyDescent="0.25">
      <c r="A22" s="12" t="s">
        <v>73</v>
      </c>
      <c r="B22" s="43">
        <v>0</v>
      </c>
      <c r="C22" s="36">
        <v>0</v>
      </c>
      <c r="D22" s="36">
        <v>0</v>
      </c>
      <c r="E22" s="36">
        <v>1</v>
      </c>
      <c r="F22" s="43">
        <v>1</v>
      </c>
      <c r="G22" s="43">
        <v>2</v>
      </c>
      <c r="H22" s="12"/>
      <c r="I22" s="16"/>
      <c r="J22" s="16"/>
    </row>
    <row r="23" spans="1:10" x14ac:dyDescent="0.25">
      <c r="A23" s="12" t="s">
        <v>74</v>
      </c>
      <c r="B23" s="23">
        <f t="shared" ref="B23:G23" si="0">B20+B21-B22</f>
        <v>15</v>
      </c>
      <c r="C23" s="23">
        <f t="shared" si="0"/>
        <v>15</v>
      </c>
      <c r="D23" s="23">
        <f t="shared" si="0"/>
        <v>15</v>
      </c>
      <c r="E23" s="23">
        <f t="shared" si="0"/>
        <v>14</v>
      </c>
      <c r="F23" s="23">
        <f t="shared" si="0"/>
        <v>13</v>
      </c>
      <c r="G23" s="23">
        <f t="shared" si="0"/>
        <v>11</v>
      </c>
      <c r="H23" s="12"/>
      <c r="I23" s="16"/>
      <c r="J23" s="16"/>
    </row>
    <row r="24" spans="1:10" x14ac:dyDescent="0.25">
      <c r="A24" s="12" t="s">
        <v>75</v>
      </c>
      <c r="B24" s="12">
        <f t="shared" ref="B24:G24" si="1">B23*$B$4</f>
        <v>2250</v>
      </c>
      <c r="C24" s="12">
        <f t="shared" si="1"/>
        <v>2250</v>
      </c>
      <c r="D24" s="12">
        <f t="shared" si="1"/>
        <v>2250</v>
      </c>
      <c r="E24" s="12">
        <f t="shared" si="1"/>
        <v>2100</v>
      </c>
      <c r="F24" s="12">
        <f t="shared" si="1"/>
        <v>1950</v>
      </c>
      <c r="G24" s="12">
        <f t="shared" si="1"/>
        <v>1650</v>
      </c>
      <c r="H24" s="12"/>
      <c r="I24" s="16"/>
      <c r="J24" s="16"/>
    </row>
    <row r="25" spans="1:10" x14ac:dyDescent="0.25">
      <c r="A25" s="12" t="s">
        <v>76</v>
      </c>
      <c r="B25" s="42">
        <v>0</v>
      </c>
      <c r="C25" s="42">
        <v>0</v>
      </c>
      <c r="D25" s="42">
        <v>0</v>
      </c>
      <c r="E25" s="42">
        <v>0</v>
      </c>
      <c r="F25" s="42">
        <v>33.333333333332689</v>
      </c>
      <c r="G25" s="42">
        <v>16.666666666666302</v>
      </c>
      <c r="H25" s="12"/>
      <c r="I25" s="16"/>
      <c r="J25" s="16"/>
    </row>
    <row r="26" spans="1:10" x14ac:dyDescent="0.25">
      <c r="A26" s="12"/>
      <c r="B26" s="14" t="s">
        <v>33</v>
      </c>
      <c r="C26" s="14" t="s">
        <v>33</v>
      </c>
      <c r="D26" s="14" t="s">
        <v>33</v>
      </c>
      <c r="E26" s="14" t="s">
        <v>33</v>
      </c>
      <c r="F26" s="14" t="s">
        <v>33</v>
      </c>
      <c r="G26" s="14" t="s">
        <v>33</v>
      </c>
      <c r="H26" s="12"/>
      <c r="I26" s="16"/>
      <c r="J26" s="16"/>
    </row>
    <row r="27" spans="1:10" x14ac:dyDescent="0.25">
      <c r="A27" s="12" t="s">
        <v>77</v>
      </c>
      <c r="B27" s="24">
        <f t="shared" ref="B27:G27" si="2">$B$5*B23</f>
        <v>600</v>
      </c>
      <c r="C27" s="24">
        <f t="shared" si="2"/>
        <v>600</v>
      </c>
      <c r="D27" s="24">
        <f t="shared" si="2"/>
        <v>600</v>
      </c>
      <c r="E27" s="24">
        <f t="shared" si="2"/>
        <v>560</v>
      </c>
      <c r="F27" s="12">
        <f t="shared" si="2"/>
        <v>520</v>
      </c>
      <c r="G27" s="24">
        <f t="shared" si="2"/>
        <v>440</v>
      </c>
      <c r="H27" s="12"/>
      <c r="I27" s="16"/>
      <c r="J27" s="16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6"/>
      <c r="J28" s="16"/>
    </row>
    <row r="29" spans="1:10" x14ac:dyDescent="0.25">
      <c r="A29" s="12" t="s">
        <v>78</v>
      </c>
      <c r="B29" s="12">
        <f t="shared" ref="B29:G29" si="3">SUM(B24:B25)</f>
        <v>2250</v>
      </c>
      <c r="C29" s="12">
        <f t="shared" si="3"/>
        <v>2250</v>
      </c>
      <c r="D29" s="12">
        <f t="shared" si="3"/>
        <v>2250</v>
      </c>
      <c r="E29" s="12">
        <f t="shared" si="3"/>
        <v>2100</v>
      </c>
      <c r="F29" s="25">
        <f t="shared" si="3"/>
        <v>1983.3333333333326</v>
      </c>
      <c r="G29" s="25">
        <f t="shared" si="3"/>
        <v>1666.6666666666663</v>
      </c>
      <c r="H29" s="12"/>
      <c r="I29" s="16"/>
      <c r="J29" s="16"/>
    </row>
    <row r="30" spans="1:10" x14ac:dyDescent="0.25">
      <c r="A30" s="12"/>
      <c r="B30" s="14" t="s">
        <v>29</v>
      </c>
      <c r="C30" s="14" t="s">
        <v>29</v>
      </c>
      <c r="D30" s="14" t="s">
        <v>29</v>
      </c>
      <c r="E30" s="14" t="s">
        <v>29</v>
      </c>
      <c r="F30" s="14" t="s">
        <v>29</v>
      </c>
      <c r="G30" s="14" t="s">
        <v>29</v>
      </c>
      <c r="H30" s="12"/>
      <c r="I30" s="16"/>
      <c r="J30" s="16"/>
    </row>
    <row r="31" spans="1:10" x14ac:dyDescent="0.25">
      <c r="A31" s="12" t="s">
        <v>79</v>
      </c>
      <c r="B31" s="41">
        <v>2250.0000000000005</v>
      </c>
      <c r="C31" s="36">
        <v>2250.0000000000005</v>
      </c>
      <c r="D31" s="36">
        <v>2250.0000000000005</v>
      </c>
      <c r="E31" s="36">
        <v>2100.0000000000005</v>
      </c>
      <c r="F31" s="41">
        <v>1983.3333333333326</v>
      </c>
      <c r="G31" s="41">
        <v>1666.6666666666665</v>
      </c>
      <c r="H31" s="12"/>
      <c r="I31" s="16"/>
      <c r="J31" s="16"/>
    </row>
    <row r="32" spans="1:10" x14ac:dyDescent="0.25">
      <c r="A32" s="12" t="s">
        <v>80</v>
      </c>
      <c r="B32" s="12">
        <f t="shared" ref="B32:G32" si="4">B31/$B$3</f>
        <v>6750.0000000000018</v>
      </c>
      <c r="C32" s="12">
        <f t="shared" si="4"/>
        <v>6750.0000000000018</v>
      </c>
      <c r="D32" s="12">
        <f t="shared" si="4"/>
        <v>6750.0000000000018</v>
      </c>
      <c r="E32" s="12">
        <f t="shared" si="4"/>
        <v>6300.0000000000018</v>
      </c>
      <c r="F32" s="12">
        <f t="shared" si="4"/>
        <v>5949.9999999999982</v>
      </c>
      <c r="G32" s="12">
        <f t="shared" si="4"/>
        <v>5000</v>
      </c>
      <c r="H32" s="12"/>
      <c r="I32" s="16"/>
      <c r="J32" s="16"/>
    </row>
    <row r="33" spans="1:10" x14ac:dyDescent="0.25">
      <c r="A33" s="12" t="s">
        <v>81</v>
      </c>
      <c r="B33" s="12">
        <f>B16+B32</f>
        <v>7250.0000000000018</v>
      </c>
      <c r="C33" s="12">
        <f>B36+C32</f>
        <v>9000.0000000000036</v>
      </c>
      <c r="D33" s="12">
        <f>C36+D32</f>
        <v>9750.0000000000055</v>
      </c>
      <c r="E33" s="12">
        <f>D36+E32</f>
        <v>9050.0000000000073</v>
      </c>
      <c r="F33" s="12">
        <f>E36+F32</f>
        <v>6000.0000000000055</v>
      </c>
      <c r="G33" s="12">
        <f>F36+G32</f>
        <v>5000</v>
      </c>
      <c r="H33" s="12"/>
      <c r="I33" s="16"/>
      <c r="J33" s="16"/>
    </row>
    <row r="34" spans="1:10" x14ac:dyDescent="0.25">
      <c r="A34" s="12"/>
      <c r="B34" s="14" t="s">
        <v>29</v>
      </c>
      <c r="C34" s="14" t="s">
        <v>29</v>
      </c>
      <c r="D34" s="14" t="s">
        <v>29</v>
      </c>
      <c r="E34" s="14" t="s">
        <v>29</v>
      </c>
      <c r="F34" s="14" t="s">
        <v>29</v>
      </c>
      <c r="G34" s="14" t="s">
        <v>29</v>
      </c>
      <c r="H34" s="12"/>
      <c r="I34" s="16"/>
      <c r="J34" s="16"/>
    </row>
    <row r="35" spans="1:10" x14ac:dyDescent="0.25">
      <c r="A35" s="12" t="s">
        <v>82</v>
      </c>
      <c r="B35" s="39">
        <v>5000</v>
      </c>
      <c r="C35" s="39">
        <v>6000</v>
      </c>
      <c r="D35" s="39">
        <v>7000</v>
      </c>
      <c r="E35" s="39">
        <v>9000</v>
      </c>
      <c r="F35" s="39">
        <v>6000</v>
      </c>
      <c r="G35" s="39">
        <v>5000</v>
      </c>
      <c r="H35" s="12"/>
      <c r="I35" s="16"/>
      <c r="J35" s="16"/>
    </row>
    <row r="36" spans="1:10" x14ac:dyDescent="0.25">
      <c r="A36" s="12" t="s">
        <v>83</v>
      </c>
      <c r="B36" s="12">
        <f t="shared" ref="B36:G36" si="5">B33-B35</f>
        <v>2250.0000000000018</v>
      </c>
      <c r="C36" s="12">
        <f t="shared" si="5"/>
        <v>3000.0000000000036</v>
      </c>
      <c r="D36" s="12">
        <f t="shared" si="5"/>
        <v>2750.0000000000055</v>
      </c>
      <c r="E36" s="23">
        <f t="shared" si="5"/>
        <v>50.000000000007276</v>
      </c>
      <c r="F36" s="23">
        <f t="shared" si="5"/>
        <v>0</v>
      </c>
      <c r="G36" s="23">
        <f t="shared" si="5"/>
        <v>0</v>
      </c>
      <c r="H36" s="12"/>
      <c r="I36" s="16"/>
      <c r="J36" s="16"/>
    </row>
    <row r="37" spans="1:10" x14ac:dyDescent="0.25">
      <c r="A37" s="12"/>
      <c r="B37" s="12"/>
      <c r="C37" s="12"/>
      <c r="D37" s="12"/>
      <c r="E37" s="12"/>
      <c r="F37" s="12"/>
      <c r="G37" s="12"/>
      <c r="H37" s="12"/>
      <c r="I37" s="16"/>
      <c r="J37" s="16"/>
    </row>
    <row r="38" spans="1:10" x14ac:dyDescent="0.25">
      <c r="A38" s="12" t="s">
        <v>84</v>
      </c>
      <c r="B38" s="26">
        <f>B7*SUM(B23:G23)</f>
        <v>166000</v>
      </c>
      <c r="C38" s="12"/>
      <c r="D38" s="12"/>
      <c r="E38" s="12"/>
      <c r="F38" s="12"/>
      <c r="G38" s="12"/>
      <c r="H38" s="12"/>
      <c r="I38" s="16"/>
      <c r="J38" s="16"/>
    </row>
    <row r="39" spans="1:10" x14ac:dyDescent="0.25">
      <c r="A39" s="12" t="s">
        <v>85</v>
      </c>
      <c r="B39" s="26">
        <f>B8*SUM(B25:G25)</f>
        <v>999.99999999997976</v>
      </c>
      <c r="C39" s="12"/>
      <c r="D39" s="12"/>
      <c r="E39" s="12"/>
      <c r="F39" s="12"/>
      <c r="G39" s="12"/>
      <c r="H39" s="12"/>
      <c r="I39" s="16"/>
      <c r="J39" s="16"/>
    </row>
    <row r="40" spans="1:10" x14ac:dyDescent="0.25">
      <c r="A40" s="12" t="s">
        <v>86</v>
      </c>
      <c r="B40" s="26">
        <f>B9*SUM(B21:G21)</f>
        <v>0</v>
      </c>
      <c r="C40" s="12"/>
      <c r="D40" s="12"/>
      <c r="E40" s="12"/>
      <c r="F40" s="12"/>
      <c r="G40" s="12"/>
      <c r="H40" s="12"/>
      <c r="I40" s="16"/>
      <c r="J40" s="16"/>
    </row>
    <row r="41" spans="1:10" x14ac:dyDescent="0.25">
      <c r="A41" s="12" t="s">
        <v>87</v>
      </c>
      <c r="B41" s="26">
        <f>B10*SUM(B22:G22)</f>
        <v>4800</v>
      </c>
      <c r="C41" s="12"/>
      <c r="D41" s="12"/>
      <c r="E41" s="12"/>
      <c r="F41" s="12"/>
      <c r="G41" s="12"/>
      <c r="H41" s="12"/>
      <c r="I41" s="16"/>
      <c r="J41" s="16"/>
    </row>
    <row r="42" spans="1:10" x14ac:dyDescent="0.25">
      <c r="A42" s="12" t="s">
        <v>88</v>
      </c>
      <c r="B42" s="26">
        <f>B12*SUM(B32:G32)</f>
        <v>375000.00000000006</v>
      </c>
      <c r="C42" s="12"/>
      <c r="D42" s="12"/>
      <c r="E42" s="12"/>
      <c r="F42" s="12"/>
      <c r="G42" s="12"/>
      <c r="H42" s="12"/>
      <c r="I42" s="16"/>
      <c r="J42" s="16"/>
    </row>
    <row r="43" spans="1:10" x14ac:dyDescent="0.25">
      <c r="A43" s="12" t="s">
        <v>89</v>
      </c>
      <c r="B43" s="26">
        <f>B13*(B12+B7/B4*B3)*SUM(B36:G36)</f>
        <v>5813.8888888889032</v>
      </c>
      <c r="C43" s="12"/>
      <c r="D43" s="12"/>
      <c r="E43" s="12"/>
      <c r="F43" s="12"/>
      <c r="G43" s="12"/>
      <c r="H43" s="12"/>
      <c r="I43" s="16"/>
      <c r="J43" s="16"/>
    </row>
    <row r="44" spans="1:10" x14ac:dyDescent="0.25">
      <c r="A44" s="12" t="s">
        <v>90</v>
      </c>
      <c r="B44" s="40">
        <f>SUM(B38:B43)</f>
        <v>552613.88888888888</v>
      </c>
      <c r="C44" s="12"/>
      <c r="D44" s="12"/>
      <c r="E44" s="12"/>
      <c r="F44" s="12"/>
      <c r="G44" s="12"/>
      <c r="H44" s="12"/>
      <c r="I44" s="16"/>
      <c r="J44" s="16"/>
    </row>
    <row r="45" spans="1:10" x14ac:dyDescent="0.25">
      <c r="A45" s="16"/>
      <c r="B45" s="17"/>
      <c r="C45" s="17"/>
      <c r="D45" s="17"/>
      <c r="E45" s="17"/>
      <c r="F45" s="17"/>
      <c r="G45" s="17"/>
      <c r="H45" s="16"/>
      <c r="I45" s="16"/>
      <c r="J45" s="16"/>
    </row>
    <row r="46" spans="1:10" x14ac:dyDescent="0.25">
      <c r="A46" s="16"/>
      <c r="B46" s="17"/>
      <c r="C46" s="17"/>
      <c r="D46" s="17"/>
      <c r="E46" s="17"/>
      <c r="F46" s="17"/>
      <c r="G46" s="17"/>
      <c r="H46" s="16"/>
      <c r="I46" s="16"/>
      <c r="J46" s="16"/>
    </row>
    <row r="47" spans="1:10" x14ac:dyDescent="0.25">
      <c r="A47" s="16"/>
      <c r="B47" s="17"/>
      <c r="C47" s="17"/>
      <c r="D47" s="17"/>
      <c r="E47" s="17"/>
      <c r="F47" s="17"/>
      <c r="G47" s="17"/>
      <c r="H47" s="16"/>
      <c r="I47" s="16"/>
      <c r="J47" s="16"/>
    </row>
    <row r="48" spans="1:10" x14ac:dyDescent="0.25">
      <c r="A48" s="16"/>
      <c r="B48" s="17"/>
      <c r="C48" s="17"/>
      <c r="D48" s="17"/>
      <c r="E48" s="17"/>
      <c r="F48" s="17"/>
      <c r="G48" s="17"/>
      <c r="H48" s="16"/>
      <c r="I48" s="16"/>
      <c r="J48" s="16"/>
    </row>
    <row r="49" spans="1:10" x14ac:dyDescent="0.25">
      <c r="A49" s="16"/>
      <c r="B49" s="17"/>
      <c r="C49" s="16"/>
      <c r="D49" s="16"/>
      <c r="E49" s="16"/>
      <c r="F49" s="16"/>
      <c r="G49" s="16"/>
      <c r="H49" s="16"/>
      <c r="I49" s="16"/>
      <c r="J49" s="16"/>
    </row>
    <row r="50" spans="1:10" x14ac:dyDescent="0.25">
      <c r="A50" s="16"/>
      <c r="B50" s="17"/>
      <c r="C50" s="17"/>
      <c r="D50" s="17"/>
      <c r="E50" s="17"/>
      <c r="F50" s="17"/>
      <c r="G50" s="17"/>
      <c r="H50" s="17"/>
      <c r="I50" s="16"/>
      <c r="J50" s="16"/>
    </row>
    <row r="51" spans="1:10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</row>
    <row r="57" spans="1:1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 spans="1:10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</row>
    <row r="59" spans="1:10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</row>
    <row r="60" spans="1:10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</row>
    <row r="61" spans="1:10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</row>
    <row r="62" spans="1:10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</row>
    <row r="63" spans="1:10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</row>
    <row r="64" spans="1:10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</row>
    <row r="65" spans="1:10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</row>
    <row r="66" spans="1:10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</row>
    <row r="67" spans="1:10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</row>
    <row r="68" spans="1:10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</row>
    <row r="69" spans="1:10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 spans="1:10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</row>
    <row r="71" spans="1:10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</row>
    <row r="72" spans="1:10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</row>
    <row r="73" spans="1:10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</row>
    <row r="74" spans="1:10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</row>
    <row r="75" spans="1:10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</row>
    <row r="76" spans="1:10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</row>
    <row r="77" spans="1:10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</row>
    <row r="78" spans="1:10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</row>
    <row r="79" spans="1:10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 spans="1:10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</row>
    <row r="81" spans="1:10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 spans="1:10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</row>
    <row r="83" spans="1:10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</row>
    <row r="84" spans="1:10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</row>
    <row r="85" spans="1:10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</row>
    <row r="86" spans="1:10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</row>
    <row r="87" spans="1:10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</row>
    <row r="88" spans="1:10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</row>
    <row r="89" spans="1:10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</row>
    <row r="90" spans="1:10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 spans="1:10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</row>
    <row r="92" spans="1:10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</row>
    <row r="93" spans="1:10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 spans="1:10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</row>
    <row r="95" spans="1:10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</row>
    <row r="96" spans="1:10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</row>
    <row r="97" spans="1:10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</row>
    <row r="98" spans="1:10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</row>
    <row r="99" spans="1:10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</row>
    <row r="100" spans="1:10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1:10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1:10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1:10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1:10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1:10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1:10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1:10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1:10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1:10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1:10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1:10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1:10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</row>
    <row r="114" spans="1:10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</row>
    <row r="115" spans="1:10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</row>
    <row r="116" spans="1:10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</row>
    <row r="118" spans="1:10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</row>
    <row r="119" spans="1:10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</row>
    <row r="120" spans="1:10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</row>
    <row r="121" spans="1:10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</row>
    <row r="122" spans="1:10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</row>
    <row r="123" spans="1:10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</row>
    <row r="124" spans="1:10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</row>
    <row r="125" spans="1:10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</row>
    <row r="126" spans="1:10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</row>
    <row r="128" spans="1:10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</row>
    <row r="129" spans="1:10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</row>
    <row r="130" spans="1:10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</row>
    <row r="131" spans="1:10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</row>
    <row r="132" spans="1:10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012B-1CA7-704C-A12E-89FCF5DB8440}">
  <dimension ref="A1:E22"/>
  <sheetViews>
    <sheetView workbookViewId="0">
      <selection activeCell="B10" sqref="B10:E10"/>
    </sheetView>
  </sheetViews>
  <sheetFormatPr defaultColWidth="9.125" defaultRowHeight="15" x14ac:dyDescent="0.25"/>
  <cols>
    <col min="1" max="1" width="21.875" style="2" customWidth="1"/>
    <col min="2" max="2" width="13.875" style="2" bestFit="1" customWidth="1"/>
    <col min="3" max="3" width="12.125" style="2" bestFit="1" customWidth="1"/>
    <col min="4" max="4" width="13.625" style="2" bestFit="1" customWidth="1"/>
    <col min="5" max="5" width="12.125" style="2" bestFit="1" customWidth="1"/>
    <col min="6" max="16384" width="9.125" style="2"/>
  </cols>
  <sheetData>
    <row r="1" spans="1:5" x14ac:dyDescent="0.25">
      <c r="A1" s="4" t="s">
        <v>27</v>
      </c>
    </row>
    <row r="2" spans="1:5" x14ac:dyDescent="0.25">
      <c r="A2" s="2" t="s">
        <v>32</v>
      </c>
      <c r="B2" s="6">
        <v>1000000</v>
      </c>
    </row>
    <row r="3" spans="1:5" x14ac:dyDescent="0.25">
      <c r="A3" s="2" t="s">
        <v>26</v>
      </c>
    </row>
    <row r="4" spans="1:5" x14ac:dyDescent="0.25">
      <c r="B4" s="3" t="s">
        <v>25</v>
      </c>
      <c r="C4" s="3" t="s">
        <v>24</v>
      </c>
      <c r="D4" s="3" t="s">
        <v>23</v>
      </c>
      <c r="E4" s="3" t="s">
        <v>22</v>
      </c>
    </row>
    <row r="5" spans="1:5" x14ac:dyDescent="0.25">
      <c r="A5" s="2" t="s">
        <v>21</v>
      </c>
      <c r="B5" s="34">
        <v>0.14000000000000001</v>
      </c>
      <c r="C5" s="34">
        <v>0.13</v>
      </c>
      <c r="D5" s="34">
        <v>0.08</v>
      </c>
      <c r="E5" s="34">
        <v>0.12</v>
      </c>
    </row>
    <row r="6" spans="1:5" x14ac:dyDescent="0.25">
      <c r="A6" s="2" t="s">
        <v>20</v>
      </c>
      <c r="B6" s="34">
        <v>0.09</v>
      </c>
      <c r="C6" s="34">
        <v>0.06</v>
      </c>
      <c r="D6" s="34">
        <v>0.08</v>
      </c>
      <c r="E6" s="34">
        <v>0.1</v>
      </c>
    </row>
    <row r="7" spans="1:5" x14ac:dyDescent="0.25">
      <c r="A7" s="2" t="s">
        <v>37</v>
      </c>
      <c r="B7" s="35">
        <v>9</v>
      </c>
      <c r="C7" s="35">
        <v>5</v>
      </c>
      <c r="D7" s="35">
        <v>4</v>
      </c>
      <c r="E7" s="35">
        <v>8</v>
      </c>
    </row>
    <row r="9" spans="1:5" x14ac:dyDescent="0.25">
      <c r="A9" s="2" t="s">
        <v>31</v>
      </c>
    </row>
    <row r="10" spans="1:5" x14ac:dyDescent="0.25">
      <c r="A10" s="2" t="s">
        <v>34</v>
      </c>
      <c r="B10" s="38">
        <v>400000.00000000006</v>
      </c>
      <c r="C10" s="38">
        <v>400000.00000000006</v>
      </c>
      <c r="D10" s="38">
        <v>174999.99999999983</v>
      </c>
      <c r="E10" s="38">
        <v>25000.000000000116</v>
      </c>
    </row>
    <row r="11" spans="1:5" x14ac:dyDescent="0.25">
      <c r="A11" s="2" t="s">
        <v>35</v>
      </c>
      <c r="B11" s="5">
        <f>B10/$B$2</f>
        <v>0.40000000000000008</v>
      </c>
      <c r="C11" s="5">
        <f t="shared" ref="C11:E11" si="0">C10/$B$2</f>
        <v>0.40000000000000008</v>
      </c>
      <c r="D11" s="5">
        <f t="shared" si="0"/>
        <v>0.17499999999999982</v>
      </c>
      <c r="E11" s="5">
        <f t="shared" si="0"/>
        <v>2.5000000000000116E-2</v>
      </c>
    </row>
    <row r="12" spans="1:5" x14ac:dyDescent="0.25">
      <c r="B12" s="5" t="s">
        <v>33</v>
      </c>
      <c r="C12" s="5" t="s">
        <v>33</v>
      </c>
      <c r="D12" s="5" t="s">
        <v>33</v>
      </c>
      <c r="E12" s="5" t="s">
        <v>33</v>
      </c>
    </row>
    <row r="13" spans="1:5" x14ac:dyDescent="0.25">
      <c r="B13" s="5">
        <v>0.4</v>
      </c>
      <c r="C13" s="5">
        <v>0.4</v>
      </c>
      <c r="D13" s="5">
        <v>0.4</v>
      </c>
      <c r="E13" s="5">
        <v>0.4</v>
      </c>
    </row>
    <row r="15" spans="1:5" x14ac:dyDescent="0.25">
      <c r="A15" s="2" t="s">
        <v>15</v>
      </c>
    </row>
    <row r="16" spans="1:5" x14ac:dyDescent="0.25">
      <c r="A16" s="2" t="s">
        <v>28</v>
      </c>
      <c r="B16" s="9">
        <f>SUMPRODUCT(B10:E10,B6:E6)/B2</f>
        <v>7.6500000000000012E-2</v>
      </c>
      <c r="C16" s="8" t="s">
        <v>29</v>
      </c>
      <c r="D16" s="5">
        <v>7.0000000000000007E-2</v>
      </c>
    </row>
    <row r="17" spans="1:4" x14ac:dyDescent="0.25">
      <c r="A17" s="2" t="s">
        <v>30</v>
      </c>
      <c r="B17" s="2">
        <f>SUMPRODUCT(B10:E10,B7:E7)/B2</f>
        <v>6.5000000000000009</v>
      </c>
      <c r="C17" s="8" t="s">
        <v>33</v>
      </c>
      <c r="D17" s="2">
        <v>6.5</v>
      </c>
    </row>
    <row r="18" spans="1:4" x14ac:dyDescent="0.25">
      <c r="A18" s="2" t="s">
        <v>39</v>
      </c>
      <c r="B18" s="7">
        <f>SUM(B10:E10)</f>
        <v>1000000.0000000001</v>
      </c>
      <c r="C18" s="8" t="s">
        <v>38</v>
      </c>
      <c r="D18" s="7">
        <f>B2</f>
        <v>1000000</v>
      </c>
    </row>
    <row r="20" spans="1:4" x14ac:dyDescent="0.25">
      <c r="A20" s="2" t="s">
        <v>36</v>
      </c>
      <c r="B20" s="33">
        <f>SUMPRODUCT(B10:E10,B5:E5)</f>
        <v>125000.00000000003</v>
      </c>
    </row>
    <row r="22" spans="1:4" x14ac:dyDescent="0.25">
      <c r="A22" s="2" t="s">
        <v>40</v>
      </c>
      <c r="B22" s="10">
        <f>B20/B2</f>
        <v>0.12500000000000003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64DA-56B4-A04A-A4E3-062DDCF3DCDA}">
  <dimension ref="A1:M45"/>
  <sheetViews>
    <sheetView workbookViewId="0">
      <selection activeCell="C11" sqref="C11"/>
    </sheetView>
  </sheetViews>
  <sheetFormatPr defaultColWidth="11" defaultRowHeight="15.75" x14ac:dyDescent="0.25"/>
  <cols>
    <col min="1" max="1" width="16" bestFit="1" customWidth="1"/>
    <col min="10" max="11" width="15.375" bestFit="1" customWidth="1"/>
  </cols>
  <sheetData>
    <row r="1" spans="1:13" x14ac:dyDescent="0.25">
      <c r="F1" s="11" t="s">
        <v>47</v>
      </c>
      <c r="G1" s="12"/>
      <c r="H1" s="12"/>
      <c r="I1" s="12"/>
    </row>
    <row r="2" spans="1:13" x14ac:dyDescent="0.25">
      <c r="F2" s="12"/>
      <c r="G2" s="12"/>
      <c r="H2" s="12"/>
      <c r="I2" s="12"/>
    </row>
    <row r="3" spans="1:13" x14ac:dyDescent="0.25">
      <c r="B3" t="s">
        <v>41</v>
      </c>
      <c r="C3" t="s">
        <v>42</v>
      </c>
      <c r="D3" t="s">
        <v>109</v>
      </c>
      <c r="F3" s="12" t="s">
        <v>48</v>
      </c>
      <c r="G3" s="12"/>
      <c r="H3" s="12"/>
      <c r="I3" s="12"/>
    </row>
    <row r="4" spans="1:13" x14ac:dyDescent="0.25">
      <c r="A4" t="s">
        <v>43</v>
      </c>
      <c r="B4">
        <v>4</v>
      </c>
      <c r="C4">
        <v>2</v>
      </c>
      <c r="D4">
        <f>SUM(B4:C4)*3</f>
        <v>18</v>
      </c>
      <c r="F4" s="13" t="s">
        <v>49</v>
      </c>
      <c r="G4" s="14" t="s">
        <v>41</v>
      </c>
      <c r="H4" s="14" t="s">
        <v>42</v>
      </c>
      <c r="I4" s="14" t="s">
        <v>50</v>
      </c>
      <c r="J4" s="14" t="s">
        <v>118</v>
      </c>
      <c r="K4" s="14" t="s">
        <v>119</v>
      </c>
      <c r="L4" s="14"/>
      <c r="M4" s="14"/>
    </row>
    <row r="5" spans="1:13" x14ac:dyDescent="0.25">
      <c r="A5" t="s">
        <v>44</v>
      </c>
      <c r="B5">
        <v>0.1</v>
      </c>
      <c r="C5">
        <v>0.1</v>
      </c>
      <c r="F5" s="13">
        <v>1</v>
      </c>
      <c r="G5" s="12">
        <v>8</v>
      </c>
      <c r="H5" s="12">
        <v>5</v>
      </c>
      <c r="I5" s="12">
        <v>1.2</v>
      </c>
      <c r="J5" s="39">
        <v>0</v>
      </c>
      <c r="K5" s="39">
        <v>1</v>
      </c>
      <c r="L5" s="12"/>
      <c r="M5" s="12"/>
    </row>
    <row r="6" spans="1:13" x14ac:dyDescent="0.25">
      <c r="A6" t="s">
        <v>45</v>
      </c>
      <c r="B6">
        <v>20</v>
      </c>
      <c r="C6">
        <v>20</v>
      </c>
      <c r="F6" s="13">
        <v>2</v>
      </c>
      <c r="G6" s="12">
        <v>9</v>
      </c>
      <c r="H6" s="12">
        <v>6</v>
      </c>
      <c r="I6" s="12">
        <v>0.4</v>
      </c>
      <c r="J6" s="39">
        <v>0</v>
      </c>
      <c r="K6" s="39">
        <v>0</v>
      </c>
      <c r="L6" s="12"/>
      <c r="M6" s="12"/>
    </row>
    <row r="7" spans="1:13" x14ac:dyDescent="0.25">
      <c r="A7" t="s">
        <v>46</v>
      </c>
      <c r="B7">
        <v>4.9000000000000004</v>
      </c>
      <c r="C7">
        <v>5.5</v>
      </c>
      <c r="F7" s="13">
        <v>3</v>
      </c>
      <c r="G7" s="12">
        <v>10</v>
      </c>
      <c r="H7" s="12">
        <v>7</v>
      </c>
      <c r="I7" s="12">
        <v>0.7</v>
      </c>
      <c r="J7" s="39">
        <v>0</v>
      </c>
      <c r="K7" s="39">
        <v>0</v>
      </c>
      <c r="L7" s="12"/>
      <c r="M7" s="12"/>
    </row>
    <row r="8" spans="1:13" x14ac:dyDescent="0.25">
      <c r="F8" s="13">
        <v>4</v>
      </c>
      <c r="G8" s="12">
        <v>7</v>
      </c>
      <c r="H8" s="12">
        <v>5</v>
      </c>
      <c r="I8" s="12">
        <v>0.5</v>
      </c>
      <c r="J8" s="39">
        <v>0</v>
      </c>
      <c r="K8" s="39">
        <v>1</v>
      </c>
      <c r="L8" s="12"/>
      <c r="M8" s="12"/>
    </row>
    <row r="9" spans="1:13" x14ac:dyDescent="0.25">
      <c r="F9" s="13">
        <v>5</v>
      </c>
      <c r="G9" s="12">
        <v>8</v>
      </c>
      <c r="H9" s="12">
        <v>6</v>
      </c>
      <c r="I9" s="12">
        <v>0.9</v>
      </c>
      <c r="J9" s="39">
        <v>0</v>
      </c>
      <c r="K9" s="39">
        <v>0</v>
      </c>
      <c r="L9" s="12"/>
      <c r="M9" s="12"/>
    </row>
    <row r="10" spans="1:13" x14ac:dyDescent="0.25">
      <c r="A10" t="s">
        <v>115</v>
      </c>
      <c r="B10" s="31">
        <f>SUM(J5:J16)</f>
        <v>4</v>
      </c>
      <c r="C10" s="31" t="s">
        <v>38</v>
      </c>
      <c r="D10" s="31">
        <v>4</v>
      </c>
      <c r="F10" s="13">
        <v>6</v>
      </c>
      <c r="G10" s="12">
        <v>9</v>
      </c>
      <c r="H10" s="12">
        <v>7</v>
      </c>
      <c r="I10" s="12">
        <v>0.6</v>
      </c>
      <c r="J10" s="39">
        <v>0</v>
      </c>
      <c r="K10" s="39">
        <v>0</v>
      </c>
      <c r="L10" s="12"/>
      <c r="M10" s="12"/>
    </row>
    <row r="11" spans="1:13" x14ac:dyDescent="0.25">
      <c r="A11" t="s">
        <v>42</v>
      </c>
      <c r="B11" s="31">
        <f>SUM(K5:K16)</f>
        <v>2</v>
      </c>
      <c r="C11" s="31" t="s">
        <v>38</v>
      </c>
      <c r="D11" s="31">
        <v>2</v>
      </c>
      <c r="F11" s="13">
        <v>7</v>
      </c>
      <c r="G11" s="12">
        <v>5</v>
      </c>
      <c r="H11" s="12">
        <v>9</v>
      </c>
      <c r="I11" s="12">
        <v>0.9</v>
      </c>
      <c r="J11" s="39">
        <v>1</v>
      </c>
      <c r="K11" s="39">
        <v>0</v>
      </c>
      <c r="L11" s="12"/>
      <c r="M11" s="12"/>
    </row>
    <row r="12" spans="1:13" x14ac:dyDescent="0.25">
      <c r="F12" s="13">
        <v>8</v>
      </c>
      <c r="G12" s="12">
        <v>6</v>
      </c>
      <c r="H12" s="12">
        <v>10</v>
      </c>
      <c r="I12" s="12">
        <v>0.8</v>
      </c>
      <c r="J12" s="39">
        <v>0</v>
      </c>
      <c r="K12" s="39">
        <v>0</v>
      </c>
      <c r="L12" s="12"/>
      <c r="M12" s="12"/>
    </row>
    <row r="13" spans="1:13" x14ac:dyDescent="0.25">
      <c r="F13" s="13">
        <v>9</v>
      </c>
      <c r="G13" s="12">
        <v>7</v>
      </c>
      <c r="H13" s="12">
        <v>11</v>
      </c>
      <c r="I13" s="12">
        <v>0.9</v>
      </c>
      <c r="J13" s="39">
        <v>0</v>
      </c>
      <c r="K13" s="39">
        <v>0</v>
      </c>
      <c r="L13" s="12"/>
      <c r="M13" s="12"/>
    </row>
    <row r="14" spans="1:13" x14ac:dyDescent="0.25">
      <c r="F14" s="13">
        <v>10</v>
      </c>
      <c r="G14" s="12">
        <v>3</v>
      </c>
      <c r="H14" s="12">
        <v>7</v>
      </c>
      <c r="I14" s="12">
        <v>0.6</v>
      </c>
      <c r="J14" s="39">
        <v>1</v>
      </c>
      <c r="K14" s="39">
        <v>0</v>
      </c>
      <c r="L14" s="12"/>
      <c r="M14" s="12"/>
    </row>
    <row r="15" spans="1:13" x14ac:dyDescent="0.25">
      <c r="F15" s="13">
        <v>11</v>
      </c>
      <c r="G15" s="12">
        <v>4</v>
      </c>
      <c r="H15" s="12">
        <v>8</v>
      </c>
      <c r="I15" s="12">
        <v>1.3</v>
      </c>
      <c r="J15" s="39">
        <v>1</v>
      </c>
      <c r="K15" s="39">
        <v>0</v>
      </c>
      <c r="L15" s="12"/>
      <c r="M15" s="12"/>
    </row>
    <row r="16" spans="1:13" x14ac:dyDescent="0.25">
      <c r="F16" s="13">
        <v>12</v>
      </c>
      <c r="G16" s="12">
        <v>5</v>
      </c>
      <c r="H16" s="12">
        <v>9</v>
      </c>
      <c r="I16" s="12">
        <v>1</v>
      </c>
      <c r="J16" s="39">
        <v>1</v>
      </c>
      <c r="K16" s="39">
        <v>0</v>
      </c>
      <c r="L16" s="12"/>
      <c r="M16" s="12"/>
    </row>
    <row r="17" spans="1:9" x14ac:dyDescent="0.25">
      <c r="F17" s="12"/>
      <c r="G17" s="12"/>
      <c r="H17" s="12"/>
      <c r="I17" s="12">
        <f>SUM(I5:I16)</f>
        <v>9.8000000000000007</v>
      </c>
    </row>
    <row r="21" spans="1:9" x14ac:dyDescent="0.25">
      <c r="A21" t="s">
        <v>117</v>
      </c>
      <c r="B21" t="s">
        <v>116</v>
      </c>
    </row>
    <row r="22" spans="1:9" x14ac:dyDescent="0.25">
      <c r="A22">
        <v>1</v>
      </c>
      <c r="B22" s="31">
        <f>SUM(J5:K5)</f>
        <v>1</v>
      </c>
      <c r="C22" s="36" t="s">
        <v>33</v>
      </c>
      <c r="D22" s="31">
        <v>1</v>
      </c>
      <c r="F22" t="s">
        <v>113</v>
      </c>
      <c r="G22">
        <f>SUMPRODUCT(D22:D33,C22:C33)</f>
        <v>0</v>
      </c>
      <c r="H22" t="s">
        <v>33</v>
      </c>
      <c r="I22">
        <v>4.9000000000000004</v>
      </c>
    </row>
    <row r="23" spans="1:9" x14ac:dyDescent="0.25">
      <c r="A23">
        <v>2</v>
      </c>
      <c r="B23" s="31">
        <f t="shared" ref="B23:B33" si="0">SUM(J6:K6)</f>
        <v>0</v>
      </c>
      <c r="C23" s="36" t="s">
        <v>33</v>
      </c>
      <c r="D23" s="31">
        <v>1</v>
      </c>
      <c r="F23" t="s">
        <v>114</v>
      </c>
      <c r="G23">
        <f>SUMPRODUCT(D34:D45,C34:C45)</f>
        <v>0</v>
      </c>
      <c r="H23" t="s">
        <v>33</v>
      </c>
      <c r="I23">
        <v>5.5</v>
      </c>
    </row>
    <row r="24" spans="1:9" x14ac:dyDescent="0.25">
      <c r="A24">
        <v>3</v>
      </c>
      <c r="B24" s="31">
        <f t="shared" si="0"/>
        <v>0</v>
      </c>
      <c r="C24" s="36" t="s">
        <v>33</v>
      </c>
      <c r="D24" s="31">
        <v>1</v>
      </c>
    </row>
    <row r="25" spans="1:9" x14ac:dyDescent="0.25">
      <c r="A25">
        <v>4</v>
      </c>
      <c r="B25" s="31">
        <f t="shared" si="0"/>
        <v>1</v>
      </c>
      <c r="C25" s="36" t="s">
        <v>33</v>
      </c>
      <c r="D25" s="31">
        <v>1</v>
      </c>
    </row>
    <row r="26" spans="1:9" x14ac:dyDescent="0.25">
      <c r="A26">
        <v>5</v>
      </c>
      <c r="B26" s="31">
        <f t="shared" si="0"/>
        <v>0</v>
      </c>
      <c r="C26" s="36" t="s">
        <v>33</v>
      </c>
      <c r="D26" s="31">
        <v>1</v>
      </c>
    </row>
    <row r="27" spans="1:9" x14ac:dyDescent="0.25">
      <c r="A27">
        <v>6</v>
      </c>
      <c r="B27" s="31">
        <f t="shared" si="0"/>
        <v>0</v>
      </c>
      <c r="C27" s="36" t="s">
        <v>33</v>
      </c>
      <c r="D27" s="31">
        <v>1</v>
      </c>
    </row>
    <row r="28" spans="1:9" x14ac:dyDescent="0.25">
      <c r="A28">
        <v>7</v>
      </c>
      <c r="B28" s="31">
        <f t="shared" si="0"/>
        <v>1</v>
      </c>
      <c r="C28" s="36" t="s">
        <v>33</v>
      </c>
      <c r="D28" s="31">
        <v>1</v>
      </c>
    </row>
    <row r="29" spans="1:9" x14ac:dyDescent="0.25">
      <c r="A29">
        <v>8</v>
      </c>
      <c r="B29" s="31">
        <f t="shared" si="0"/>
        <v>0</v>
      </c>
      <c r="C29" s="36" t="s">
        <v>33</v>
      </c>
      <c r="D29" s="31">
        <v>1</v>
      </c>
    </row>
    <row r="30" spans="1:9" x14ac:dyDescent="0.25">
      <c r="A30">
        <v>9</v>
      </c>
      <c r="B30" s="31">
        <f t="shared" si="0"/>
        <v>0</v>
      </c>
      <c r="C30" s="36" t="s">
        <v>33</v>
      </c>
      <c r="D30" s="31">
        <v>1</v>
      </c>
    </row>
    <row r="31" spans="1:9" x14ac:dyDescent="0.25">
      <c r="A31">
        <v>10</v>
      </c>
      <c r="B31" s="31">
        <f t="shared" si="0"/>
        <v>1</v>
      </c>
      <c r="C31" s="36" t="s">
        <v>33</v>
      </c>
      <c r="D31" s="31">
        <v>1</v>
      </c>
    </row>
    <row r="32" spans="1:9" x14ac:dyDescent="0.25">
      <c r="A32">
        <v>11</v>
      </c>
      <c r="B32" s="31">
        <f t="shared" si="0"/>
        <v>1</v>
      </c>
      <c r="C32" s="36" t="s">
        <v>33</v>
      </c>
      <c r="D32" s="31">
        <v>1</v>
      </c>
    </row>
    <row r="33" spans="1:4" x14ac:dyDescent="0.25">
      <c r="A33">
        <v>12</v>
      </c>
      <c r="B33" s="31">
        <f t="shared" si="0"/>
        <v>1</v>
      </c>
      <c r="C33" s="36" t="s">
        <v>33</v>
      </c>
      <c r="D33" s="31">
        <v>1</v>
      </c>
    </row>
    <row r="34" spans="1:4" x14ac:dyDescent="0.25">
      <c r="C34" s="12"/>
    </row>
    <row r="35" spans="1:4" x14ac:dyDescent="0.25">
      <c r="A35" t="s">
        <v>120</v>
      </c>
      <c r="B35" s="32">
        <f>SUMPRODUCT(G5:H16,J5:K16)</f>
        <v>27</v>
      </c>
      <c r="C35" s="12"/>
    </row>
    <row r="36" spans="1:4" x14ac:dyDescent="0.25">
      <c r="C36" s="12"/>
    </row>
    <row r="37" spans="1:4" x14ac:dyDescent="0.25">
      <c r="C37" s="12"/>
    </row>
    <row r="38" spans="1:4" x14ac:dyDescent="0.25">
      <c r="C38" s="12"/>
    </row>
    <row r="39" spans="1:4" x14ac:dyDescent="0.25">
      <c r="C39" s="12"/>
    </row>
    <row r="40" spans="1:4" x14ac:dyDescent="0.25">
      <c r="C40" s="12"/>
    </row>
    <row r="41" spans="1:4" x14ac:dyDescent="0.25">
      <c r="C41" s="12"/>
    </row>
    <row r="42" spans="1:4" x14ac:dyDescent="0.25">
      <c r="C42" s="12"/>
    </row>
    <row r="43" spans="1:4" x14ac:dyDescent="0.25">
      <c r="C43" s="12"/>
    </row>
    <row r="44" spans="1:4" x14ac:dyDescent="0.25">
      <c r="C44" s="12"/>
    </row>
    <row r="45" spans="1:4" x14ac:dyDescent="0.25">
      <c r="C4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CA83-9308-D248-B86D-2D39FF2C3E31}">
  <dimension ref="A1:S39"/>
  <sheetViews>
    <sheetView workbookViewId="0">
      <selection activeCell="G23" sqref="G23"/>
    </sheetView>
  </sheetViews>
  <sheetFormatPr defaultColWidth="11" defaultRowHeight="15.75" x14ac:dyDescent="0.25"/>
  <cols>
    <col min="6" max="6" width="18.625" bestFit="1" customWidth="1"/>
    <col min="7" max="7" width="12.5" bestFit="1" customWidth="1"/>
    <col min="8" max="8" width="13.5" bestFit="1" customWidth="1"/>
    <col min="9" max="9" width="13.5" customWidth="1"/>
  </cols>
  <sheetData>
    <row r="1" spans="1:19" x14ac:dyDescent="0.25">
      <c r="F1" s="11" t="s">
        <v>54</v>
      </c>
      <c r="G1" s="12"/>
    </row>
    <row r="2" spans="1:19" x14ac:dyDescent="0.25">
      <c r="F2" s="12"/>
      <c r="G2" s="12"/>
    </row>
    <row r="3" spans="1:19" x14ac:dyDescent="0.25">
      <c r="B3" t="s">
        <v>51</v>
      </c>
      <c r="C3" t="s">
        <v>52</v>
      </c>
      <c r="F3" s="12" t="s">
        <v>55</v>
      </c>
      <c r="G3" s="12" t="s">
        <v>56</v>
      </c>
    </row>
    <row r="4" spans="1:19" x14ac:dyDescent="0.25">
      <c r="A4" t="s">
        <v>53</v>
      </c>
      <c r="B4">
        <v>40000</v>
      </c>
      <c r="C4">
        <v>30000</v>
      </c>
      <c r="F4" s="12" t="s">
        <v>57</v>
      </c>
      <c r="G4" s="15">
        <v>17000</v>
      </c>
      <c r="H4">
        <v>1</v>
      </c>
    </row>
    <row r="5" spans="1:19" x14ac:dyDescent="0.25">
      <c r="F5" s="12" t="s">
        <v>58</v>
      </c>
      <c r="G5" s="15">
        <v>29000</v>
      </c>
      <c r="H5" s="27">
        <f>SUM(G4:G5)</f>
        <v>46000</v>
      </c>
      <c r="I5" s="27"/>
    </row>
    <row r="6" spans="1:19" x14ac:dyDescent="0.25">
      <c r="F6" s="12" t="s">
        <v>59</v>
      </c>
      <c r="G6" s="15">
        <v>22000</v>
      </c>
      <c r="H6">
        <v>2</v>
      </c>
    </row>
    <row r="7" spans="1:19" x14ac:dyDescent="0.25">
      <c r="F7" s="12" t="s">
        <v>60</v>
      </c>
      <c r="G7" s="15">
        <v>11000</v>
      </c>
      <c r="H7" s="27">
        <f>SUM(G6:G7)</f>
        <v>33000</v>
      </c>
      <c r="I7" s="27"/>
      <c r="J7">
        <v>1</v>
      </c>
      <c r="M7">
        <v>3</v>
      </c>
      <c r="P7">
        <v>5</v>
      </c>
    </row>
    <row r="8" spans="1:19" x14ac:dyDescent="0.25">
      <c r="F8" s="12" t="s">
        <v>61</v>
      </c>
      <c r="G8" s="15">
        <v>13000</v>
      </c>
      <c r="H8">
        <v>4</v>
      </c>
    </row>
    <row r="9" spans="1:19" x14ac:dyDescent="0.25">
      <c r="F9" s="12" t="s">
        <v>62</v>
      </c>
      <c r="G9" s="15">
        <v>24000</v>
      </c>
      <c r="H9" s="27">
        <f>SUM(G8:G9)</f>
        <v>37000</v>
      </c>
      <c r="I9" s="27"/>
      <c r="S9">
        <v>7</v>
      </c>
    </row>
    <row r="10" spans="1:19" x14ac:dyDescent="0.25">
      <c r="F10" s="12" t="s">
        <v>63</v>
      </c>
      <c r="G10" s="15">
        <v>20000</v>
      </c>
      <c r="H10">
        <v>3</v>
      </c>
    </row>
    <row r="11" spans="1:19" x14ac:dyDescent="0.25">
      <c r="F11" s="12" t="s">
        <v>64</v>
      </c>
      <c r="G11" s="15">
        <v>28000</v>
      </c>
      <c r="H11" s="27">
        <f>SUM(G10:G11)</f>
        <v>48000</v>
      </c>
      <c r="I11" s="27"/>
    </row>
    <row r="12" spans="1:19" x14ac:dyDescent="0.25">
      <c r="F12" s="12" t="s">
        <v>65</v>
      </c>
      <c r="G12" s="15">
        <v>45000</v>
      </c>
      <c r="H12" s="15">
        <v>45000</v>
      </c>
      <c r="J12">
        <v>2</v>
      </c>
      <c r="M12">
        <v>4</v>
      </c>
      <c r="P12">
        <v>6</v>
      </c>
    </row>
    <row r="13" spans="1:19" x14ac:dyDescent="0.25">
      <c r="F13" s="12" t="s">
        <v>66</v>
      </c>
      <c r="G13" s="15">
        <v>25000</v>
      </c>
      <c r="H13" s="15">
        <v>25000</v>
      </c>
    </row>
    <row r="14" spans="1:19" x14ac:dyDescent="0.25">
      <c r="G14" s="27">
        <f>SUM(G4:G13)</f>
        <v>234000</v>
      </c>
    </row>
    <row r="16" spans="1:19" x14ac:dyDescent="0.25">
      <c r="A16">
        <v>1</v>
      </c>
      <c r="B16" t="s">
        <v>132</v>
      </c>
      <c r="C16" t="s">
        <v>33</v>
      </c>
      <c r="D16">
        <v>40000</v>
      </c>
    </row>
    <row r="17" spans="1:11" x14ac:dyDescent="0.25">
      <c r="A17">
        <v>2</v>
      </c>
      <c r="B17" t="s">
        <v>133</v>
      </c>
      <c r="C17" t="s">
        <v>33</v>
      </c>
      <c r="D17">
        <v>30000</v>
      </c>
      <c r="F17" t="s">
        <v>110</v>
      </c>
      <c r="G17" t="s">
        <v>111</v>
      </c>
      <c r="H17" t="s">
        <v>112</v>
      </c>
      <c r="J17" t="s">
        <v>121</v>
      </c>
    </row>
    <row r="18" spans="1:11" x14ac:dyDescent="0.25">
      <c r="A18">
        <v>4</v>
      </c>
      <c r="B18" t="s">
        <v>123</v>
      </c>
      <c r="C18" t="s">
        <v>33</v>
      </c>
      <c r="D18" s="27">
        <f>SUM(G4,G6)</f>
        <v>39000</v>
      </c>
      <c r="F18">
        <v>1</v>
      </c>
      <c r="G18">
        <v>4</v>
      </c>
      <c r="H18" s="44">
        <v>17000</v>
      </c>
      <c r="I18" t="s">
        <v>33</v>
      </c>
      <c r="J18" s="15">
        <v>17000</v>
      </c>
      <c r="K18" s="15"/>
    </row>
    <row r="19" spans="1:11" x14ac:dyDescent="0.25">
      <c r="A19">
        <v>3</v>
      </c>
      <c r="B19" t="s">
        <v>124</v>
      </c>
      <c r="C19" t="s">
        <v>33</v>
      </c>
      <c r="D19" s="27">
        <f>SUM(G5,G7)</f>
        <v>40000</v>
      </c>
      <c r="F19">
        <v>1</v>
      </c>
      <c r="G19">
        <v>3</v>
      </c>
      <c r="H19" s="44">
        <v>23000</v>
      </c>
      <c r="I19" t="s">
        <v>33</v>
      </c>
      <c r="J19" s="15">
        <v>29000</v>
      </c>
      <c r="K19" s="15"/>
    </row>
    <row r="20" spans="1:11" x14ac:dyDescent="0.25">
      <c r="A20">
        <v>5</v>
      </c>
      <c r="B20" t="s">
        <v>125</v>
      </c>
      <c r="C20" t="s">
        <v>33</v>
      </c>
      <c r="D20" s="27">
        <f>SUM(G10,G8)</f>
        <v>33000</v>
      </c>
      <c r="F20">
        <v>2</v>
      </c>
      <c r="G20">
        <v>4</v>
      </c>
      <c r="H20" s="44">
        <v>22000</v>
      </c>
      <c r="I20" t="s">
        <v>33</v>
      </c>
      <c r="J20" s="15">
        <v>22000</v>
      </c>
      <c r="K20" s="15"/>
    </row>
    <row r="21" spans="1:11" x14ac:dyDescent="0.25">
      <c r="A21">
        <v>6</v>
      </c>
      <c r="B21" t="s">
        <v>126</v>
      </c>
      <c r="C21" t="s">
        <v>33</v>
      </c>
      <c r="D21" s="27">
        <f>SUM(G11,G9)</f>
        <v>52000</v>
      </c>
      <c r="F21" s="27">
        <v>2</v>
      </c>
      <c r="G21">
        <v>3</v>
      </c>
      <c r="H21" s="44">
        <v>8000</v>
      </c>
      <c r="I21" t="s">
        <v>33</v>
      </c>
      <c r="J21" s="15">
        <v>11000</v>
      </c>
      <c r="K21" s="15"/>
    </row>
    <row r="22" spans="1:11" x14ac:dyDescent="0.25">
      <c r="A22">
        <v>7</v>
      </c>
      <c r="B22" t="s">
        <v>127</v>
      </c>
      <c r="C22" t="s">
        <v>33</v>
      </c>
      <c r="D22" s="27">
        <f>SUM(G12,G13)</f>
        <v>70000</v>
      </c>
      <c r="F22">
        <v>4</v>
      </c>
      <c r="G22">
        <v>5</v>
      </c>
      <c r="H22" s="44">
        <v>13000</v>
      </c>
      <c r="I22" t="s">
        <v>33</v>
      </c>
      <c r="J22" s="15">
        <v>13000</v>
      </c>
      <c r="K22" s="15"/>
    </row>
    <row r="23" spans="1:11" x14ac:dyDescent="0.25">
      <c r="F23">
        <v>4</v>
      </c>
      <c r="G23">
        <v>6</v>
      </c>
      <c r="H23" s="44">
        <v>24000</v>
      </c>
      <c r="I23" t="s">
        <v>33</v>
      </c>
      <c r="J23" s="15">
        <v>24000</v>
      </c>
      <c r="K23" s="15"/>
    </row>
    <row r="24" spans="1:11" x14ac:dyDescent="0.25">
      <c r="F24">
        <v>3</v>
      </c>
      <c r="G24">
        <v>5</v>
      </c>
      <c r="H24" s="44">
        <v>20000</v>
      </c>
      <c r="I24" t="s">
        <v>33</v>
      </c>
      <c r="J24" s="15">
        <v>20000</v>
      </c>
      <c r="K24" s="15"/>
    </row>
    <row r="25" spans="1:11" x14ac:dyDescent="0.25">
      <c r="F25">
        <v>3</v>
      </c>
      <c r="G25">
        <v>6</v>
      </c>
      <c r="H25" s="44">
        <v>1000</v>
      </c>
      <c r="I25" t="s">
        <v>33</v>
      </c>
      <c r="J25" s="15">
        <v>28000</v>
      </c>
      <c r="K25" s="15"/>
    </row>
    <row r="26" spans="1:11" x14ac:dyDescent="0.25">
      <c r="F26">
        <v>5</v>
      </c>
      <c r="G26">
        <v>7</v>
      </c>
      <c r="H26" s="44">
        <v>33000</v>
      </c>
      <c r="I26" t="s">
        <v>33</v>
      </c>
      <c r="J26" s="15">
        <v>45000</v>
      </c>
      <c r="K26" s="15"/>
    </row>
    <row r="27" spans="1:11" x14ac:dyDescent="0.25">
      <c r="F27">
        <v>6</v>
      </c>
      <c r="G27">
        <v>7</v>
      </c>
      <c r="H27" s="44">
        <v>25000</v>
      </c>
      <c r="I27" t="s">
        <v>33</v>
      </c>
      <c r="J27" s="15">
        <v>25000</v>
      </c>
      <c r="K27" s="15"/>
    </row>
    <row r="28" spans="1:11" x14ac:dyDescent="0.25">
      <c r="J28" s="15"/>
    </row>
    <row r="29" spans="1:11" x14ac:dyDescent="0.25">
      <c r="J29" s="15"/>
    </row>
    <row r="30" spans="1:11" x14ac:dyDescent="0.25">
      <c r="J30" s="15"/>
    </row>
    <row r="31" spans="1:11" x14ac:dyDescent="0.25">
      <c r="A31" t="s">
        <v>130</v>
      </c>
      <c r="B31" t="s">
        <v>128</v>
      </c>
      <c r="D31" t="s">
        <v>129</v>
      </c>
      <c r="J31" s="15"/>
    </row>
    <row r="32" spans="1:11" x14ac:dyDescent="0.25">
      <c r="A32">
        <v>1</v>
      </c>
      <c r="B32" s="45">
        <f>SUMIF(Origin,A32,Flow)</f>
        <v>40000</v>
      </c>
      <c r="C32" s="45" t="s">
        <v>38</v>
      </c>
      <c r="D32" s="45">
        <v>40000</v>
      </c>
      <c r="G32" t="s">
        <v>110</v>
      </c>
      <c r="J32" s="15"/>
    </row>
    <row r="33" spans="1:7" x14ac:dyDescent="0.25">
      <c r="A33">
        <v>2</v>
      </c>
      <c r="B33" s="45">
        <f>SUMIF(Origin,A33,Flow)</f>
        <v>30000</v>
      </c>
      <c r="C33" s="45" t="s">
        <v>38</v>
      </c>
      <c r="D33" s="45">
        <v>30000</v>
      </c>
      <c r="G33" t="s">
        <v>111</v>
      </c>
    </row>
    <row r="34" spans="1:7" x14ac:dyDescent="0.25">
      <c r="A34">
        <v>3</v>
      </c>
      <c r="B34" s="45">
        <f>SUMIF(Destination,A34,Flow)</f>
        <v>31000</v>
      </c>
      <c r="C34" s="45" t="s">
        <v>29</v>
      </c>
      <c r="D34" s="45">
        <f>SUMIF(Origin,A34,Flow)</f>
        <v>21000</v>
      </c>
      <c r="G34" t="s">
        <v>131</v>
      </c>
    </row>
    <row r="35" spans="1:7" x14ac:dyDescent="0.25">
      <c r="A35">
        <v>4</v>
      </c>
      <c r="B35" s="45">
        <f>SUMIF(Destination,A35,Flow)</f>
        <v>39000</v>
      </c>
      <c r="C35" s="45" t="s">
        <v>29</v>
      </c>
      <c r="D35" s="45">
        <f>SUMIF(Origin,A35,Flow)</f>
        <v>37000</v>
      </c>
      <c r="G35" t="s">
        <v>112</v>
      </c>
    </row>
    <row r="36" spans="1:7" x14ac:dyDescent="0.25">
      <c r="A36">
        <v>5</v>
      </c>
      <c r="B36" s="45">
        <f>SUMIF(Destination,A36,Flow)</f>
        <v>33000</v>
      </c>
      <c r="C36" s="45" t="s">
        <v>29</v>
      </c>
      <c r="D36" s="45">
        <f>SUMIF(Origin,A36,Flow)</f>
        <v>33000</v>
      </c>
    </row>
    <row r="37" spans="1:7" x14ac:dyDescent="0.25">
      <c r="A37">
        <v>6</v>
      </c>
      <c r="B37" s="45">
        <f>SUMIF(Destination,A37,Flow)</f>
        <v>25000</v>
      </c>
      <c r="C37" s="45" t="s">
        <v>29</v>
      </c>
      <c r="D37" s="45">
        <f>SUMIF(Origin,A37,Flow)</f>
        <v>25000</v>
      </c>
    </row>
    <row r="38" spans="1:7" x14ac:dyDescent="0.25">
      <c r="A38">
        <v>7</v>
      </c>
      <c r="B38" s="45">
        <f>SUMIF(Destination,A38,Flow)</f>
        <v>58000</v>
      </c>
      <c r="C38" s="45" t="s">
        <v>33</v>
      </c>
      <c r="D38" s="45">
        <v>70000</v>
      </c>
    </row>
    <row r="39" spans="1:7" x14ac:dyDescent="0.25">
      <c r="A39" t="s">
        <v>122</v>
      </c>
      <c r="B39" s="32">
        <f>B38</f>
        <v>58000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3752-A273-46B7-961F-236A335687ED}">
  <dimension ref="A1:H24"/>
  <sheetViews>
    <sheetView workbookViewId="0">
      <selection activeCell="A26" sqref="A26"/>
    </sheetView>
  </sheetViews>
  <sheetFormatPr defaultRowHeight="15.75" x14ac:dyDescent="0.25"/>
  <sheetData>
    <row r="1" spans="1:8" x14ac:dyDescent="0.2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</row>
    <row r="2" spans="1:8" x14ac:dyDescent="0.25">
      <c r="A2">
        <v>18</v>
      </c>
      <c r="B2">
        <v>15</v>
      </c>
      <c r="C2">
        <v>12</v>
      </c>
      <c r="D2">
        <v>13</v>
      </c>
      <c r="E2">
        <v>20</v>
      </c>
      <c r="F2">
        <v>28</v>
      </c>
      <c r="G2">
        <v>22</v>
      </c>
    </row>
    <row r="5" spans="1:8" x14ac:dyDescent="0.25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139</v>
      </c>
      <c r="H5" t="s">
        <v>140</v>
      </c>
    </row>
    <row r="6" spans="1:8" x14ac:dyDescent="0.25">
      <c r="A6" s="46" t="s">
        <v>134</v>
      </c>
      <c r="B6" s="47">
        <f>$B$4</f>
        <v>0</v>
      </c>
      <c r="C6" s="47">
        <f t="shared" ref="C6:F6" si="0">$B$4</f>
        <v>0</v>
      </c>
      <c r="D6" s="47">
        <f t="shared" si="0"/>
        <v>0</v>
      </c>
      <c r="E6" s="47">
        <f t="shared" si="0"/>
        <v>0</v>
      </c>
      <c r="F6" s="47">
        <f t="shared" si="0"/>
        <v>0</v>
      </c>
      <c r="G6" s="47"/>
      <c r="H6" s="47"/>
    </row>
    <row r="7" spans="1:8" x14ac:dyDescent="0.25">
      <c r="A7" s="46" t="s">
        <v>135</v>
      </c>
      <c r="B7" s="47"/>
      <c r="C7" s="47"/>
      <c r="D7" s="47"/>
      <c r="E7" s="47"/>
      <c r="F7" s="47"/>
      <c r="G7" s="47"/>
      <c r="H7" s="47"/>
    </row>
    <row r="8" spans="1:8" x14ac:dyDescent="0.25">
      <c r="A8" s="46" t="s">
        <v>136</v>
      </c>
      <c r="B8" s="47"/>
      <c r="C8" s="47"/>
      <c r="D8" s="47">
        <f>$B$6</f>
        <v>0</v>
      </c>
      <c r="E8" s="47">
        <f t="shared" ref="E8:H8" si="1">$B$6</f>
        <v>0</v>
      </c>
      <c r="F8" s="47">
        <f t="shared" si="1"/>
        <v>0</v>
      </c>
      <c r="G8" s="47">
        <f t="shared" si="1"/>
        <v>0</v>
      </c>
      <c r="H8" s="47">
        <f t="shared" si="1"/>
        <v>0</v>
      </c>
    </row>
    <row r="9" spans="1:8" x14ac:dyDescent="0.25">
      <c r="A9" s="46" t="s">
        <v>137</v>
      </c>
      <c r="B9" s="47">
        <f>$B$7</f>
        <v>0</v>
      </c>
      <c r="C9" s="47"/>
      <c r="D9" s="47"/>
      <c r="E9" s="47">
        <f>$B$7</f>
        <v>0</v>
      </c>
      <c r="F9" s="47">
        <f t="shared" ref="F9:H9" si="2">$B$7</f>
        <v>0</v>
      </c>
      <c r="G9" s="47">
        <f t="shared" si="2"/>
        <v>0</v>
      </c>
      <c r="H9" s="47">
        <f t="shared" si="2"/>
        <v>0</v>
      </c>
    </row>
    <row r="10" spans="1:8" x14ac:dyDescent="0.25">
      <c r="A10" s="46" t="s">
        <v>138</v>
      </c>
      <c r="B10" s="47">
        <f>$B$8</f>
        <v>0</v>
      </c>
      <c r="C10" s="47">
        <f>$B$8</f>
        <v>0</v>
      </c>
      <c r="D10" s="47"/>
      <c r="E10" s="47"/>
      <c r="F10" s="47">
        <f>$B$8</f>
        <v>0</v>
      </c>
      <c r="G10" s="47">
        <f t="shared" ref="G10:H10" si="3">$B$8</f>
        <v>0</v>
      </c>
      <c r="H10" s="47">
        <f t="shared" si="3"/>
        <v>0</v>
      </c>
    </row>
    <row r="11" spans="1:8" x14ac:dyDescent="0.25">
      <c r="A11" s="46" t="s">
        <v>139</v>
      </c>
      <c r="B11" s="47">
        <f>$B$9</f>
        <v>0</v>
      </c>
      <c r="C11" s="47">
        <f t="shared" ref="C11:D11" si="4">$B$9</f>
        <v>0</v>
      </c>
      <c r="D11" s="47">
        <f t="shared" si="4"/>
        <v>0</v>
      </c>
      <c r="E11" s="47"/>
      <c r="F11" s="47"/>
      <c r="G11" s="47">
        <f>$B$9</f>
        <v>0</v>
      </c>
      <c r="H11" s="47">
        <f>$B$9</f>
        <v>0</v>
      </c>
    </row>
    <row r="12" spans="1:8" x14ac:dyDescent="0.25">
      <c r="A12" s="46" t="s">
        <v>140</v>
      </c>
      <c r="B12" s="47">
        <f>$B$10</f>
        <v>0</v>
      </c>
      <c r="C12" s="47">
        <f t="shared" ref="C12:E12" si="5">$B$10</f>
        <v>0</v>
      </c>
      <c r="D12" s="47">
        <f t="shared" si="5"/>
        <v>0</v>
      </c>
      <c r="E12" s="47">
        <f t="shared" si="5"/>
        <v>0</v>
      </c>
      <c r="F12" s="47"/>
      <c r="G12" s="47"/>
      <c r="H12" s="47">
        <f>$B$10</f>
        <v>0</v>
      </c>
    </row>
    <row r="13" spans="1:8" x14ac:dyDescent="0.25">
      <c r="A13" s="46"/>
      <c r="B13" s="47"/>
      <c r="C13" s="47"/>
      <c r="D13" s="47"/>
      <c r="E13" s="47"/>
      <c r="F13" s="47"/>
      <c r="G13" s="47"/>
      <c r="H13" s="47"/>
    </row>
    <row r="15" spans="1:8" x14ac:dyDescent="0.25">
      <c r="A15" s="48" t="s">
        <v>142</v>
      </c>
    </row>
    <row r="17" spans="1:3" x14ac:dyDescent="0.25">
      <c r="A17" t="s">
        <v>141</v>
      </c>
    </row>
    <row r="23" spans="1:3" x14ac:dyDescent="0.25">
      <c r="A23" t="s">
        <v>143</v>
      </c>
      <c r="B23" t="s">
        <v>144</v>
      </c>
      <c r="C23" t="s">
        <v>145</v>
      </c>
    </row>
    <row r="24" spans="1:3" x14ac:dyDescent="0.25">
      <c r="A24">
        <v>5</v>
      </c>
      <c r="B24">
        <v>5</v>
      </c>
      <c r="C2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DD38-C513-4E2B-9FF3-A647D32746C2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7015-0FC2-4BC7-9F11-B2A10C8F83F2}">
  <dimension ref="A8:B15"/>
  <sheetViews>
    <sheetView workbookViewId="0"/>
  </sheetViews>
  <sheetFormatPr defaultRowHeight="15.75" x14ac:dyDescent="0.25"/>
  <sheetData>
    <row r="8" spans="1:2" x14ac:dyDescent="0.25">
      <c r="A8" s="28"/>
      <c r="B8" s="28"/>
    </row>
    <row r="15" spans="1:2" x14ac:dyDescent="0.25">
      <c r="B1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3.26</vt:lpstr>
      <vt:lpstr>3.30</vt:lpstr>
      <vt:lpstr>4.47</vt:lpstr>
      <vt:lpstr>4.56</vt:lpstr>
      <vt:lpstr>5.71</vt:lpstr>
      <vt:lpstr>5.75</vt:lpstr>
      <vt:lpstr>Sheet2</vt:lpstr>
      <vt:lpstr>Sheet3</vt:lpstr>
      <vt:lpstr>Destination</vt:lpstr>
      <vt:lpstr>Flow</vt:lpstr>
      <vt:lpstr>Maximum_Calls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Hayden</cp:lastModifiedBy>
  <dcterms:created xsi:type="dcterms:W3CDTF">2022-06-08T18:56:15Z</dcterms:created>
  <dcterms:modified xsi:type="dcterms:W3CDTF">2022-06-30T07:59:09Z</dcterms:modified>
</cp:coreProperties>
</file>