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yden\Documents\Cal Poly Pomona\Summer 2022\GBA 6420- Optimization Methods\"/>
    </mc:Choice>
  </mc:AlternateContent>
  <xr:revisionPtr revIDLastSave="0" documentId="13_ncr:1_{FBFC984C-6A15-40D1-AB2C-B9683A24A702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6-65" sheetId="3" r:id="rId1"/>
    <sheet name="6-50" sheetId="1" r:id="rId2"/>
    <sheet name="6-93" sheetId="2" r:id="rId3"/>
    <sheet name="7-59" sheetId="7" r:id="rId4"/>
    <sheet name="7-72" sheetId="6" r:id="rId5"/>
  </sheets>
  <externalReferences>
    <externalReference r:id="rId6"/>
  </externalReferences>
  <definedNames>
    <definedName name="Amount_spent">'[1]7-59 (2)'!$B$11:$M$11</definedName>
    <definedName name="Average_ending_market_share">'[1]7-59 (2)'!$B$16</definedName>
    <definedName name="Budget" localSheetId="4">'[1]7-59'!$P$11</definedName>
    <definedName name="Budget">'[1]7-59 (2)'!$P$11</definedName>
    <definedName name="solver_adj" localSheetId="1" hidden="1">'6-50'!$B$13:$E$16</definedName>
    <definedName name="solver_adj" localSheetId="0" hidden="1">'6-65'!$B$12:$B$17</definedName>
    <definedName name="solver_adj" localSheetId="2" hidden="1">'6-93'!$J$5:$N$12</definedName>
    <definedName name="solver_adj" localSheetId="3" hidden="1">'7-59'!$B$7:$M$7</definedName>
    <definedName name="solver_adj" localSheetId="4" hidden="1">'7-72'!$B$25:$E$26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0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0" hidden="1">2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150</definedName>
    <definedName name="solver_itr" localSheetId="4" hidden="1">2147483647</definedName>
    <definedName name="solver_lhs1" localSheetId="1" hidden="1">'6-50'!$B$17:$D$17</definedName>
    <definedName name="solver_lhs1" localSheetId="0" hidden="1">'6-65'!$A$27</definedName>
    <definedName name="solver_lhs1" localSheetId="2" hidden="1">'6-93'!$J$5:$N$12</definedName>
    <definedName name="solver_lhs1" localSheetId="3" hidden="1">'7-59'!$B$7:$M$7</definedName>
    <definedName name="solver_lhs1" localSheetId="4" hidden="1">'7-72'!$B$25:$E$25</definedName>
    <definedName name="solver_lhs2" localSheetId="1" hidden="1">'6-50'!$I$13</definedName>
    <definedName name="solver_lhs2" localSheetId="0" hidden="1">'6-65'!$B$12:$B$17</definedName>
    <definedName name="solver_lhs2" localSheetId="2" hidden="1">'6-93'!$J$5:$N$12</definedName>
    <definedName name="solver_lhs2" localSheetId="3" hidden="1">'7-59'!$N$7</definedName>
    <definedName name="solver_lhs2" localSheetId="4" hidden="1">'7-72'!$B$25:$E$25</definedName>
    <definedName name="solver_lhs3" localSheetId="1" hidden="1">'6-50'!$I$12</definedName>
    <definedName name="solver_lhs3" localSheetId="0" hidden="1">'6-65'!$B$22:$G$22</definedName>
    <definedName name="solver_lhs3" localSheetId="2" hidden="1">'6-93'!$O$5:$O$12</definedName>
    <definedName name="solver_lhs3" localSheetId="3" hidden="1">'7-59'!$N$7</definedName>
    <definedName name="solver_lhs3" localSheetId="4" hidden="1">'7-72'!$B$26:$E$26</definedName>
    <definedName name="solver_lhs4" localSheetId="1" hidden="1">'6-50'!$I$11</definedName>
    <definedName name="solver_lhs4" localSheetId="3" hidden="1">'7-59'!$N$7</definedName>
    <definedName name="solver_lhs4" localSheetId="4" hidden="1">'7-72'!$B$26:$E$26</definedName>
    <definedName name="solver_lhs5" localSheetId="1" hidden="1">'6-50'!$F$13:$F$16</definedName>
    <definedName name="solver_lhs5" localSheetId="4" hidden="1">'7-72'!$G$26</definedName>
    <definedName name="solver_lhs6" localSheetId="1" hidden="1">'6-50'!$E$13:$E$16</definedName>
    <definedName name="solver_lhs7" localSheetId="1" hidden="1">'6-50'!$F$13:$F$16</definedName>
    <definedName name="solver_lin" localSheetId="4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2</definedName>
    <definedName name="solver_neg" localSheetId="4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7</definedName>
    <definedName name="solver_num" localSheetId="0" hidden="1">3</definedName>
    <definedName name="solver_num" localSheetId="2" hidden="1">3</definedName>
    <definedName name="solver_num" localSheetId="3" hidden="1">2</definedName>
    <definedName name="solver_num" localSheetId="4" hidden="1">4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'6-50'!$B$19</definedName>
    <definedName name="solver_opt" localSheetId="0" hidden="1">'6-65'!$B$29</definedName>
    <definedName name="solver_opt" localSheetId="2" hidden="1">'6-93'!$I$38</definedName>
    <definedName name="solver_opt" localSheetId="3" hidden="1">'7-59'!$B$11</definedName>
    <definedName name="solver_opt" localSheetId="4" hidden="1">'7-72'!$G$32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0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2</definedName>
    <definedName name="solver_rel1" localSheetId="0" hidden="1">1</definedName>
    <definedName name="solver_rel1" localSheetId="2" hidden="1">1</definedName>
    <definedName name="solver_rel1" localSheetId="3" hidden="1">3</definedName>
    <definedName name="solver_rel1" localSheetId="4" hidden="1">1</definedName>
    <definedName name="solver_rel2" localSheetId="1" hidden="1">2</definedName>
    <definedName name="solver_rel2" localSheetId="0" hidden="1">5</definedName>
    <definedName name="solver_rel2" localSheetId="2" hidden="1">4</definedName>
    <definedName name="solver_rel2" localSheetId="3" hidden="1">1</definedName>
    <definedName name="solver_rel2" localSheetId="4" hidden="1">3</definedName>
    <definedName name="solver_rel3" localSheetId="1" hidden="1">1</definedName>
    <definedName name="solver_rel3" localSheetId="0" hidden="1">3</definedName>
    <definedName name="solver_rel3" localSheetId="2" hidden="1">3</definedName>
    <definedName name="solver_rel3" localSheetId="3" hidden="1">1</definedName>
    <definedName name="solver_rel3" localSheetId="4" hidden="1">1</definedName>
    <definedName name="solver_rel4" localSheetId="1" hidden="1">3</definedName>
    <definedName name="solver_rel4" localSheetId="3" hidden="1">1</definedName>
    <definedName name="solver_rel4" localSheetId="4" hidden="1">4</definedName>
    <definedName name="solver_rel5" localSheetId="1" hidden="1">3</definedName>
    <definedName name="solver_rel5" localSheetId="4" hidden="1">1</definedName>
    <definedName name="solver_rel6" localSheetId="1" hidden="1">5</definedName>
    <definedName name="solver_rel7" localSheetId="1" hidden="1">3</definedName>
    <definedName name="solver_rhs1" localSheetId="1" hidden="1">'6-50'!$C$10:$E$10</definedName>
    <definedName name="solver_rhs1" localSheetId="0" hidden="1">'6-65'!$C$27</definedName>
    <definedName name="solver_rhs1" localSheetId="2" hidden="1">'6-93'!$J$18:$N$25</definedName>
    <definedName name="solver_rhs1" localSheetId="3" hidden="1">0.001</definedName>
    <definedName name="solver_rhs1" localSheetId="4" hidden="1">'7-72'!$B$22:$E$22</definedName>
    <definedName name="solver_rhs2" localSheetId="1" hidden="1">'6-50'!$K$13</definedName>
    <definedName name="solver_rhs2" localSheetId="0" hidden="1">"binary"</definedName>
    <definedName name="solver_rhs2" localSheetId="2" hidden="1">"integer"</definedName>
    <definedName name="solver_rhs2" localSheetId="3" hidden="1">'7-59'!$O$7</definedName>
    <definedName name="solver_rhs2" localSheetId="4" hidden="1">'7-72'!$B$21:$E$21</definedName>
    <definedName name="solver_rhs3" localSheetId="1" hidden="1">'6-50'!$K$12</definedName>
    <definedName name="solver_rhs3" localSheetId="0" hidden="1">'6-65'!$B$24:$G$24</definedName>
    <definedName name="solver_rhs3" localSheetId="2" hidden="1">'6-93'!$Q$5:$Q$12</definedName>
    <definedName name="solver_rhs3" localSheetId="3" hidden="1">'7-59'!$O$7</definedName>
    <definedName name="solver_rhs3" localSheetId="4" hidden="1">'7-72'!$B$28:$E$28</definedName>
    <definedName name="solver_rhs4" localSheetId="1" hidden="1">0</definedName>
    <definedName name="solver_rhs4" localSheetId="3" hidden="1">'7-59'!$O$7</definedName>
    <definedName name="solver_rhs4" localSheetId="4" hidden="1">"integer"</definedName>
    <definedName name="solver_rhs5" localSheetId="1" hidden="1">0</definedName>
    <definedName name="solver_rhs5" localSheetId="4" hidden="1">'7-72'!$I$26</definedName>
    <definedName name="solver_rhs6" localSheetId="1" hidden="1">"binary"</definedName>
    <definedName name="solver_rhs7" localSheetId="1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0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Total_spent">'[1]7-59 (2)'!$N$11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7" l="1"/>
  <c r="N7" i="7"/>
  <c r="B8" i="7"/>
  <c r="B21" i="6"/>
  <c r="C21" i="6"/>
  <c r="D21" i="6"/>
  <c r="E21" i="6"/>
  <c r="G21" i="6"/>
  <c r="B28" i="6" s="1"/>
  <c r="H21" i="6"/>
  <c r="C28" i="6" s="1"/>
  <c r="I21" i="6"/>
  <c r="D28" i="6" s="1"/>
  <c r="J21" i="6"/>
  <c r="E28" i="6" s="1"/>
  <c r="B22" i="6"/>
  <c r="C22" i="6"/>
  <c r="D22" i="6"/>
  <c r="E22" i="6"/>
  <c r="G26" i="6"/>
  <c r="J26" i="6" s="1"/>
  <c r="B31" i="6"/>
  <c r="B32" i="6" s="1"/>
  <c r="C31" i="6"/>
  <c r="C32" i="6" s="1"/>
  <c r="D31" i="6"/>
  <c r="D32" i="6" s="1"/>
  <c r="E31" i="6"/>
  <c r="E32" i="6" s="1"/>
  <c r="G32" i="6" l="1"/>
  <c r="C8" i="7"/>
  <c r="C9" i="7" l="1"/>
  <c r="B29" i="3"/>
  <c r="A27" i="3"/>
  <c r="G22" i="3"/>
  <c r="F22" i="3"/>
  <c r="E22" i="3"/>
  <c r="D22" i="3"/>
  <c r="C22" i="3"/>
  <c r="B22" i="3"/>
  <c r="D8" i="7" l="1"/>
  <c r="D9" i="7" s="1"/>
  <c r="E8" i="7" s="1"/>
  <c r="E9" i="7" s="1"/>
  <c r="F8" i="7" s="1"/>
  <c r="F9" i="7" s="1"/>
  <c r="O5" i="2" l="1"/>
  <c r="O6" i="2"/>
  <c r="O7" i="2"/>
  <c r="O8" i="2"/>
  <c r="O9" i="2"/>
  <c r="O10" i="2"/>
  <c r="O11" i="2"/>
  <c r="G33" i="2" s="1"/>
  <c r="O12" i="2"/>
  <c r="J13" i="2"/>
  <c r="K13" i="2"/>
  <c r="L13" i="2"/>
  <c r="L14" i="2" s="1"/>
  <c r="M13" i="2"/>
  <c r="M14" i="2" s="1"/>
  <c r="N13" i="2"/>
  <c r="N14" i="2" s="1"/>
  <c r="J14" i="2"/>
  <c r="K14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B27" i="2"/>
  <c r="K28" i="2" s="1"/>
  <c r="C27" i="2"/>
  <c r="L28" i="2" s="1"/>
  <c r="D27" i="2"/>
  <c r="M28" i="2" s="1"/>
  <c r="E27" i="2"/>
  <c r="N28" i="2" s="1"/>
  <c r="F27" i="2"/>
  <c r="O28" i="2" s="1"/>
  <c r="G27" i="2"/>
  <c r="B28" i="2"/>
  <c r="K29" i="2" s="1"/>
  <c r="C28" i="2"/>
  <c r="L29" i="2" s="1"/>
  <c r="D28" i="2"/>
  <c r="E28" i="2"/>
  <c r="F28" i="2"/>
  <c r="G28" i="2"/>
  <c r="B29" i="2"/>
  <c r="C29" i="2"/>
  <c r="L30" i="2" s="1"/>
  <c r="D29" i="2"/>
  <c r="E29" i="2"/>
  <c r="N30" i="2" s="1"/>
  <c r="F29" i="2"/>
  <c r="O30" i="2" s="1"/>
  <c r="G29" i="2"/>
  <c r="M29" i="2"/>
  <c r="N29" i="2"/>
  <c r="O29" i="2"/>
  <c r="B30" i="2"/>
  <c r="K31" i="2" s="1"/>
  <c r="C30" i="2"/>
  <c r="L31" i="2" s="1"/>
  <c r="D30" i="2"/>
  <c r="M31" i="2" s="1"/>
  <c r="E30" i="2"/>
  <c r="F30" i="2"/>
  <c r="O31" i="2" s="1"/>
  <c r="G30" i="2"/>
  <c r="K30" i="2"/>
  <c r="M30" i="2"/>
  <c r="B31" i="2"/>
  <c r="C31" i="2"/>
  <c r="L32" i="2" s="1"/>
  <c r="D31" i="2"/>
  <c r="M32" i="2" s="1"/>
  <c r="E31" i="2"/>
  <c r="N32" i="2" s="1"/>
  <c r="F31" i="2"/>
  <c r="O32" i="2" s="1"/>
  <c r="G31" i="2"/>
  <c r="N31" i="2"/>
  <c r="B32" i="2"/>
  <c r="K33" i="2" s="1"/>
  <c r="C32" i="2"/>
  <c r="L33" i="2" s="1"/>
  <c r="D32" i="2"/>
  <c r="E32" i="2"/>
  <c r="F32" i="2"/>
  <c r="O33" i="2" s="1"/>
  <c r="G32" i="2"/>
  <c r="K32" i="2"/>
  <c r="B33" i="2"/>
  <c r="K34" i="2" s="1"/>
  <c r="C33" i="2"/>
  <c r="L34" i="2" s="1"/>
  <c r="D33" i="2"/>
  <c r="M34" i="2" s="1"/>
  <c r="E33" i="2"/>
  <c r="N34" i="2" s="1"/>
  <c r="F33" i="2"/>
  <c r="O34" i="2" s="1"/>
  <c r="M33" i="2"/>
  <c r="N33" i="2"/>
  <c r="B34" i="2"/>
  <c r="K35" i="2" s="1"/>
  <c r="C34" i="2"/>
  <c r="L35" i="2" s="1"/>
  <c r="D34" i="2"/>
  <c r="M35" i="2" s="1"/>
  <c r="E34" i="2"/>
  <c r="N35" i="2" s="1"/>
  <c r="F34" i="2"/>
  <c r="O35" i="2" s="1"/>
  <c r="G34" i="2"/>
  <c r="I11" i="1"/>
  <c r="I13" i="1"/>
  <c r="B17" i="1"/>
  <c r="B19" i="1"/>
  <c r="I12" i="1"/>
  <c r="C17" i="1"/>
  <c r="D17" i="1"/>
  <c r="F14" i="1"/>
  <c r="F15" i="1"/>
  <c r="F16" i="1"/>
  <c r="F13" i="1"/>
  <c r="C12" i="1"/>
  <c r="D12" i="1"/>
  <c r="B12" i="1"/>
  <c r="A14" i="1"/>
  <c r="A15" i="1"/>
  <c r="A16" i="1"/>
  <c r="A13" i="1"/>
  <c r="G8" i="7" l="1"/>
  <c r="G9" i="7" s="1"/>
  <c r="I38" i="2"/>
  <c r="H8" i="7" l="1"/>
  <c r="H9" i="7" s="1"/>
  <c r="I8" i="7" l="1"/>
  <c r="I9" i="7" s="1"/>
  <c r="J8" i="7" l="1"/>
  <c r="J9" i="7" s="1"/>
  <c r="K8" i="7" l="1"/>
  <c r="K9" i="7" s="1"/>
  <c r="L8" i="7" l="1"/>
  <c r="L9" i="7" s="1"/>
  <c r="M8" i="7" l="1"/>
  <c r="M9" i="7" l="1"/>
  <c r="B11" i="7" s="1"/>
</calcChain>
</file>

<file path=xl/sharedStrings.xml><?xml version="1.0" encoding="utf-8"?>
<sst xmlns="http://schemas.openxmlformats.org/spreadsheetml/2006/main" count="136" uniqueCount="94">
  <si>
    <t>Warehouse data</t>
  </si>
  <si>
    <t>Unit production and shipping costs</t>
  </si>
  <si>
    <t>To</t>
  </si>
  <si>
    <t>Region 1</t>
  </si>
  <si>
    <t>Region 2</t>
  </si>
  <si>
    <t>Region 3</t>
  </si>
  <si>
    <t>From</t>
  </si>
  <si>
    <t>NY</t>
  </si>
  <si>
    <t>LA</t>
  </si>
  <si>
    <t>Chicago</t>
  </si>
  <si>
    <t>Atlanta</t>
  </si>
  <si>
    <t>Demand</t>
  </si>
  <si>
    <t>Fixed Cost</t>
  </si>
  <si>
    <t>Capacity</t>
  </si>
  <si>
    <t>Spare</t>
  </si>
  <si>
    <t>Total</t>
  </si>
  <si>
    <t>&gt;=</t>
  </si>
  <si>
    <t>&lt;=</t>
  </si>
  <si>
    <t>=</t>
  </si>
  <si>
    <t>Open</t>
  </si>
  <si>
    <t>Product-Supplier</t>
  </si>
  <si>
    <t>Constraint</t>
  </si>
  <si>
    <t>Administrative Cost</t>
  </si>
  <si>
    <t>Percentage discounts offered by suppliers (along top) on products (along side)</t>
  </si>
  <si>
    <t>total</t>
  </si>
  <si>
    <t>Quantity</t>
  </si>
  <si>
    <t>List price</t>
  </si>
  <si>
    <t>Product</t>
  </si>
  <si>
    <t>List prices and quantities to purchase</t>
  </si>
  <si>
    <t>Motorola supplier selection problem</t>
  </si>
  <si>
    <t>Total Cost</t>
  </si>
  <si>
    <t>Blair Hospital Operations</t>
  </si>
  <si>
    <t>Operation 1</t>
  </si>
  <si>
    <t>Operation2</t>
  </si>
  <si>
    <t>Operation3</t>
  </si>
  <si>
    <t>Opereration4</t>
  </si>
  <si>
    <t>Operation5</t>
  </si>
  <si>
    <t>Operation6</t>
  </si>
  <si>
    <t>Surgeon1</t>
  </si>
  <si>
    <t>Surgeon2</t>
  </si>
  <si>
    <t>Surgeon3</t>
  </si>
  <si>
    <t>Surgeon4</t>
  </si>
  <si>
    <t>Surgeon5</t>
  </si>
  <si>
    <t>Surgeon6</t>
  </si>
  <si>
    <t>Staffing</t>
  </si>
  <si>
    <t>Available</t>
  </si>
  <si>
    <t>Constraints</t>
  </si>
  <si>
    <t>Operation1</t>
  </si>
  <si>
    <t>Operation4</t>
  </si>
  <si>
    <t>Needed</t>
  </si>
  <si>
    <t>Surgeon 1&amp; 2</t>
  </si>
  <si>
    <t>Not together</t>
  </si>
  <si>
    <t>Total Available</t>
  </si>
  <si>
    <t>Product-supplier</t>
  </si>
  <si>
    <t>Budget</t>
  </si>
  <si>
    <t>Prices</t>
  </si>
  <si>
    <t>Sales</t>
  </si>
  <si>
    <t>Month</t>
  </si>
  <si>
    <t>Special L</t>
  </si>
  <si>
    <t>Corn Bran</t>
  </si>
  <si>
    <t>Admiral Smacks</t>
  </si>
  <si>
    <t>Honey Pops</t>
  </si>
  <si>
    <t>Average</t>
  </si>
  <si>
    <t>Max Price</t>
  </si>
  <si>
    <t>Price</t>
  </si>
  <si>
    <t>Sell</t>
  </si>
  <si>
    <t>Average Demand</t>
  </si>
  <si>
    <t>Cost/box</t>
  </si>
  <si>
    <t>Cost Incurred</t>
  </si>
  <si>
    <t>Profit</t>
  </si>
  <si>
    <t>Capacity Cost</t>
  </si>
  <si>
    <t>Diaper Advertising</t>
  </si>
  <si>
    <t>Huggys market share</t>
  </si>
  <si>
    <t>Percent customer switch</t>
  </si>
  <si>
    <t>Percent switch to Huggys</t>
  </si>
  <si>
    <t>Advertising</t>
  </si>
  <si>
    <t>Mon 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</si>
  <si>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</si>
  <si>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</si>
  <si>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</si>
  <si>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</si>
  <si>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</si>
  <si>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</si>
  <si>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</si>
  <si>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</si>
  <si>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</si>
  <si>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</si>
  <si>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</si>
  <si>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 xml:space="preserve">Total </t>
  </si>
  <si>
    <t>Beginning share</t>
  </si>
  <si>
    <t>Ending share</t>
  </si>
  <si>
    <t>Average ending share</t>
  </si>
  <si>
    <t>Amount Spent</t>
  </si>
  <si>
    <t>Cereal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</si>
</sst>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&quot;$&quot;#,##0.00"/>
  </numFmts>
  <fonts count="5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3" fillId="0" borderId="0" xfId="0" applyNumberFormat="1" applyFont="1"/>
    <xf numFmtId="0" fontId="3" fillId="0" borderId="0" xfId="1" applyNumberFormat="1" applyFont="1" applyFill="1" applyBorder="1"/>
    <xf numFmtId="9" fontId="3" fillId="0" borderId="0" xfId="1" applyFont="1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1" fillId="0" borderId="0" xfId="2"/>
    <xf numFmtId="0" fontId="3" fillId="0" borderId="0" xfId="0" applyFont="1" applyAlignment="1">
      <alignment horizontal="left"/>
    </xf>
    <xf numFmtId="8" fontId="3" fillId="0" borderId="0" xfId="0" applyNumberFormat="1" applyFont="1"/>
    <xf numFmtId="0" fontId="3" fillId="0" borderId="0" xfId="0" applyFont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2" fontId="3" fillId="0" borderId="0" xfId="0" applyNumberFormat="1" applyFont="1"/>
  </cellXfs>
  <cellStyles count="3">
    <cellStyle name="Normal" xfId="0" builtinId="0" customBuiltin="1"/>
    <cellStyle name="Normal 2" xfId="2" xr:uid="{29B1C4FC-2343-4F12-9374-804F2FB483C5}"/>
    <cellStyle name="Percent 2" xfId="1" xr:uid="{41CB7752-952C-498A-8088-DA39A160AA4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7Sol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59"/>
      <sheetName val="7-71 pt1"/>
      <sheetName val="7-59 (2)"/>
    </sheetNames>
    <sheetDataSet>
      <sheetData sheetId="0">
        <row r="11">
          <cell r="P11">
            <v>12000</v>
          </cell>
        </row>
      </sheetData>
      <sheetData sheetId="1"/>
      <sheetData sheetId="2">
        <row r="11">
          <cell r="B11">
            <v>3046.0656982438236</v>
          </cell>
          <cell r="C11">
            <v>1613.9102383988243</v>
          </cell>
          <cell r="D11">
            <v>1225.156709063039</v>
          </cell>
          <cell r="E11">
            <v>1054.2070047881509</v>
          </cell>
          <cell r="F11">
            <v>964.89857362981752</v>
          </cell>
          <cell r="G11">
            <v>904.29265451974823</v>
          </cell>
          <cell r="H11">
            <v>846.25045085377189</v>
          </cell>
          <cell r="I11">
            <v>771.71674779942362</v>
          </cell>
          <cell r="J11">
            <v>662.86900694937981</v>
          </cell>
          <cell r="K11">
            <v>506.27016818683143</v>
          </cell>
          <cell r="L11">
            <v>303.61857831322862</v>
          </cell>
          <cell r="M11">
            <v>100.74416925396123</v>
          </cell>
          <cell r="N11">
            <v>12000</v>
          </cell>
          <cell r="P11">
            <v>12000</v>
          </cell>
        </row>
        <row r="16">
          <cell r="B16">
            <v>0.6145602110282733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584-81D5-4B79-B805-4398C368CEDB}">
  <dimension ref="A1:G29"/>
  <sheetViews>
    <sheetView workbookViewId="0">
      <selection activeCell="B4" sqref="B4"/>
    </sheetView>
  </sheetViews>
  <sheetFormatPr defaultRowHeight="15" x14ac:dyDescent="0.25"/>
  <cols>
    <col min="1" max="1" width="23.42578125" style="10" bestFit="1" customWidth="1"/>
    <col min="2" max="2" width="11.42578125" style="10" bestFit="1" customWidth="1"/>
    <col min="3" max="3" width="12.42578125" style="10" bestFit="1" customWidth="1"/>
    <col min="4" max="4" width="11" style="10" bestFit="1" customWidth="1"/>
    <col min="5" max="5" width="12.85546875" style="10" bestFit="1" customWidth="1"/>
    <col min="6" max="7" width="11" style="10" bestFit="1" customWidth="1"/>
    <col min="8" max="16384" width="9.140625" style="10"/>
  </cols>
  <sheetData>
    <row r="1" spans="1:7" x14ac:dyDescent="0.25">
      <c r="A1" s="10" t="s">
        <v>31</v>
      </c>
    </row>
    <row r="2" spans="1:7" x14ac:dyDescent="0.25">
      <c r="B2" s="10" t="s">
        <v>32</v>
      </c>
      <c r="C2" s="10" t="s">
        <v>33</v>
      </c>
      <c r="D2" s="10" t="s">
        <v>34</v>
      </c>
      <c r="E2" s="10" t="s">
        <v>35</v>
      </c>
      <c r="F2" s="10" t="s">
        <v>36</v>
      </c>
      <c r="G2" s="10" t="s">
        <v>37</v>
      </c>
    </row>
    <row r="3" spans="1:7" x14ac:dyDescent="0.25">
      <c r="A3" s="10" t="s">
        <v>38</v>
      </c>
      <c r="B3" s="10">
        <v>1</v>
      </c>
      <c r="C3" s="10">
        <v>1</v>
      </c>
      <c r="D3" s="10">
        <v>0</v>
      </c>
      <c r="E3" s="10">
        <v>1</v>
      </c>
      <c r="F3" s="10">
        <v>0</v>
      </c>
      <c r="G3" s="10">
        <v>0</v>
      </c>
    </row>
    <row r="4" spans="1:7" x14ac:dyDescent="0.25">
      <c r="A4" s="10" t="s">
        <v>39</v>
      </c>
      <c r="B4" s="10">
        <v>0</v>
      </c>
      <c r="C4" s="10">
        <v>0</v>
      </c>
      <c r="D4" s="10">
        <v>1</v>
      </c>
      <c r="E4" s="10">
        <v>0</v>
      </c>
      <c r="F4" s="10">
        <v>1</v>
      </c>
      <c r="G4" s="10">
        <v>1</v>
      </c>
    </row>
    <row r="5" spans="1:7" x14ac:dyDescent="0.25">
      <c r="A5" s="10" t="s">
        <v>40</v>
      </c>
      <c r="B5" s="10">
        <v>0</v>
      </c>
      <c r="C5" s="10">
        <v>0</v>
      </c>
      <c r="D5" s="10">
        <v>1</v>
      </c>
      <c r="E5" s="10">
        <v>0</v>
      </c>
      <c r="F5" s="10">
        <v>1</v>
      </c>
      <c r="G5" s="10">
        <v>0</v>
      </c>
    </row>
    <row r="6" spans="1:7" x14ac:dyDescent="0.25">
      <c r="A6" s="10" t="s">
        <v>41</v>
      </c>
      <c r="B6" s="10">
        <v>1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</row>
    <row r="7" spans="1:7" x14ac:dyDescent="0.25">
      <c r="A7" s="10" t="s">
        <v>42</v>
      </c>
      <c r="B7" s="10">
        <v>0</v>
      </c>
      <c r="C7" s="10">
        <v>1</v>
      </c>
      <c r="D7" s="10">
        <v>0</v>
      </c>
      <c r="E7" s="10">
        <v>0</v>
      </c>
      <c r="F7" s="10">
        <v>0</v>
      </c>
      <c r="G7" s="10">
        <v>0</v>
      </c>
    </row>
    <row r="8" spans="1:7" x14ac:dyDescent="0.25">
      <c r="A8" s="10" t="s">
        <v>43</v>
      </c>
      <c r="B8" s="10">
        <v>0</v>
      </c>
      <c r="C8" s="10">
        <v>0</v>
      </c>
      <c r="D8" s="10">
        <v>0</v>
      </c>
      <c r="E8" s="10">
        <v>1</v>
      </c>
      <c r="F8" s="10">
        <v>1</v>
      </c>
      <c r="G8" s="10">
        <v>0</v>
      </c>
    </row>
    <row r="10" spans="1:7" x14ac:dyDescent="0.25">
      <c r="A10" s="10" t="s">
        <v>44</v>
      </c>
    </row>
    <row r="11" spans="1:7" x14ac:dyDescent="0.25">
      <c r="B11" s="10" t="s">
        <v>45</v>
      </c>
    </row>
    <row r="12" spans="1:7" x14ac:dyDescent="0.25">
      <c r="A12" s="10" t="s">
        <v>38</v>
      </c>
      <c r="B12" s="10">
        <v>0</v>
      </c>
    </row>
    <row r="13" spans="1:7" x14ac:dyDescent="0.25">
      <c r="A13" s="10" t="s">
        <v>39</v>
      </c>
      <c r="B13" s="10">
        <v>1</v>
      </c>
    </row>
    <row r="14" spans="1:7" x14ac:dyDescent="0.25">
      <c r="A14" s="10" t="s">
        <v>40</v>
      </c>
      <c r="B14" s="10">
        <v>0</v>
      </c>
    </row>
    <row r="15" spans="1:7" x14ac:dyDescent="0.25">
      <c r="A15" s="10" t="s">
        <v>41</v>
      </c>
      <c r="B15" s="10">
        <v>1</v>
      </c>
    </row>
    <row r="16" spans="1:7" x14ac:dyDescent="0.25">
      <c r="A16" s="10" t="s">
        <v>42</v>
      </c>
      <c r="B16" s="10">
        <v>1</v>
      </c>
    </row>
    <row r="17" spans="1:7" x14ac:dyDescent="0.25">
      <c r="A17" s="10" t="s">
        <v>43</v>
      </c>
      <c r="B17" s="10">
        <v>1</v>
      </c>
    </row>
    <row r="20" spans="1:7" x14ac:dyDescent="0.25">
      <c r="A20" s="10" t="s">
        <v>46</v>
      </c>
    </row>
    <row r="21" spans="1:7" x14ac:dyDescent="0.25">
      <c r="B21" s="10" t="s">
        <v>47</v>
      </c>
      <c r="C21" s="10" t="s">
        <v>33</v>
      </c>
      <c r="D21" s="10" t="s">
        <v>34</v>
      </c>
      <c r="E21" s="10" t="s">
        <v>48</v>
      </c>
      <c r="F21" s="10" t="s">
        <v>36</v>
      </c>
      <c r="G21" s="10" t="s">
        <v>37</v>
      </c>
    </row>
    <row r="22" spans="1:7" x14ac:dyDescent="0.25">
      <c r="A22" s="10" t="s">
        <v>44</v>
      </c>
      <c r="B22" s="10">
        <f>SUMPRODUCT(B3:B8,$B$12:$B$17)</f>
        <v>1</v>
      </c>
      <c r="C22" s="10">
        <f t="shared" ref="C22:G22" si="0">SUMPRODUCT(C3:C8,$B$12:$B$17)</f>
        <v>1</v>
      </c>
      <c r="D22" s="10">
        <f t="shared" si="0"/>
        <v>1</v>
      </c>
      <c r="E22" s="10">
        <f t="shared" si="0"/>
        <v>1</v>
      </c>
      <c r="F22" s="10">
        <f t="shared" si="0"/>
        <v>2</v>
      </c>
      <c r="G22" s="10">
        <f t="shared" si="0"/>
        <v>1</v>
      </c>
    </row>
    <row r="23" spans="1:7" x14ac:dyDescent="0.25">
      <c r="B23" s="10" t="s">
        <v>16</v>
      </c>
      <c r="C23" s="10" t="s">
        <v>16</v>
      </c>
      <c r="D23" s="10" t="s">
        <v>16</v>
      </c>
      <c r="E23" s="10" t="s">
        <v>16</v>
      </c>
      <c r="F23" s="10" t="s">
        <v>16</v>
      </c>
      <c r="G23" s="10" t="s">
        <v>16</v>
      </c>
    </row>
    <row r="24" spans="1:7" x14ac:dyDescent="0.25">
      <c r="A24" s="10" t="s">
        <v>49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</row>
    <row r="26" spans="1:7" x14ac:dyDescent="0.25">
      <c r="A26" s="10" t="s">
        <v>50</v>
      </c>
      <c r="C26" s="10" t="s">
        <v>51</v>
      </c>
    </row>
    <row r="27" spans="1:7" x14ac:dyDescent="0.25">
      <c r="A27" s="10">
        <f>SUM(B12:B13)</f>
        <v>1</v>
      </c>
      <c r="B27" s="10" t="s">
        <v>17</v>
      </c>
      <c r="C27" s="10">
        <v>1</v>
      </c>
    </row>
    <row r="29" spans="1:7" x14ac:dyDescent="0.25">
      <c r="A29" s="10" t="s">
        <v>52</v>
      </c>
      <c r="B29" s="10">
        <f>SUM(B12:B17)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9"/>
  <sheetViews>
    <sheetView workbookViewId="0">
      <selection activeCell="E21" sqref="E21"/>
    </sheetView>
  </sheetViews>
  <sheetFormatPr defaultColWidth="9.140625" defaultRowHeight="15" x14ac:dyDescent="0.25"/>
  <cols>
    <col min="1" max="1" width="32.140625" style="1" bestFit="1" customWidth="1"/>
    <col min="2" max="2" width="11.140625" style="1" bestFit="1" customWidth="1"/>
    <col min="3" max="5" width="8.5703125" style="1" bestFit="1" customWidth="1"/>
    <col min="6" max="16384" width="9.140625" style="1"/>
  </cols>
  <sheetData>
    <row r="1" spans="1:11" x14ac:dyDescent="0.25">
      <c r="A1" t="s">
        <v>0</v>
      </c>
    </row>
    <row r="3" spans="1:11" x14ac:dyDescent="0.25">
      <c r="A3" s="1" t="s">
        <v>1</v>
      </c>
    </row>
    <row r="4" spans="1:11" x14ac:dyDescent="0.25">
      <c r="C4" s="2" t="s">
        <v>2</v>
      </c>
      <c r="D4" s="2"/>
      <c r="E4" s="2"/>
    </row>
    <row r="5" spans="1:11" x14ac:dyDescent="0.25">
      <c r="A5" s="3"/>
      <c r="B5" s="3"/>
      <c r="C5" s="3" t="s">
        <v>3</v>
      </c>
      <c r="D5" s="3" t="s">
        <v>4</v>
      </c>
      <c r="E5" s="3" t="s">
        <v>5</v>
      </c>
      <c r="F5" s="4" t="s">
        <v>12</v>
      </c>
      <c r="G5" s="4" t="s">
        <v>13</v>
      </c>
    </row>
    <row r="6" spans="1:11" x14ac:dyDescent="0.25">
      <c r="A6" s="1" t="s">
        <v>6</v>
      </c>
      <c r="B6" s="1" t="s">
        <v>7</v>
      </c>
      <c r="C6" s="1">
        <v>26</v>
      </c>
      <c r="D6" s="1">
        <v>41</v>
      </c>
      <c r="E6" s="1">
        <v>39</v>
      </c>
      <c r="F6">
        <v>60000</v>
      </c>
      <c r="G6">
        <v>15000</v>
      </c>
    </row>
    <row r="7" spans="1:11" x14ac:dyDescent="0.25">
      <c r="B7" s="1" t="s">
        <v>8</v>
      </c>
      <c r="C7" s="1">
        <v>59</v>
      </c>
      <c r="D7" s="1">
        <v>27</v>
      </c>
      <c r="E7" s="1">
        <v>27</v>
      </c>
      <c r="F7">
        <v>50000</v>
      </c>
      <c r="G7">
        <v>15000</v>
      </c>
    </row>
    <row r="8" spans="1:11" x14ac:dyDescent="0.25">
      <c r="B8" s="1" t="s">
        <v>9</v>
      </c>
      <c r="C8" s="1">
        <v>28</v>
      </c>
      <c r="D8" s="1">
        <v>32</v>
      </c>
      <c r="E8" s="1">
        <v>43</v>
      </c>
      <c r="F8">
        <v>40000</v>
      </c>
      <c r="G8">
        <v>15000</v>
      </c>
    </row>
    <row r="9" spans="1:11" x14ac:dyDescent="0.25">
      <c r="B9" s="1" t="s">
        <v>10</v>
      </c>
      <c r="C9" s="1">
        <v>28</v>
      </c>
      <c r="D9" s="1">
        <v>40</v>
      </c>
      <c r="E9" s="1">
        <v>38</v>
      </c>
      <c r="F9">
        <v>35000</v>
      </c>
      <c r="G9">
        <v>15000</v>
      </c>
    </row>
    <row r="10" spans="1:11" x14ac:dyDescent="0.25">
      <c r="A10" s="1" t="s">
        <v>11</v>
      </c>
      <c r="C10">
        <v>8000</v>
      </c>
      <c r="D10">
        <v>9000</v>
      </c>
      <c r="E10">
        <v>7000</v>
      </c>
    </row>
    <row r="11" spans="1:11" x14ac:dyDescent="0.25">
      <c r="I11" s="1">
        <f>E14-E13</f>
        <v>0</v>
      </c>
      <c r="J11" s="1" t="s">
        <v>16</v>
      </c>
      <c r="K11" s="1">
        <v>0</v>
      </c>
    </row>
    <row r="12" spans="1:11" x14ac:dyDescent="0.25">
      <c r="B12" s="1" t="str">
        <f>C5</f>
        <v>Region 1</v>
      </c>
      <c r="C12" s="1" t="str">
        <f t="shared" ref="C12:D12" si="0">D5</f>
        <v>Region 2</v>
      </c>
      <c r="D12" s="1" t="str">
        <f t="shared" si="0"/>
        <v>Region 3</v>
      </c>
      <c r="E12" s="1" t="s">
        <v>19</v>
      </c>
      <c r="F12" s="1" t="s">
        <v>14</v>
      </c>
      <c r="I12" s="1">
        <f>SUM(G13:G16)</f>
        <v>0</v>
      </c>
      <c r="J12" s="1" t="s">
        <v>17</v>
      </c>
      <c r="K12" s="1">
        <v>2</v>
      </c>
    </row>
    <row r="13" spans="1:11" x14ac:dyDescent="0.25">
      <c r="A13" s="1" t="str">
        <f>B6</f>
        <v>NY</v>
      </c>
      <c r="B13" s="1">
        <v>8000</v>
      </c>
      <c r="C13" s="1">
        <v>0</v>
      </c>
      <c r="D13" s="1">
        <v>0</v>
      </c>
      <c r="E13" s="1">
        <v>1</v>
      </c>
      <c r="F13" s="1">
        <f>G6*E13-SUM(B13:D13)</f>
        <v>7000</v>
      </c>
      <c r="I13" s="1">
        <f>E16+E14</f>
        <v>1</v>
      </c>
      <c r="J13" s="1" t="s">
        <v>18</v>
      </c>
      <c r="K13" s="1">
        <v>1</v>
      </c>
    </row>
    <row r="14" spans="1:11" x14ac:dyDescent="0.25">
      <c r="A14" s="1" t="str">
        <f t="shared" ref="A14:A16" si="1">B7</f>
        <v>LA</v>
      </c>
      <c r="B14" s="1">
        <v>0</v>
      </c>
      <c r="C14" s="1">
        <v>8000</v>
      </c>
      <c r="D14" s="1">
        <v>7000</v>
      </c>
      <c r="E14" s="1">
        <v>1</v>
      </c>
      <c r="F14" s="1">
        <f t="shared" ref="F14:F16" si="2">G7*E14-SUM(B14:D14)</f>
        <v>0</v>
      </c>
    </row>
    <row r="15" spans="1:11" x14ac:dyDescent="0.25">
      <c r="A15" s="1" t="str">
        <f t="shared" si="1"/>
        <v>Chicago</v>
      </c>
      <c r="B15" s="1">
        <v>0</v>
      </c>
      <c r="C15" s="1">
        <v>1000.0000000000005</v>
      </c>
      <c r="D15" s="1">
        <v>0</v>
      </c>
      <c r="E15" s="1">
        <v>1</v>
      </c>
      <c r="F15" s="1">
        <f t="shared" si="2"/>
        <v>14000</v>
      </c>
    </row>
    <row r="16" spans="1:11" x14ac:dyDescent="0.25">
      <c r="A16" s="1" t="str">
        <f t="shared" si="1"/>
        <v>Atlanta</v>
      </c>
      <c r="B16" s="1">
        <v>0</v>
      </c>
      <c r="C16" s="1">
        <v>0</v>
      </c>
      <c r="D16" s="1">
        <v>0</v>
      </c>
      <c r="E16" s="1">
        <v>0</v>
      </c>
      <c r="F16" s="1">
        <f t="shared" si="2"/>
        <v>0</v>
      </c>
    </row>
    <row r="17" spans="1:4" x14ac:dyDescent="0.25">
      <c r="A17" s="1" t="s">
        <v>15</v>
      </c>
      <c r="B17" s="1">
        <f>SUM(B13:B16)</f>
        <v>8000</v>
      </c>
      <c r="C17" s="1">
        <f t="shared" ref="C17:D17" si="3">SUM(C13:C16)</f>
        <v>9000</v>
      </c>
      <c r="D17" s="1">
        <f t="shared" si="3"/>
        <v>7000</v>
      </c>
    </row>
    <row r="19" spans="1:4" x14ac:dyDescent="0.25">
      <c r="A19" s="1" t="s">
        <v>30</v>
      </c>
      <c r="B19" s="5">
        <f>SUMPRODUCT(B13:D16,C6:E9)</f>
        <v>645000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D916-8F57-4A08-B14B-CF5B0B9C1558}">
  <dimension ref="A1:Q38"/>
  <sheetViews>
    <sheetView workbookViewId="0">
      <selection activeCell="F40" sqref="F40"/>
    </sheetView>
  </sheetViews>
  <sheetFormatPr defaultColWidth="9.140625" defaultRowHeight="15" x14ac:dyDescent="0.25"/>
  <cols>
    <col min="1" max="1" width="18" style="1" customWidth="1"/>
    <col min="2" max="8" width="9.140625" style="1"/>
    <col min="9" max="9" width="10.140625" style="1" bestFit="1" customWidth="1"/>
    <col min="10" max="16384" width="9.140625" style="1"/>
  </cols>
  <sheetData>
    <row r="1" spans="1:17" x14ac:dyDescent="0.25">
      <c r="A1" t="s">
        <v>29</v>
      </c>
    </row>
    <row r="3" spans="1:17" x14ac:dyDescent="0.25">
      <c r="A3" s="1" t="s">
        <v>28</v>
      </c>
    </row>
    <row r="4" spans="1:17" x14ac:dyDescent="0.25">
      <c r="A4" s="8" t="s">
        <v>27</v>
      </c>
      <c r="B4" s="3" t="s">
        <v>26</v>
      </c>
      <c r="C4" s="3" t="s">
        <v>25</v>
      </c>
      <c r="H4"/>
      <c r="I4" s="1" t="s">
        <v>20</v>
      </c>
      <c r="J4" s="1">
        <v>1</v>
      </c>
      <c r="K4" s="1">
        <v>2</v>
      </c>
      <c r="L4" s="1">
        <v>3</v>
      </c>
      <c r="M4" s="1">
        <v>4</v>
      </c>
      <c r="N4">
        <v>5</v>
      </c>
      <c r="O4" t="s">
        <v>15</v>
      </c>
      <c r="P4"/>
    </row>
    <row r="5" spans="1:17" x14ac:dyDescent="0.25">
      <c r="A5" s="8">
        <v>1</v>
      </c>
      <c r="B5" s="9">
        <v>40</v>
      </c>
      <c r="C5" s="3">
        <v>592</v>
      </c>
      <c r="G5"/>
      <c r="H5"/>
      <c r="I5" s="1">
        <v>1</v>
      </c>
      <c r="J5">
        <v>473</v>
      </c>
      <c r="K5">
        <v>51</v>
      </c>
      <c r="L5">
        <v>51</v>
      </c>
      <c r="M5">
        <v>51</v>
      </c>
      <c r="N5">
        <v>52</v>
      </c>
      <c r="O5" s="1">
        <f t="shared" ref="O5:O12" si="0">SUM(J5:N5)</f>
        <v>678</v>
      </c>
      <c r="P5" s="1" t="s">
        <v>16</v>
      </c>
      <c r="Q5" s="1">
        <v>592</v>
      </c>
    </row>
    <row r="6" spans="1:17" x14ac:dyDescent="0.25">
      <c r="A6" s="8">
        <v>2</v>
      </c>
      <c r="B6" s="9">
        <v>98</v>
      </c>
      <c r="C6" s="3">
        <v>446</v>
      </c>
      <c r="G6"/>
      <c r="H6"/>
      <c r="I6" s="1">
        <v>2</v>
      </c>
      <c r="J6">
        <v>196</v>
      </c>
      <c r="K6">
        <v>196</v>
      </c>
      <c r="L6">
        <v>196</v>
      </c>
      <c r="M6">
        <v>196</v>
      </c>
      <c r="N6">
        <v>196</v>
      </c>
      <c r="O6" s="1">
        <f t="shared" si="0"/>
        <v>980</v>
      </c>
      <c r="P6" s="1" t="s">
        <v>16</v>
      </c>
      <c r="Q6" s="1">
        <v>446</v>
      </c>
    </row>
    <row r="7" spans="1:17" x14ac:dyDescent="0.25">
      <c r="A7" s="8">
        <v>3</v>
      </c>
      <c r="B7" s="9">
        <v>51</v>
      </c>
      <c r="C7" s="3">
        <v>548</v>
      </c>
      <c r="G7"/>
      <c r="H7"/>
      <c r="I7" s="1">
        <v>3</v>
      </c>
      <c r="J7">
        <v>196</v>
      </c>
      <c r="K7">
        <v>196</v>
      </c>
      <c r="L7">
        <v>196</v>
      </c>
      <c r="M7">
        <v>196</v>
      </c>
      <c r="N7">
        <v>196</v>
      </c>
      <c r="O7" s="1">
        <f t="shared" si="0"/>
        <v>980</v>
      </c>
      <c r="P7" s="1" t="s">
        <v>16</v>
      </c>
      <c r="Q7" s="1">
        <v>548</v>
      </c>
    </row>
    <row r="8" spans="1:17" x14ac:dyDescent="0.25">
      <c r="A8" s="8">
        <v>4</v>
      </c>
      <c r="B8" s="9">
        <v>83</v>
      </c>
      <c r="C8" s="3">
        <v>647</v>
      </c>
      <c r="F8"/>
      <c r="G8"/>
      <c r="H8"/>
      <c r="I8">
        <v>4</v>
      </c>
      <c r="J8">
        <v>196</v>
      </c>
      <c r="K8">
        <v>196</v>
      </c>
      <c r="L8">
        <v>196</v>
      </c>
      <c r="M8">
        <v>196</v>
      </c>
      <c r="N8">
        <v>196</v>
      </c>
      <c r="O8" s="1">
        <f t="shared" si="0"/>
        <v>980</v>
      </c>
      <c r="P8" t="s">
        <v>16</v>
      </c>
      <c r="Q8" s="1">
        <v>647</v>
      </c>
    </row>
    <row r="9" spans="1:17" x14ac:dyDescent="0.25">
      <c r="A9" s="8">
        <v>5</v>
      </c>
      <c r="B9" s="9">
        <v>55</v>
      </c>
      <c r="C9" s="3">
        <v>245</v>
      </c>
      <c r="F9"/>
      <c r="G9"/>
      <c r="H9"/>
      <c r="I9">
        <v>5</v>
      </c>
      <c r="J9">
        <v>196</v>
      </c>
      <c r="K9">
        <v>196</v>
      </c>
      <c r="L9">
        <v>196</v>
      </c>
      <c r="M9">
        <v>196</v>
      </c>
      <c r="N9">
        <v>196</v>
      </c>
      <c r="O9" s="1">
        <f t="shared" si="0"/>
        <v>980</v>
      </c>
      <c r="P9" t="s">
        <v>16</v>
      </c>
      <c r="Q9" s="1">
        <v>245</v>
      </c>
    </row>
    <row r="10" spans="1:17" x14ac:dyDescent="0.25">
      <c r="A10" s="8">
        <v>6</v>
      </c>
      <c r="B10" s="9">
        <v>87</v>
      </c>
      <c r="C10" s="3">
        <v>797</v>
      </c>
      <c r="F10"/>
      <c r="G10"/>
      <c r="H10"/>
      <c r="I10">
        <v>6</v>
      </c>
      <c r="J10">
        <v>196</v>
      </c>
      <c r="K10">
        <v>196</v>
      </c>
      <c r="L10">
        <v>196</v>
      </c>
      <c r="M10">
        <v>196</v>
      </c>
      <c r="N10">
        <v>196</v>
      </c>
      <c r="O10" s="1">
        <f t="shared" si="0"/>
        <v>980</v>
      </c>
      <c r="P10" t="s">
        <v>16</v>
      </c>
      <c r="Q10" s="1">
        <v>797</v>
      </c>
    </row>
    <row r="11" spans="1:17" x14ac:dyDescent="0.25">
      <c r="A11" s="8">
        <v>7</v>
      </c>
      <c r="B11" s="9">
        <v>63</v>
      </c>
      <c r="C11" s="3">
        <v>603</v>
      </c>
      <c r="F11"/>
      <c r="G11"/>
      <c r="H11"/>
      <c r="I11">
        <v>7</v>
      </c>
      <c r="J11">
        <v>196</v>
      </c>
      <c r="K11">
        <v>196</v>
      </c>
      <c r="L11">
        <v>196</v>
      </c>
      <c r="M11">
        <v>196</v>
      </c>
      <c r="N11">
        <v>196</v>
      </c>
      <c r="O11" s="1">
        <f t="shared" si="0"/>
        <v>980</v>
      </c>
      <c r="P11" t="s">
        <v>16</v>
      </c>
      <c r="Q11" s="1">
        <v>603</v>
      </c>
    </row>
    <row r="12" spans="1:17" x14ac:dyDescent="0.25">
      <c r="A12" s="8">
        <v>8</v>
      </c>
      <c r="B12" s="9">
        <v>96</v>
      </c>
      <c r="C12" s="3">
        <v>401</v>
      </c>
      <c r="F12"/>
      <c r="G12"/>
      <c r="H12"/>
      <c r="I12">
        <v>8</v>
      </c>
      <c r="J12">
        <v>196</v>
      </c>
      <c r="K12">
        <v>196</v>
      </c>
      <c r="L12">
        <v>196</v>
      </c>
      <c r="M12">
        <v>196</v>
      </c>
      <c r="N12">
        <v>196</v>
      </c>
      <c r="O12" s="1">
        <f t="shared" si="0"/>
        <v>980</v>
      </c>
      <c r="P12" t="s">
        <v>16</v>
      </c>
      <c r="Q12" s="1">
        <v>401</v>
      </c>
    </row>
    <row r="13" spans="1:17" x14ac:dyDescent="0.25">
      <c r="I13" s="1" t="s">
        <v>24</v>
      </c>
      <c r="J13" s="1">
        <f>SUM(J5:J12)</f>
        <v>1845</v>
      </c>
      <c r="K13" s="1">
        <f>SUM(K5:K12)</f>
        <v>1423</v>
      </c>
      <c r="L13" s="1">
        <f>SUM(L5:L12)</f>
        <v>1423</v>
      </c>
      <c r="M13" s="1">
        <f>SUM(M5:M12)</f>
        <v>1423</v>
      </c>
      <c r="N13" s="1">
        <f>SUM(N5:N12)</f>
        <v>1424</v>
      </c>
    </row>
    <row r="14" spans="1:17" x14ac:dyDescent="0.25">
      <c r="A14" s="1" t="s">
        <v>23</v>
      </c>
      <c r="I14" s="1" t="s">
        <v>22</v>
      </c>
      <c r="J14" s="1">
        <f>IF(J13&gt;0,5000,0)</f>
        <v>5000</v>
      </c>
      <c r="K14" s="1">
        <f>IF(K13&gt;0,5000,0)</f>
        <v>5000</v>
      </c>
      <c r="L14" s="1">
        <f>IF(L13&gt;0,5000,0)</f>
        <v>5000</v>
      </c>
      <c r="M14" s="1">
        <f>IF(M13&gt;0,5000,0)</f>
        <v>5000</v>
      </c>
      <c r="N14" s="1">
        <f>IF(N13&gt;0,5000,0)</f>
        <v>5000</v>
      </c>
    </row>
    <row r="15" spans="1:17" x14ac:dyDescent="0.25">
      <c r="A15" s="8" t="s">
        <v>53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</row>
    <row r="16" spans="1:17" x14ac:dyDescent="0.25">
      <c r="A16" s="8">
        <v>1</v>
      </c>
      <c r="B16" s="7">
        <v>0.27</v>
      </c>
      <c r="C16" s="7">
        <v>0.28999999999999998</v>
      </c>
      <c r="D16" s="7">
        <v>0.3</v>
      </c>
      <c r="E16" s="7">
        <v>0.6</v>
      </c>
      <c r="F16" s="7">
        <v>0.06</v>
      </c>
      <c r="I16" s="1" t="s">
        <v>21</v>
      </c>
    </row>
    <row r="17" spans="1:15" x14ac:dyDescent="0.25">
      <c r="A17" s="8">
        <v>2</v>
      </c>
      <c r="B17" s="7">
        <v>0.31</v>
      </c>
      <c r="C17" s="7">
        <v>0.25</v>
      </c>
      <c r="D17" s="7">
        <v>0.1</v>
      </c>
      <c r="E17" s="7">
        <v>0.13</v>
      </c>
      <c r="F17" s="7">
        <v>0.3</v>
      </c>
      <c r="I17" s="1" t="s">
        <v>20</v>
      </c>
      <c r="J17" s="1">
        <v>1</v>
      </c>
      <c r="K17" s="1">
        <v>2</v>
      </c>
      <c r="L17" s="1">
        <v>3</v>
      </c>
      <c r="M17">
        <v>4</v>
      </c>
      <c r="N17">
        <v>5</v>
      </c>
    </row>
    <row r="18" spans="1:15" x14ac:dyDescent="0.25">
      <c r="A18" s="8">
        <v>3</v>
      </c>
      <c r="B18" s="7">
        <v>0.23</v>
      </c>
      <c r="C18" s="7">
        <v>0.32</v>
      </c>
      <c r="D18" s="7">
        <v>0.15</v>
      </c>
      <c r="E18" s="7">
        <v>0.6</v>
      </c>
      <c r="F18" s="7">
        <v>0.09</v>
      </c>
      <c r="I18" s="1">
        <v>1</v>
      </c>
      <c r="J18" s="1">
        <f t="shared" ref="J18:N25" si="1">$Q5*0.8</f>
        <v>473.6</v>
      </c>
      <c r="K18" s="1">
        <f t="shared" si="1"/>
        <v>473.6</v>
      </c>
      <c r="L18" s="1">
        <f t="shared" si="1"/>
        <v>473.6</v>
      </c>
      <c r="M18" s="1">
        <f t="shared" si="1"/>
        <v>473.6</v>
      </c>
      <c r="N18" s="1">
        <f t="shared" si="1"/>
        <v>473.6</v>
      </c>
    </row>
    <row r="19" spans="1:15" x14ac:dyDescent="0.25">
      <c r="A19" s="8">
        <v>4</v>
      </c>
      <c r="B19" s="7">
        <v>0.06</v>
      </c>
      <c r="C19" s="7">
        <v>0.21</v>
      </c>
      <c r="D19" s="7">
        <v>0.18</v>
      </c>
      <c r="E19" s="7">
        <v>0.6</v>
      </c>
      <c r="F19" s="7">
        <v>0.28000000000000003</v>
      </c>
      <c r="I19" s="1">
        <v>2</v>
      </c>
      <c r="J19" s="1">
        <f t="shared" si="1"/>
        <v>356.8</v>
      </c>
      <c r="K19" s="1">
        <f t="shared" si="1"/>
        <v>356.8</v>
      </c>
      <c r="L19" s="1">
        <f t="shared" si="1"/>
        <v>356.8</v>
      </c>
      <c r="M19" s="1">
        <f t="shared" si="1"/>
        <v>356.8</v>
      </c>
      <c r="N19" s="1">
        <f t="shared" si="1"/>
        <v>356.8</v>
      </c>
    </row>
    <row r="20" spans="1:15" x14ac:dyDescent="0.25">
      <c r="A20" s="8">
        <v>5</v>
      </c>
      <c r="B20" s="7">
        <v>0.17</v>
      </c>
      <c r="C20" s="7">
        <v>0.18</v>
      </c>
      <c r="D20" s="7">
        <v>0.06</v>
      </c>
      <c r="E20" s="7">
        <v>0.08</v>
      </c>
      <c r="F20" s="7">
        <v>0.31</v>
      </c>
      <c r="I20" s="1">
        <v>3</v>
      </c>
      <c r="J20" s="1">
        <f t="shared" si="1"/>
        <v>438.40000000000003</v>
      </c>
      <c r="K20" s="1">
        <f t="shared" si="1"/>
        <v>438.40000000000003</v>
      </c>
      <c r="L20" s="1">
        <f t="shared" si="1"/>
        <v>438.40000000000003</v>
      </c>
      <c r="M20" s="1">
        <f t="shared" si="1"/>
        <v>438.40000000000003</v>
      </c>
      <c r="N20" s="1">
        <f t="shared" si="1"/>
        <v>438.40000000000003</v>
      </c>
    </row>
    <row r="21" spans="1:15" x14ac:dyDescent="0.25">
      <c r="A21" s="8">
        <v>6</v>
      </c>
      <c r="B21" s="7">
        <v>7.0000000000000007E-2</v>
      </c>
      <c r="C21" s="7">
        <v>0.22</v>
      </c>
      <c r="D21" s="7">
        <v>0.25</v>
      </c>
      <c r="E21" s="7">
        <v>0.34</v>
      </c>
      <c r="F21" s="7">
        <v>0.35</v>
      </c>
      <c r="I21">
        <v>4</v>
      </c>
      <c r="J21" s="1">
        <f t="shared" si="1"/>
        <v>517.6</v>
      </c>
      <c r="K21" s="1">
        <f t="shared" si="1"/>
        <v>517.6</v>
      </c>
      <c r="L21" s="1">
        <f t="shared" si="1"/>
        <v>517.6</v>
      </c>
      <c r="M21" s="1">
        <f t="shared" si="1"/>
        <v>517.6</v>
      </c>
      <c r="N21" s="1">
        <f t="shared" si="1"/>
        <v>517.6</v>
      </c>
    </row>
    <row r="22" spans="1:15" x14ac:dyDescent="0.25">
      <c r="A22" s="8">
        <v>7</v>
      </c>
      <c r="B22" s="7">
        <v>0.3</v>
      </c>
      <c r="C22" s="7">
        <v>0.18</v>
      </c>
      <c r="D22" s="7">
        <v>0.18</v>
      </c>
      <c r="E22" s="7">
        <v>0.31</v>
      </c>
      <c r="F22" s="7">
        <v>0.26</v>
      </c>
      <c r="I22">
        <v>5</v>
      </c>
      <c r="J22" s="1">
        <f t="shared" si="1"/>
        <v>196</v>
      </c>
      <c r="K22" s="1">
        <f t="shared" si="1"/>
        <v>196</v>
      </c>
      <c r="L22" s="1">
        <f t="shared" si="1"/>
        <v>196</v>
      </c>
      <c r="M22" s="1">
        <f t="shared" si="1"/>
        <v>196</v>
      </c>
      <c r="N22" s="1">
        <f t="shared" si="1"/>
        <v>196</v>
      </c>
    </row>
    <row r="23" spans="1:15" x14ac:dyDescent="0.25">
      <c r="A23" s="8">
        <v>8</v>
      </c>
      <c r="B23" s="7">
        <v>0.21</v>
      </c>
      <c r="C23" s="7">
        <v>0.3</v>
      </c>
      <c r="D23" s="7">
        <v>0.34</v>
      </c>
      <c r="E23" s="7">
        <v>0.12</v>
      </c>
      <c r="F23" s="7">
        <v>0.14000000000000001</v>
      </c>
      <c r="I23">
        <v>6</v>
      </c>
      <c r="J23" s="1">
        <f t="shared" si="1"/>
        <v>637.6</v>
      </c>
      <c r="K23" s="1">
        <f t="shared" si="1"/>
        <v>637.6</v>
      </c>
      <c r="L23" s="1">
        <f t="shared" si="1"/>
        <v>637.6</v>
      </c>
      <c r="M23" s="1">
        <f t="shared" si="1"/>
        <v>637.6</v>
      </c>
      <c r="N23" s="1">
        <f t="shared" si="1"/>
        <v>637.6</v>
      </c>
    </row>
    <row r="24" spans="1:15" x14ac:dyDescent="0.25">
      <c r="I24">
        <v>7</v>
      </c>
      <c r="J24" s="1">
        <f t="shared" si="1"/>
        <v>482.40000000000003</v>
      </c>
      <c r="K24" s="1">
        <f t="shared" si="1"/>
        <v>482.40000000000003</v>
      </c>
      <c r="L24" s="1">
        <f t="shared" si="1"/>
        <v>482.40000000000003</v>
      </c>
      <c r="M24" s="1">
        <f t="shared" si="1"/>
        <v>482.40000000000003</v>
      </c>
      <c r="N24" s="1">
        <f t="shared" si="1"/>
        <v>482.40000000000003</v>
      </c>
    </row>
    <row r="25" spans="1:15" x14ac:dyDescent="0.25">
      <c r="I25">
        <v>8</v>
      </c>
      <c r="J25" s="1">
        <f t="shared" si="1"/>
        <v>320.8</v>
      </c>
      <c r="K25" s="1">
        <f t="shared" si="1"/>
        <v>320.8</v>
      </c>
      <c r="L25" s="1">
        <f t="shared" si="1"/>
        <v>320.8</v>
      </c>
      <c r="M25" s="1">
        <f t="shared" si="1"/>
        <v>320.8</v>
      </c>
      <c r="N25" s="1">
        <f t="shared" si="1"/>
        <v>320.8</v>
      </c>
    </row>
    <row r="26" spans="1:15" x14ac:dyDescent="0.25">
      <c r="A26" s="1" t="s">
        <v>20</v>
      </c>
      <c r="B26" s="6">
        <v>1</v>
      </c>
      <c r="C26" s="6">
        <v>2</v>
      </c>
      <c r="D26" s="6">
        <v>3</v>
      </c>
      <c r="E26" s="6">
        <v>4</v>
      </c>
      <c r="F26" s="6">
        <v>5</v>
      </c>
      <c r="G26" s="6">
        <v>5</v>
      </c>
      <c r="N26"/>
      <c r="O26"/>
    </row>
    <row r="27" spans="1:15" x14ac:dyDescent="0.25">
      <c r="A27" s="1">
        <v>1</v>
      </c>
      <c r="B27" s="1">
        <f t="shared" ref="B27:G34" si="2">(J5*$B5)</f>
        <v>18920</v>
      </c>
      <c r="C27" s="1">
        <f t="shared" si="2"/>
        <v>2040</v>
      </c>
      <c r="D27" s="1">
        <f t="shared" si="2"/>
        <v>2040</v>
      </c>
      <c r="E27" s="1">
        <f t="shared" si="2"/>
        <v>2040</v>
      </c>
      <c r="F27" s="1">
        <f t="shared" si="2"/>
        <v>2080</v>
      </c>
      <c r="G27" s="1">
        <f t="shared" si="2"/>
        <v>27120</v>
      </c>
      <c r="K27" s="1">
        <v>1</v>
      </c>
      <c r="L27" s="1">
        <v>2</v>
      </c>
      <c r="M27" s="1">
        <v>3</v>
      </c>
      <c r="N27">
        <v>4</v>
      </c>
      <c r="O27">
        <v>5</v>
      </c>
    </row>
    <row r="28" spans="1:15" x14ac:dyDescent="0.25">
      <c r="A28" s="1">
        <v>2</v>
      </c>
      <c r="B28" s="1">
        <f t="shared" si="2"/>
        <v>19208</v>
      </c>
      <c r="C28" s="1">
        <f t="shared" si="2"/>
        <v>19208</v>
      </c>
      <c r="D28" s="1">
        <f t="shared" si="2"/>
        <v>19208</v>
      </c>
      <c r="E28" s="1">
        <f t="shared" si="2"/>
        <v>19208</v>
      </c>
      <c r="F28" s="1">
        <f t="shared" si="2"/>
        <v>19208</v>
      </c>
      <c r="G28" s="1">
        <f t="shared" si="2"/>
        <v>96040</v>
      </c>
      <c r="J28" s="1">
        <v>1</v>
      </c>
      <c r="K28" s="1">
        <f t="shared" ref="K28:O35" si="3">B27-(B78*B16)</f>
        <v>18920</v>
      </c>
      <c r="L28" s="1">
        <f t="shared" si="3"/>
        <v>2040</v>
      </c>
      <c r="M28" s="1">
        <f t="shared" si="3"/>
        <v>2040</v>
      </c>
      <c r="N28" s="1">
        <f t="shared" si="3"/>
        <v>2040</v>
      </c>
      <c r="O28" s="1">
        <f t="shared" si="3"/>
        <v>2080</v>
      </c>
    </row>
    <row r="29" spans="1:15" x14ac:dyDescent="0.25">
      <c r="A29" s="1">
        <v>3</v>
      </c>
      <c r="B29" s="1">
        <f t="shared" si="2"/>
        <v>9996</v>
      </c>
      <c r="C29" s="1">
        <f t="shared" si="2"/>
        <v>9996</v>
      </c>
      <c r="D29" s="1">
        <f t="shared" si="2"/>
        <v>9996</v>
      </c>
      <c r="E29" s="1">
        <f t="shared" si="2"/>
        <v>9996</v>
      </c>
      <c r="F29" s="1">
        <f t="shared" si="2"/>
        <v>9996</v>
      </c>
      <c r="G29" s="1">
        <f t="shared" si="2"/>
        <v>49980</v>
      </c>
      <c r="J29" s="1">
        <v>2</v>
      </c>
      <c r="K29" s="1">
        <f t="shared" si="3"/>
        <v>19208</v>
      </c>
      <c r="L29" s="1">
        <f t="shared" si="3"/>
        <v>19208</v>
      </c>
      <c r="M29" s="1">
        <f t="shared" si="3"/>
        <v>19208</v>
      </c>
      <c r="N29" s="1">
        <f t="shared" si="3"/>
        <v>19208</v>
      </c>
      <c r="O29" s="1">
        <f t="shared" si="3"/>
        <v>19208</v>
      </c>
    </row>
    <row r="30" spans="1:15" x14ac:dyDescent="0.25">
      <c r="A30">
        <v>4</v>
      </c>
      <c r="B30" s="1">
        <f t="shared" si="2"/>
        <v>16268</v>
      </c>
      <c r="C30" s="1">
        <f t="shared" si="2"/>
        <v>16268</v>
      </c>
      <c r="D30" s="1">
        <f t="shared" si="2"/>
        <v>16268</v>
      </c>
      <c r="E30" s="1">
        <f t="shared" si="2"/>
        <v>16268</v>
      </c>
      <c r="F30" s="1">
        <f t="shared" si="2"/>
        <v>16268</v>
      </c>
      <c r="G30" s="1">
        <f t="shared" si="2"/>
        <v>81340</v>
      </c>
      <c r="J30" s="1">
        <v>3</v>
      </c>
      <c r="K30" s="1">
        <f t="shared" si="3"/>
        <v>9996</v>
      </c>
      <c r="L30" s="1">
        <f t="shared" si="3"/>
        <v>9996</v>
      </c>
      <c r="M30" s="1">
        <f t="shared" si="3"/>
        <v>9996</v>
      </c>
      <c r="N30" s="1">
        <f t="shared" si="3"/>
        <v>9996</v>
      </c>
      <c r="O30" s="1">
        <f t="shared" si="3"/>
        <v>9996</v>
      </c>
    </row>
    <row r="31" spans="1:15" x14ac:dyDescent="0.25">
      <c r="A31">
        <v>5</v>
      </c>
      <c r="B31" s="1">
        <f t="shared" si="2"/>
        <v>10780</v>
      </c>
      <c r="C31" s="1">
        <f t="shared" si="2"/>
        <v>10780</v>
      </c>
      <c r="D31" s="1">
        <f t="shared" si="2"/>
        <v>10780</v>
      </c>
      <c r="E31" s="1">
        <f t="shared" si="2"/>
        <v>10780</v>
      </c>
      <c r="F31" s="1">
        <f t="shared" si="2"/>
        <v>10780</v>
      </c>
      <c r="G31" s="1">
        <f t="shared" si="2"/>
        <v>53900</v>
      </c>
      <c r="J31">
        <v>4</v>
      </c>
      <c r="K31" s="1">
        <f t="shared" si="3"/>
        <v>16268</v>
      </c>
      <c r="L31" s="1">
        <f t="shared" si="3"/>
        <v>16268</v>
      </c>
      <c r="M31" s="1">
        <f t="shared" si="3"/>
        <v>16268</v>
      </c>
      <c r="N31" s="1">
        <f t="shared" si="3"/>
        <v>16268</v>
      </c>
      <c r="O31" s="1">
        <f t="shared" si="3"/>
        <v>16268</v>
      </c>
    </row>
    <row r="32" spans="1:15" x14ac:dyDescent="0.25">
      <c r="A32">
        <v>6</v>
      </c>
      <c r="B32" s="1">
        <f t="shared" si="2"/>
        <v>17052</v>
      </c>
      <c r="C32" s="1">
        <f t="shared" si="2"/>
        <v>17052</v>
      </c>
      <c r="D32" s="1">
        <f t="shared" si="2"/>
        <v>17052</v>
      </c>
      <c r="E32" s="1">
        <f t="shared" si="2"/>
        <v>17052</v>
      </c>
      <c r="F32" s="1">
        <f t="shared" si="2"/>
        <v>17052</v>
      </c>
      <c r="G32" s="1">
        <f t="shared" si="2"/>
        <v>85260</v>
      </c>
      <c r="J32">
        <v>5</v>
      </c>
      <c r="K32" s="1">
        <f t="shared" si="3"/>
        <v>10780</v>
      </c>
      <c r="L32" s="1">
        <f t="shared" si="3"/>
        <v>10780</v>
      </c>
      <c r="M32" s="1">
        <f t="shared" si="3"/>
        <v>10780</v>
      </c>
      <c r="N32" s="1">
        <f t="shared" si="3"/>
        <v>10780</v>
      </c>
      <c r="O32" s="1">
        <f t="shared" si="3"/>
        <v>10780</v>
      </c>
    </row>
    <row r="33" spans="1:15" x14ac:dyDescent="0.25">
      <c r="A33">
        <v>7</v>
      </c>
      <c r="B33" s="1">
        <f t="shared" si="2"/>
        <v>12348</v>
      </c>
      <c r="C33" s="1">
        <f t="shared" si="2"/>
        <v>12348</v>
      </c>
      <c r="D33" s="1">
        <f t="shared" si="2"/>
        <v>12348</v>
      </c>
      <c r="E33" s="1">
        <f t="shared" si="2"/>
        <v>12348</v>
      </c>
      <c r="F33" s="1">
        <f t="shared" si="2"/>
        <v>12348</v>
      </c>
      <c r="G33" s="1">
        <f t="shared" si="2"/>
        <v>61740</v>
      </c>
      <c r="J33">
        <v>6</v>
      </c>
      <c r="K33" s="1">
        <f t="shared" si="3"/>
        <v>17052</v>
      </c>
      <c r="L33" s="1">
        <f t="shared" si="3"/>
        <v>17052</v>
      </c>
      <c r="M33" s="1">
        <f t="shared" si="3"/>
        <v>17052</v>
      </c>
      <c r="N33" s="1">
        <f t="shared" si="3"/>
        <v>17052</v>
      </c>
      <c r="O33" s="1">
        <f t="shared" si="3"/>
        <v>17052</v>
      </c>
    </row>
    <row r="34" spans="1:15" x14ac:dyDescent="0.25">
      <c r="A34">
        <v>8</v>
      </c>
      <c r="B34" s="1">
        <f t="shared" si="2"/>
        <v>18816</v>
      </c>
      <c r="C34" s="1">
        <f t="shared" si="2"/>
        <v>18816</v>
      </c>
      <c r="D34" s="1">
        <f t="shared" si="2"/>
        <v>18816</v>
      </c>
      <c r="E34" s="1">
        <f t="shared" si="2"/>
        <v>18816</v>
      </c>
      <c r="F34" s="1">
        <f t="shared" si="2"/>
        <v>18816</v>
      </c>
      <c r="G34" s="1">
        <f t="shared" si="2"/>
        <v>94080</v>
      </c>
      <c r="J34">
        <v>7</v>
      </c>
      <c r="K34" s="1">
        <f t="shared" si="3"/>
        <v>12348</v>
      </c>
      <c r="L34" s="1">
        <f t="shared" si="3"/>
        <v>12348</v>
      </c>
      <c r="M34" s="1">
        <f t="shared" si="3"/>
        <v>12348</v>
      </c>
      <c r="N34" s="1">
        <f t="shared" si="3"/>
        <v>12348</v>
      </c>
      <c r="O34" s="1">
        <f t="shared" si="3"/>
        <v>12348</v>
      </c>
    </row>
    <row r="35" spans="1:15" x14ac:dyDescent="0.25">
      <c r="J35">
        <v>8</v>
      </c>
      <c r="K35" s="1">
        <f t="shared" si="3"/>
        <v>18816</v>
      </c>
      <c r="L35" s="1">
        <f t="shared" si="3"/>
        <v>18816</v>
      </c>
      <c r="M35" s="1">
        <f t="shared" si="3"/>
        <v>18816</v>
      </c>
      <c r="N35" s="1">
        <f t="shared" si="3"/>
        <v>18816</v>
      </c>
      <c r="O35" s="1">
        <f t="shared" si="3"/>
        <v>18816</v>
      </c>
    </row>
    <row r="38" spans="1:15" x14ac:dyDescent="0.25">
      <c r="H38" s="1" t="s">
        <v>30</v>
      </c>
      <c r="I38" s="5">
        <f>SUM(J14:N14)+SUM(P28:P35)</f>
        <v>25000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2B5E-72E0-4C6D-92D7-CC0A1C9DB3D2}">
  <dimension ref="A1:O11"/>
  <sheetViews>
    <sheetView tabSelected="1" workbookViewId="0">
      <selection activeCell="I9" sqref="I9:J9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12" width="9.28515625" bestFit="1" customWidth="1"/>
    <col min="13" max="13" width="7.5703125" bestFit="1" customWidth="1"/>
    <col min="14" max="15" width="10.140625" bestFit="1" customWidth="1"/>
  </cols>
  <sheetData>
    <row r="1" spans="1:15" x14ac:dyDescent="0.25">
      <c r="A1" t="s">
        <v>71</v>
      </c>
    </row>
    <row r="2" spans="1:15" x14ac:dyDescent="0.25">
      <c r="A2" t="s">
        <v>72</v>
      </c>
      <c r="B2" s="14">
        <v>0.3</v>
      </c>
    </row>
    <row r="3" spans="1:15" x14ac:dyDescent="0.25">
      <c r="A3" t="s">
        <v>73</v>
      </c>
      <c r="B3" s="14">
        <v>0.1</v>
      </c>
    </row>
    <row r="4" spans="1:15" x14ac:dyDescent="0.25">
      <c r="A4" t="s">
        <v>74</v>
      </c>
      <c r="B4">
        <v>0.2</v>
      </c>
    </row>
    <row r="6" spans="1:15" x14ac:dyDescent="0.25">
      <c r="A6" t="s">
        <v>75</v>
      </c>
      <c r="B6" t="s">
        <v>76</v>
      </c>
      <c r="C6" t="s">
        <v>77</v>
      </c>
      <c r="D6" t="s">
        <v>78</v>
      </c>
      <c r="E6" t="s">
        <v>79</v>
      </c>
      <c r="F6" t="s">
        <v>80</v>
      </c>
      <c r="G6" t="s">
        <v>81</v>
      </c>
      <c r="H6" t="s">
        <v>82</v>
      </c>
      <c r="I6" t="s">
        <v>83</v>
      </c>
      <c r="J6" t="s">
        <v>84</v>
      </c>
      <c r="K6" t="s">
        <v>85</v>
      </c>
      <c r="L6" t="s">
        <v>86</v>
      </c>
      <c r="M6" t="s">
        <v>87</v>
      </c>
      <c r="N6" t="s">
        <v>88</v>
      </c>
      <c r="O6" t="s">
        <v>54</v>
      </c>
    </row>
    <row r="7" spans="1:15" x14ac:dyDescent="0.25">
      <c r="A7" t="s">
        <v>92</v>
      </c>
      <c r="B7">
        <v>3046</v>
      </c>
      <c r="C7">
        <v>1614</v>
      </c>
      <c r="D7">
        <v>1225</v>
      </c>
      <c r="E7">
        <v>1054</v>
      </c>
      <c r="F7">
        <v>965</v>
      </c>
      <c r="G7">
        <v>904</v>
      </c>
      <c r="H7">
        <v>846</v>
      </c>
      <c r="I7">
        <v>772</v>
      </c>
      <c r="J7">
        <v>663</v>
      </c>
      <c r="K7">
        <v>506</v>
      </c>
      <c r="L7">
        <v>304</v>
      </c>
      <c r="M7">
        <v>101</v>
      </c>
      <c r="N7">
        <f>SUM(B7:M7)</f>
        <v>12000</v>
      </c>
      <c r="O7">
        <v>12000</v>
      </c>
    </row>
    <row r="8" spans="1:15" x14ac:dyDescent="0.25">
      <c r="A8" t="s">
        <v>89</v>
      </c>
      <c r="B8" s="14">
        <f>B2</f>
        <v>0.3</v>
      </c>
      <c r="C8" s="15">
        <f>B9</f>
        <v>0.51433910861751131</v>
      </c>
      <c r="D8" s="15">
        <f t="shared" ref="D8:M8" si="0">C9</f>
        <v>0.58630512211381669</v>
      </c>
      <c r="E8" s="15">
        <f t="shared" si="0"/>
        <v>0.61924987483502447</v>
      </c>
      <c r="F8" s="15">
        <f t="shared" si="0"/>
        <v>0.6355039314324149</v>
      </c>
      <c r="G8" s="15">
        <f t="shared" si="0"/>
        <v>0.64356565334275428</v>
      </c>
      <c r="H8" s="15">
        <f t="shared" si="0"/>
        <v>0.64698786961546495</v>
      </c>
      <c r="I8" s="15">
        <f t="shared" si="0"/>
        <v>0.64722796447738051</v>
      </c>
      <c r="J8" s="15">
        <f t="shared" si="0"/>
        <v>0.64449676106744336</v>
      </c>
      <c r="K8" s="15">
        <f t="shared" si="0"/>
        <v>0.63794065371132624</v>
      </c>
      <c r="L8" s="15">
        <f t="shared" si="0"/>
        <v>0.62565581350963317</v>
      </c>
      <c r="M8" s="15">
        <f t="shared" si="0"/>
        <v>0.60437006029182805</v>
      </c>
    </row>
    <row r="9" spans="1:15" x14ac:dyDescent="0.25">
      <c r="A9" t="s">
        <v>90</v>
      </c>
      <c r="B9" s="15">
        <f>B8*(1-$B$3)+$B$4*SQRT(B7/1000)*(1-B8)</f>
        <v>0.51433910861751131</v>
      </c>
      <c r="C9" s="15">
        <f t="shared" ref="C9:M9" si="1">C8*(1-$B$3)+$B$4*SQRT(C7/1000)*(1-C8)</f>
        <v>0.58630512211381669</v>
      </c>
      <c r="D9" s="15">
        <f t="shared" si="1"/>
        <v>0.61924987483502447</v>
      </c>
      <c r="E9" s="15">
        <f t="shared" si="1"/>
        <v>0.6355039314324149</v>
      </c>
      <c r="F9" s="15">
        <f t="shared" si="1"/>
        <v>0.64356565334275428</v>
      </c>
      <c r="G9" s="15">
        <f t="shared" si="1"/>
        <v>0.64698786961546495</v>
      </c>
      <c r="H9" s="15">
        <f t="shared" si="1"/>
        <v>0.64722796447738051</v>
      </c>
      <c r="I9" s="15">
        <f t="shared" si="1"/>
        <v>0.64449676106744336</v>
      </c>
      <c r="J9" s="15">
        <f t="shared" si="1"/>
        <v>0.63794065371132624</v>
      </c>
      <c r="K9" s="15">
        <f t="shared" si="1"/>
        <v>0.62565581350963317</v>
      </c>
      <c r="L9" s="15">
        <f t="shared" si="1"/>
        <v>0.60437006029182805</v>
      </c>
      <c r="M9" s="15">
        <f t="shared" si="1"/>
        <v>0.5690796866165353</v>
      </c>
    </row>
    <row r="11" spans="1:15" x14ac:dyDescent="0.25">
      <c r="A11" t="s">
        <v>91</v>
      </c>
      <c r="B11" s="15">
        <f>AVERAGE(B9:M9)</f>
        <v>0.61456020830259439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7E4-1351-4308-A452-B18564BC5AB3}">
  <dimension ref="A1:J32"/>
  <sheetViews>
    <sheetView workbookViewId="0"/>
  </sheetViews>
  <sheetFormatPr defaultColWidth="9.140625" defaultRowHeight="15" x14ac:dyDescent="0.25"/>
  <cols>
    <col min="1" max="1" width="13.28515625" style="1" bestFit="1" customWidth="1"/>
    <col min="2" max="10" width="15" style="1" customWidth="1"/>
    <col min="11" max="16384" width="9.140625" style="1"/>
  </cols>
  <sheetData>
    <row r="1" spans="1:10" x14ac:dyDescent="0.25">
      <c r="A1" s="1" t="s">
        <v>93</v>
      </c>
    </row>
    <row r="2" spans="1:10" x14ac:dyDescent="0.25">
      <c r="B2" s="11" t="s">
        <v>55</v>
      </c>
      <c r="C2" s="8"/>
      <c r="D2" s="8"/>
      <c r="E2" s="8"/>
      <c r="F2" s="8"/>
      <c r="G2" s="11" t="s">
        <v>56</v>
      </c>
      <c r="H2" s="8"/>
      <c r="I2" s="8"/>
      <c r="J2" s="8"/>
    </row>
    <row r="3" spans="1:10" x14ac:dyDescent="0.25">
      <c r="A3" s="8" t="s">
        <v>57</v>
      </c>
      <c r="B3" s="3" t="s">
        <v>58</v>
      </c>
      <c r="C3" s="3" t="s">
        <v>59</v>
      </c>
      <c r="D3" s="3" t="s">
        <v>60</v>
      </c>
      <c r="E3" s="3" t="s">
        <v>61</v>
      </c>
      <c r="F3" s="3"/>
      <c r="G3" s="3" t="s">
        <v>58</v>
      </c>
      <c r="H3" s="3" t="s">
        <v>59</v>
      </c>
      <c r="I3" s="3" t="s">
        <v>60</v>
      </c>
      <c r="J3" s="3" t="s">
        <v>61</v>
      </c>
    </row>
    <row r="4" spans="1:10" x14ac:dyDescent="0.25">
      <c r="A4" s="8">
        <v>1</v>
      </c>
      <c r="B4" s="1">
        <v>4.2</v>
      </c>
      <c r="C4" s="1">
        <v>4.0999999999999996</v>
      </c>
      <c r="D4" s="1">
        <v>4.22</v>
      </c>
      <c r="E4" s="1">
        <v>4.3499999999999996</v>
      </c>
      <c r="G4" s="1">
        <v>3251</v>
      </c>
      <c r="H4" s="1">
        <v>4933</v>
      </c>
      <c r="I4" s="1">
        <v>3463</v>
      </c>
      <c r="J4" s="1">
        <v>5467</v>
      </c>
    </row>
    <row r="5" spans="1:10" x14ac:dyDescent="0.25">
      <c r="A5" s="8">
        <v>2</v>
      </c>
      <c r="B5" s="1">
        <v>3.9</v>
      </c>
      <c r="C5" s="1">
        <v>4.3</v>
      </c>
      <c r="D5" s="1">
        <v>4.12</v>
      </c>
      <c r="E5" s="1">
        <v>4.18</v>
      </c>
      <c r="G5" s="1">
        <v>3524</v>
      </c>
      <c r="H5" s="1">
        <v>4629</v>
      </c>
      <c r="I5" s="1">
        <v>3471</v>
      </c>
      <c r="J5" s="1">
        <v>5607</v>
      </c>
    </row>
    <row r="6" spans="1:10" x14ac:dyDescent="0.25">
      <c r="A6" s="8">
        <v>3</v>
      </c>
      <c r="B6" s="1">
        <v>4.0999999999999996</v>
      </c>
      <c r="C6" s="1">
        <v>4.5</v>
      </c>
      <c r="D6" s="1">
        <v>4.32</v>
      </c>
      <c r="E6" s="1">
        <v>4.22</v>
      </c>
      <c r="G6" s="1">
        <v>3349</v>
      </c>
      <c r="H6" s="1">
        <v>4456</v>
      </c>
      <c r="I6" s="1">
        <v>3362</v>
      </c>
      <c r="J6" s="1">
        <v>5494</v>
      </c>
    </row>
    <row r="7" spans="1:10" x14ac:dyDescent="0.25">
      <c r="A7" s="8">
        <v>4</v>
      </c>
      <c r="B7" s="1">
        <v>4</v>
      </c>
      <c r="C7" s="1">
        <v>4.4000000000000004</v>
      </c>
      <c r="D7" s="1">
        <v>3.86</v>
      </c>
      <c r="E7" s="1">
        <v>4.13</v>
      </c>
      <c r="G7" s="1">
        <v>3380</v>
      </c>
      <c r="H7" s="1">
        <v>4497</v>
      </c>
      <c r="I7" s="1">
        <v>3875</v>
      </c>
      <c r="J7" s="1">
        <v>5507</v>
      </c>
    </row>
    <row r="8" spans="1:10" x14ac:dyDescent="0.25">
      <c r="A8" s="8">
        <v>5</v>
      </c>
      <c r="B8" s="1">
        <v>3.8</v>
      </c>
      <c r="C8" s="1">
        <v>3.8</v>
      </c>
      <c r="D8" s="1">
        <v>3.99</v>
      </c>
      <c r="E8" s="1">
        <v>4.5599999999999996</v>
      </c>
      <c r="G8" s="1">
        <v>3447</v>
      </c>
      <c r="H8" s="1">
        <v>5193</v>
      </c>
      <c r="I8" s="1">
        <v>3726</v>
      </c>
      <c r="J8" s="1">
        <v>5084</v>
      </c>
    </row>
    <row r="9" spans="1:10" x14ac:dyDescent="0.25">
      <c r="A9" s="8">
        <v>6</v>
      </c>
      <c r="B9" s="1">
        <v>3.9</v>
      </c>
      <c r="C9" s="1">
        <v>3.9</v>
      </c>
      <c r="D9" s="1">
        <v>3.76</v>
      </c>
      <c r="E9" s="1">
        <v>3.78</v>
      </c>
      <c r="G9" s="1">
        <v>3560</v>
      </c>
      <c r="H9" s="1">
        <v>4885</v>
      </c>
      <c r="I9" s="1">
        <v>3961</v>
      </c>
      <c r="J9" s="1">
        <v>6063</v>
      </c>
    </row>
    <row r="10" spans="1:10" x14ac:dyDescent="0.25">
      <c r="A10" s="8">
        <v>7</v>
      </c>
      <c r="B10" s="1">
        <v>3.8</v>
      </c>
      <c r="C10" s="1">
        <v>3.7</v>
      </c>
      <c r="D10" s="1">
        <v>4.07</v>
      </c>
      <c r="E10" s="1">
        <v>3.89</v>
      </c>
      <c r="G10" s="1">
        <v>3689</v>
      </c>
      <c r="H10" s="1">
        <v>5344</v>
      </c>
      <c r="I10" s="1">
        <v>3669</v>
      </c>
      <c r="J10" s="1">
        <v>5953</v>
      </c>
    </row>
    <row r="11" spans="1:10" x14ac:dyDescent="0.25">
      <c r="A11" s="8">
        <v>8</v>
      </c>
      <c r="B11" s="1">
        <v>4.3</v>
      </c>
      <c r="C11" s="1">
        <v>3.6</v>
      </c>
      <c r="D11" s="1">
        <v>4.05</v>
      </c>
      <c r="E11" s="1">
        <v>3.97</v>
      </c>
      <c r="G11" s="1">
        <v>3013</v>
      </c>
      <c r="H11" s="1">
        <v>5522</v>
      </c>
      <c r="I11" s="1">
        <v>3654</v>
      </c>
      <c r="J11" s="1">
        <v>5959</v>
      </c>
    </row>
    <row r="12" spans="1:10" x14ac:dyDescent="0.25">
      <c r="A12" s="8">
        <v>9</v>
      </c>
      <c r="B12" s="1">
        <v>3.6</v>
      </c>
      <c r="C12" s="1">
        <v>3.95</v>
      </c>
      <c r="D12" s="1">
        <v>4.09</v>
      </c>
      <c r="E12" s="1">
        <v>4.22</v>
      </c>
      <c r="G12" s="1">
        <v>3824</v>
      </c>
      <c r="H12" s="1">
        <v>4935</v>
      </c>
      <c r="I12" s="1">
        <v>3720</v>
      </c>
      <c r="J12" s="1">
        <v>5470</v>
      </c>
    </row>
    <row r="13" spans="1:10" x14ac:dyDescent="0.25">
      <c r="A13" s="8">
        <v>10</v>
      </c>
      <c r="B13" s="1">
        <v>3.5</v>
      </c>
      <c r="C13" s="1">
        <v>4.0599999999999996</v>
      </c>
      <c r="D13" s="1">
        <v>4.12</v>
      </c>
      <c r="E13" s="1">
        <v>4.13</v>
      </c>
      <c r="G13" s="1">
        <v>3760</v>
      </c>
      <c r="H13" s="1">
        <v>4845</v>
      </c>
      <c r="I13" s="1">
        <v>3641</v>
      </c>
      <c r="J13" s="1">
        <v>5659</v>
      </c>
    </row>
    <row r="14" spans="1:10" x14ac:dyDescent="0.25">
      <c r="A14" s="8">
        <v>11</v>
      </c>
      <c r="B14" s="1">
        <v>3.4</v>
      </c>
      <c r="C14" s="1">
        <v>4.12</v>
      </c>
      <c r="D14" s="1">
        <v>4.13</v>
      </c>
      <c r="E14" s="1">
        <v>4.5</v>
      </c>
      <c r="G14" s="1">
        <v>4047</v>
      </c>
      <c r="H14" s="1">
        <v>4848</v>
      </c>
      <c r="I14" s="1">
        <v>3655</v>
      </c>
      <c r="J14" s="1">
        <v>5183</v>
      </c>
    </row>
    <row r="15" spans="1:10" x14ac:dyDescent="0.25">
      <c r="A15" s="8">
        <v>12</v>
      </c>
      <c r="B15" s="1">
        <v>3.7</v>
      </c>
      <c r="C15" s="1">
        <v>4.12</v>
      </c>
      <c r="D15" s="1">
        <v>5.16</v>
      </c>
      <c r="E15" s="1">
        <v>4</v>
      </c>
      <c r="G15" s="1">
        <v>3746</v>
      </c>
      <c r="H15" s="1">
        <v>4706</v>
      </c>
      <c r="I15" s="1">
        <v>2430</v>
      </c>
      <c r="J15" s="1">
        <v>6110</v>
      </c>
    </row>
    <row r="16" spans="1:10" x14ac:dyDescent="0.25">
      <c r="A16" s="8">
        <v>13</v>
      </c>
      <c r="B16" s="1">
        <v>3.8</v>
      </c>
      <c r="C16" s="1">
        <v>4.2</v>
      </c>
      <c r="D16" s="1">
        <v>4.17</v>
      </c>
      <c r="E16" s="1">
        <v>4.0599999999999996</v>
      </c>
      <c r="G16" s="1">
        <v>3722</v>
      </c>
      <c r="H16" s="1">
        <v>4665</v>
      </c>
      <c r="I16" s="1">
        <v>3614</v>
      </c>
      <c r="J16" s="1">
        <v>5683</v>
      </c>
    </row>
    <row r="17" spans="1:10" x14ac:dyDescent="0.25">
      <c r="A17" s="8">
        <v>14</v>
      </c>
      <c r="B17" s="1">
        <v>3.9</v>
      </c>
      <c r="C17" s="1">
        <v>4.28</v>
      </c>
      <c r="D17" s="1">
        <v>4</v>
      </c>
      <c r="E17" s="1">
        <v>4.22</v>
      </c>
      <c r="G17" s="1">
        <v>3461</v>
      </c>
      <c r="H17" s="1">
        <v>4653</v>
      </c>
      <c r="I17" s="1">
        <v>3652</v>
      </c>
      <c r="J17" s="1">
        <v>5464</v>
      </c>
    </row>
    <row r="18" spans="1:10" x14ac:dyDescent="0.25">
      <c r="A18" s="8">
        <v>15</v>
      </c>
      <c r="B18" s="1">
        <v>4</v>
      </c>
      <c r="C18" s="1">
        <v>4.0999999999999996</v>
      </c>
      <c r="D18" s="1">
        <v>3.9</v>
      </c>
      <c r="E18" s="1">
        <v>4.12</v>
      </c>
      <c r="G18" s="1">
        <v>3322</v>
      </c>
      <c r="H18" s="1">
        <v>4847</v>
      </c>
      <c r="I18" s="1">
        <v>3881</v>
      </c>
      <c r="J18" s="1">
        <v>5660</v>
      </c>
    </row>
    <row r="19" spans="1:10" x14ac:dyDescent="0.25">
      <c r="A19" s="8">
        <v>16</v>
      </c>
      <c r="B19" s="1">
        <v>4.0999999999999996</v>
      </c>
      <c r="C19" s="1">
        <v>3.9</v>
      </c>
      <c r="D19" s="1">
        <v>3.96</v>
      </c>
      <c r="E19" s="1">
        <v>3.94</v>
      </c>
      <c r="G19" s="1">
        <v>3320</v>
      </c>
      <c r="H19" s="1">
        <v>5090</v>
      </c>
      <c r="I19" s="1">
        <v>3751</v>
      </c>
      <c r="J19" s="1">
        <v>5932</v>
      </c>
    </row>
    <row r="20" spans="1:10" x14ac:dyDescent="0.25">
      <c r="A20" s="8"/>
    </row>
    <row r="21" spans="1:10" x14ac:dyDescent="0.25">
      <c r="A21" s="1" t="s">
        <v>62</v>
      </c>
      <c r="B21" s="1">
        <f>AVERAGE(B4:B19)</f>
        <v>3.875</v>
      </c>
      <c r="C21" s="1">
        <f>AVERAGE(C4:C19)</f>
        <v>4.0643750000000001</v>
      </c>
      <c r="D21" s="1">
        <f>AVERAGE(D4:D19)</f>
        <v>4.1199999999999992</v>
      </c>
      <c r="E21" s="1">
        <f>AVERAGE(E4:E19)</f>
        <v>4.1418749999999998</v>
      </c>
      <c r="G21" s="16">
        <f>AVERAGE(G4:G19)</f>
        <v>3525.9375</v>
      </c>
      <c r="H21" s="1">
        <f>AVERAGE(H4:H19)</f>
        <v>4878</v>
      </c>
      <c r="I21" s="16">
        <f>AVERAGE(I4:I19)</f>
        <v>3595.3125</v>
      </c>
      <c r="J21" s="16">
        <f>AVERAGE(J4:J19)</f>
        <v>5643.4375</v>
      </c>
    </row>
    <row r="22" spans="1:10" x14ac:dyDescent="0.25">
      <c r="A22" s="1" t="s">
        <v>63</v>
      </c>
      <c r="B22" s="1">
        <f>MAX(B4:B19)</f>
        <v>4.3</v>
      </c>
      <c r="C22" s="1">
        <f>MAX(C4:C19)</f>
        <v>4.5</v>
      </c>
      <c r="D22" s="1">
        <f>MAX(D4:D19)</f>
        <v>5.16</v>
      </c>
      <c r="E22" s="1">
        <f>MAX(E4:E19)</f>
        <v>4.5599999999999996</v>
      </c>
    </row>
    <row r="23" spans="1:10" x14ac:dyDescent="0.25">
      <c r="B23" s="12"/>
      <c r="C23" s="12"/>
      <c r="D23" s="12"/>
      <c r="E23" s="12"/>
      <c r="F23" s="12"/>
    </row>
    <row r="24" spans="1:10" x14ac:dyDescent="0.25">
      <c r="B24" s="3" t="s">
        <v>58</v>
      </c>
      <c r="C24" s="3" t="s">
        <v>59</v>
      </c>
      <c r="D24" s="3" t="s">
        <v>60</v>
      </c>
      <c r="E24" s="3" t="s">
        <v>61</v>
      </c>
      <c r="F24" s="3"/>
    </row>
    <row r="25" spans="1:10" x14ac:dyDescent="0.25">
      <c r="A25" s="1" t="s">
        <v>64</v>
      </c>
      <c r="B25" s="1">
        <v>4.3</v>
      </c>
      <c r="C25" s="1">
        <v>4.5</v>
      </c>
      <c r="D25" s="1">
        <v>5.16</v>
      </c>
      <c r="E25">
        <v>4.5599999999999996</v>
      </c>
      <c r="F25"/>
      <c r="G25" s="1" t="s">
        <v>15</v>
      </c>
      <c r="I25" s="1" t="s">
        <v>13</v>
      </c>
      <c r="J25" s="1" t="s">
        <v>70</v>
      </c>
    </row>
    <row r="26" spans="1:10" x14ac:dyDescent="0.25">
      <c r="A26" s="1" t="s">
        <v>65</v>
      </c>
      <c r="B26" s="1">
        <v>2248</v>
      </c>
      <c r="C26" s="1">
        <v>2249</v>
      </c>
      <c r="D26" s="1">
        <v>3595</v>
      </c>
      <c r="E26">
        <v>1908</v>
      </c>
      <c r="F26"/>
      <c r="G26" s="1">
        <f>SUM(B26:E26)</f>
        <v>10000</v>
      </c>
      <c r="H26" s="13" t="s">
        <v>17</v>
      </c>
      <c r="I26">
        <v>10000</v>
      </c>
      <c r="J26" s="1">
        <f>IF(G26&gt;10000,(G26-10000)*20,0)</f>
        <v>0</v>
      </c>
    </row>
    <row r="28" spans="1:10" x14ac:dyDescent="0.25">
      <c r="A28" s="1" t="s">
        <v>66</v>
      </c>
      <c r="B28" s="1">
        <f>G21</f>
        <v>3525.9375</v>
      </c>
      <c r="C28" s="1">
        <f>H21</f>
        <v>4878</v>
      </c>
      <c r="D28" s="1">
        <f>I21</f>
        <v>3595.3125</v>
      </c>
      <c r="E28" s="1">
        <f>J21</f>
        <v>5643.4375</v>
      </c>
    </row>
    <row r="29" spans="1:10" x14ac:dyDescent="0.25">
      <c r="A29" t="s">
        <v>67</v>
      </c>
      <c r="B29" s="12">
        <v>2</v>
      </c>
      <c r="C29" s="12">
        <v>2.2000000000000002</v>
      </c>
      <c r="D29" s="12">
        <v>2.2999999999999998</v>
      </c>
      <c r="E29" s="12">
        <v>2.4</v>
      </c>
      <c r="F29" s="12"/>
    </row>
    <row r="31" spans="1:10" x14ac:dyDescent="0.25">
      <c r="A31" t="s">
        <v>68</v>
      </c>
      <c r="B31" s="12">
        <f>B29*B26</f>
        <v>4496</v>
      </c>
      <c r="C31" s="12">
        <f>C29*C26</f>
        <v>4947.8</v>
      </c>
      <c r="D31" s="12">
        <f>D29*D26</f>
        <v>8268.5</v>
      </c>
      <c r="E31" s="12">
        <f>E29*E26</f>
        <v>4579.2</v>
      </c>
      <c r="F31" s="12"/>
      <c r="G31" s="1" t="s">
        <v>15</v>
      </c>
    </row>
    <row r="32" spans="1:10" x14ac:dyDescent="0.25">
      <c r="A32" t="s">
        <v>69</v>
      </c>
      <c r="B32" s="12">
        <f>B25*B26-B31</f>
        <v>5170.3999999999996</v>
      </c>
      <c r="C32" s="12">
        <f>C25*C26-C31</f>
        <v>5172.7</v>
      </c>
      <c r="D32" s="12">
        <f>D25*D26-D31</f>
        <v>10281.700000000001</v>
      </c>
      <c r="E32" s="12">
        <f>E25*E26-E31</f>
        <v>4121.28</v>
      </c>
      <c r="F32" s="12"/>
      <c r="G32" s="12">
        <f>SUM(B32:E32)-J26</f>
        <v>24746.079999999998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6-65</vt:lpstr>
      <vt:lpstr>6-50</vt:lpstr>
      <vt:lpstr>6-93</vt:lpstr>
      <vt:lpstr>7-59</vt:lpstr>
      <vt:lpstr>7-72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Hayden</cp:lastModifiedBy>
  <dcterms:created xsi:type="dcterms:W3CDTF">2003-07-10T01:31:03Z</dcterms:created>
  <dcterms:modified xsi:type="dcterms:W3CDTF">2022-07-21T18:29:56Z</dcterms:modified>
</cp:coreProperties>
</file>