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<sst xmlns="http://schemas.openxmlformats.org/spreadsheetml/2006/main" count="38" uniqueCount="33">
  <si>
    <t>Formulas taken from AN1200.13 (LoRa Modem Designers Guide)</t>
  </si>
  <si>
    <t>http://www.semtech.com/images/datasheet/LoraDesignGuide_STD.pdf</t>
  </si>
  <si>
    <t>No warranty of correctness!</t>
  </si>
  <si>
    <t>Input</t>
  </si>
  <si>
    <t>Payload size</t>
  </si>
  <si>
    <t>Total payload, including (at least) 13 bytes of LoRaWAN header if used</t>
  </si>
  <si>
    <t>Spread factor</t>
  </si>
  <si>
    <t>SF9</t>
  </si>
  <si>
    <t>SF12-SF6. Higher means more range and better reception, and more airtime</t>
  </si>
  <si>
    <t>Explicit header</t>
  </si>
  <si>
    <t>yes</t>
  </si>
  <si>
    <t>no header (1) or with header (0). This is the low-level header that indicates coding rate, payload length and payload CRC presence and can be left out if both sides have these parameters fixed</t>
  </si>
  <si>
    <t>Low DR optimize</t>
  </si>
  <si>
    <t>no</t>
  </si>
  <si>
    <t>disabled (0) or enabled (1), intended to correct for clock drift at SF11 and SF12</t>
  </si>
  <si>
    <t>Coding rate</t>
  </si>
  <si>
    <t>4 / 5</t>
  </si>
  <si>
    <t>4/5 - 4/8. This is the error correction coding. Higher values mean more overhead.</t>
  </si>
  <si>
    <t>Preamble symbols</t>
  </si>
  <si>
    <t>8 for all regions defined in LoRaWAN 1.0, can be different using plain LoRa</t>
  </si>
  <si>
    <t>Bandwidth</t>
  </si>
  <si>
    <t>Typically 125, sometimes 250 or 500</t>
  </si>
  <si>
    <t>Output</t>
  </si>
  <si>
    <t>Tsym</t>
  </si>
  <si>
    <t>ms</t>
  </si>
  <si>
    <t>Tpreamble</t>
  </si>
  <si>
    <t>payloadSymbNb</t>
  </si>
  <si>
    <t>number of symbols</t>
  </si>
  <si>
    <t>Tpayload</t>
  </si>
  <si>
    <t>Tpacket</t>
  </si>
  <si>
    <t>Duty cycle</t>
  </si>
  <si>
    <t>Time between packet subsequent starts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</si>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</sst>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&quot; bytes&quot;"/>
    <numFmt numFmtId="165" formatCode="&quot;SF&quot;0"/>
    <numFmt numFmtId="166" formatCode="0&quot;kHz&quot;"/>
  </numFmts>
  <fonts count="4">
    <font>
      <sz val="10.0"/>
      <color rgb="FF000000"/>
      <name val="Arial"/>
    </font>
    <font/>
    <font>
      <u/>
      <color rgb="FF0000FF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166" xfId="0" applyAlignment="1" applyFont="1" applyNumberFormat="1">
      <alignment horizontal="right" readingOrder="0"/>
    </xf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semtech.com/images/datasheet/LoraDesignGuide_STD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10.86"/>
    <col hidden="1" min="3" max="3" width="14.43"/>
  </cols>
  <sheetData>
    <row r="1">
      <c r="A1" s="1" t="s">
        <v>0</v>
      </c>
      <c r="B1" s="1"/>
    </row>
    <row r="2">
      <c r="A2" s="2" t="s">
        <v>1</v>
      </c>
      <c r="B2" s="1"/>
    </row>
    <row r="3">
      <c r="A3" s="1" t="s">
        <v>2</v>
      </c>
      <c r="B3" s="1"/>
    </row>
    <row r="4">
      <c r="A4" s="3"/>
      <c r="B4" s="1"/>
    </row>
    <row r="5">
      <c r="A5" s="3" t="s">
        <v>3</v>
      </c>
      <c r="B5" s="1"/>
    </row>
    <row r="6">
      <c r="A6" s="1" t="s">
        <v>4</v>
      </c>
      <c r="B6" s="4">
        <v>13.0</v>
      </c>
      <c r="C6" s="1"/>
      <c r="D6" s="1" t="s">
        <v>5</v>
      </c>
    </row>
    <row r="7">
      <c r="A7" s="1" t="s">
        <v>6</v>
      </c>
      <c r="B7" s="5" t="s">
        <v>7</v>
      </c>
      <c r="C7" s="1" t="str">
        <f>IFERROR(__xludf.DUMMYFUNCTION("regexreplace(B7,""^SF"","""")"),"9")</f>
        <v>9</v>
      </c>
      <c r="D7" s="1" t="s">
        <v>8</v>
      </c>
    </row>
    <row r="8">
      <c r="A8" s="1" t="s">
        <v>9</v>
      </c>
      <c r="B8" s="6" t="s">
        <v>10</v>
      </c>
      <c r="C8" s="1">
        <f t="shared" ref="C8:C9" si="1">if(B8="yes",1,0)</f>
        <v>1</v>
      </c>
      <c r="D8" s="1" t="s">
        <v>11</v>
      </c>
    </row>
    <row r="9">
      <c r="A9" s="1" t="s">
        <v>12</v>
      </c>
      <c r="B9" s="6" t="s">
        <v>13</v>
      </c>
      <c r="C9" s="1">
        <f t="shared" si="1"/>
        <v>0</v>
      </c>
      <c r="D9" s="1" t="s">
        <v>14</v>
      </c>
    </row>
    <row r="10">
      <c r="A10" s="1" t="s">
        <v>15</v>
      </c>
      <c r="B10" s="6" t="s">
        <v>16</v>
      </c>
      <c r="C10" s="1" t="str">
        <f>IFERROR(__xludf.DUMMYFUNCTION("regexreplace(B10,""^4 / "","""")"),"5")</f>
        <v>5</v>
      </c>
      <c r="D10" s="1" t="s">
        <v>17</v>
      </c>
    </row>
    <row r="11">
      <c r="A11" s="1" t="s">
        <v>18</v>
      </c>
      <c r="B11" s="6">
        <v>8.0</v>
      </c>
      <c r="C11" s="1"/>
      <c r="D11" s="1" t="s">
        <v>19</v>
      </c>
    </row>
    <row r="12">
      <c r="A12" s="1" t="s">
        <v>20</v>
      </c>
      <c r="B12" s="7">
        <v>125.0</v>
      </c>
      <c r="C12" s="1"/>
      <c r="D12" s="1" t="s">
        <v>21</v>
      </c>
      <c r="E12" s="1"/>
    </row>
    <row r="14">
      <c r="A14" s="3" t="s">
        <v>22</v>
      </c>
      <c r="B14" s="1"/>
    </row>
    <row r="15">
      <c r="A15" s="1" t="s">
        <v>23</v>
      </c>
      <c r="B15">
        <f>pow(2, C7) / (B12 * 1000) * 1000</f>
        <v>4.096</v>
      </c>
      <c r="C15" s="1"/>
      <c r="D15" s="1" t="s">
        <v>24</v>
      </c>
    </row>
    <row r="16">
      <c r="A16" s="1" t="s">
        <v>25</v>
      </c>
      <c r="B16">
        <f>(B11+4.25)*B15</f>
        <v>50.176</v>
      </c>
      <c r="C16" s="1"/>
      <c r="D16" s="1" t="s">
        <v>24</v>
      </c>
    </row>
    <row r="17">
      <c r="A17" s="1" t="s">
        <v>26</v>
      </c>
      <c r="B17">
        <f>8+(max(ceiling((8*B6-4*C7+28+16-20*(1-C8))/(4*(C7-2*C9)),1)*(C10),0))</f>
        <v>28</v>
      </c>
      <c r="C17" s="1"/>
      <c r="D17" s="1" t="s">
        <v>27</v>
      </c>
    </row>
    <row r="18">
      <c r="A18" s="1" t="s">
        <v>28</v>
      </c>
      <c r="B18">
        <f>B17*B15</f>
        <v>114.688</v>
      </c>
      <c r="C18" s="1"/>
      <c r="D18" s="1" t="s">
        <v>24</v>
      </c>
    </row>
    <row r="19">
      <c r="A19" s="1" t="s">
        <v>29</v>
      </c>
      <c r="B19">
        <f>B16+B18</f>
        <v>164.864</v>
      </c>
      <c r="C19" s="1"/>
      <c r="D19" s="1" t="s">
        <v>24</v>
      </c>
    </row>
    <row r="20">
      <c r="A20" s="3"/>
      <c r="B20" s="3"/>
    </row>
    <row r="21">
      <c r="A21" s="3" t="s">
        <v>30</v>
      </c>
      <c r="B21" s="3" t="s">
        <v>31</v>
      </c>
    </row>
    <row r="22">
      <c r="A22" s="8">
        <v>0.001</v>
      </c>
      <c r="B22">
        <f t="shared" ref="B22:B24" si="2">B$19/A22/1000</f>
        <v>164.864</v>
      </c>
      <c r="C22" s="1"/>
      <c r="D22" s="1" t="s">
        <v>32</v>
      </c>
    </row>
    <row r="23">
      <c r="A23" s="9">
        <v>0.01</v>
      </c>
      <c r="B23">
        <f t="shared" si="2"/>
        <v>16.4864</v>
      </c>
      <c r="C23" s="1"/>
      <c r="D23" s="1" t="s">
        <v>32</v>
      </c>
    </row>
    <row r="24">
      <c r="A24" s="9">
        <v>0.1</v>
      </c>
      <c r="B24">
        <f t="shared" si="2"/>
        <v>1.64864</v>
      </c>
      <c r="C24" s="1"/>
      <c r="D24" s="1" t="s">
        <v>32</v>
      </c>
    </row>
  </sheetData>
  <dataValidations>
    <dataValidation type="list" allowBlank="1" sqref="B10">
      <formula1>"4 / 5,4 / 6,4 / 7,4 / 8"</formula1>
    </dataValidation>
    <dataValidation type="list" allowBlank="1" sqref="B7">
      <formula1>"SF6,SF7,SF8,SF9,SF10,SF11,SF12"</formula1>
    </dataValidation>
    <dataValidation type="list" allowBlank="1" sqref="B8:B9">
      <formula1>"yes,no"</formula1>
    </dataValidation>
  </dataValidations>
  <hyperlinks>
    <hyperlink r:id="rId1" ref="A2"/>
  </hyperlinks>
  <drawing r:id="rId2"/>
</worksheet>
</file>