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\OneDrive\Ecovat Project\Trung Files\"/>
    </mc:Choice>
  </mc:AlternateContent>
  <xr:revisionPtr revIDLastSave="10" documentId="8_{7FBF8935-F7D3-4EA7-B81E-7D03684A3159}" xr6:coauthVersionLast="43" xr6:coauthVersionMax="43" xr10:uidLastSave="{5CB5151E-F4C1-4CC5-BEEB-A4C64CFEADF5}"/>
  <bookViews>
    <workbookView xWindow="-108" yWindow="-108" windowWidth="23256" windowHeight="12576" tabRatio="598" xr2:uid="{00000000-000D-0000-FFFF-FFFF00000000}"/>
  </bookViews>
  <sheets>
    <sheet name="1.1 Metingen Huis" sheetId="2" r:id="rId1"/>
    <sheet name="Blad1" sheetId="33" r:id="rId2"/>
  </sheets>
  <definedNames>
    <definedName name="GlobStr">#REF!</definedName>
    <definedName name="GlobStr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592" i="2" l="1"/>
  <c r="AI592" i="2"/>
  <c r="AO591" i="2" l="1"/>
  <c r="AI591" i="2"/>
  <c r="AO590" i="2" l="1"/>
  <c r="AI590" i="2"/>
  <c r="AO589" i="2" l="1"/>
  <c r="AI589" i="2"/>
  <c r="AO588" i="2" l="1"/>
  <c r="AI588" i="2"/>
  <c r="A588" i="2"/>
  <c r="AO587" i="2" l="1"/>
  <c r="AI587" i="2"/>
  <c r="AO586" i="2" l="1"/>
  <c r="AO585" i="2"/>
  <c r="AI585" i="2"/>
  <c r="AI586" i="2"/>
  <c r="AO584" i="2" l="1"/>
  <c r="AI584" i="2"/>
  <c r="AO583" i="2" l="1"/>
  <c r="AI583" i="2"/>
  <c r="AO582" i="2" l="1"/>
  <c r="AI582" i="2"/>
  <c r="AO581" i="2" l="1"/>
  <c r="AI581" i="2"/>
  <c r="AO580" i="2" l="1"/>
  <c r="AI580" i="2"/>
  <c r="AO579" i="2" l="1"/>
  <c r="AI579" i="2"/>
  <c r="AO578" i="2" l="1"/>
  <c r="AI578" i="2"/>
  <c r="Z605" i="2" l="1"/>
  <c r="Y605" i="2"/>
  <c r="X605" i="2"/>
  <c r="W605" i="2"/>
  <c r="V605" i="2"/>
  <c r="U605" i="2"/>
  <c r="T605" i="2"/>
  <c r="S605" i="2"/>
  <c r="AO575" i="2" l="1"/>
  <c r="AI575" i="2"/>
  <c r="S599" i="2" l="1"/>
  <c r="R599" i="2" l="1"/>
  <c r="T545" i="2" l="1"/>
  <c r="T546" i="2" s="1"/>
  <c r="T547" i="2" s="1"/>
  <c r="T548" i="2" s="1"/>
  <c r="T549" i="2" s="1"/>
  <c r="V544" i="2" l="1"/>
  <c r="V545" i="2" s="1"/>
  <c r="V546" i="2" s="1"/>
  <c r="V547" i="2" s="1"/>
  <c r="V548" i="2" s="1"/>
  <c r="V549" i="2" s="1"/>
  <c r="U546" i="2" l="1"/>
  <c r="U547" i="2" l="1"/>
  <c r="U548" i="2" l="1"/>
  <c r="U549" i="2" l="1"/>
  <c r="K605" i="2" l="1"/>
  <c r="L605" i="2"/>
  <c r="M605" i="2"/>
  <c r="I605" i="2"/>
  <c r="J605" i="2"/>
  <c r="H605" i="2"/>
  <c r="B605" i="2"/>
  <c r="A605" i="2"/>
  <c r="H513" i="2" l="1"/>
  <c r="S602" i="2" l="1"/>
  <c r="R602" i="2" s="1"/>
  <c r="W463" i="2" l="1"/>
  <c r="T389" i="2" l="1"/>
  <c r="U389" i="2" s="1"/>
  <c r="V389" i="2"/>
  <c r="V390" i="2" s="1"/>
  <c r="D389" i="2"/>
  <c r="A363" i="2"/>
  <c r="T162" i="2"/>
  <c r="L17" i="2"/>
  <c r="W307" i="2"/>
  <c r="V307" i="2"/>
  <c r="Y306" i="2"/>
  <c r="W305" i="2"/>
  <c r="V305" i="2"/>
  <c r="U306" i="2"/>
  <c r="T306" i="2"/>
  <c r="AC291" i="2"/>
  <c r="AD291" i="2"/>
  <c r="AA291" i="2"/>
  <c r="Z289" i="2"/>
  <c r="Z290" i="2" s="1"/>
  <c r="Y289" i="2"/>
  <c r="Y290" i="2" s="1"/>
  <c r="X289" i="2"/>
  <c r="W290" i="2"/>
  <c r="W289" i="2"/>
  <c r="D285" i="2"/>
  <c r="Y282" i="2"/>
  <c r="X282" i="2"/>
  <c r="W282" i="2"/>
  <c r="V282" i="2"/>
  <c r="Z282" i="2"/>
  <c r="W251" i="2"/>
  <c r="W252" i="2" s="1"/>
  <c r="V251" i="2"/>
  <c r="V252" i="2" s="1"/>
  <c r="W247" i="2"/>
  <c r="V247" i="2"/>
  <c r="Z244" i="2"/>
  <c r="V244" i="2"/>
  <c r="W237" i="2"/>
  <c r="V237" i="2"/>
  <c r="W231" i="2"/>
  <c r="W232" i="2" s="1"/>
  <c r="V231" i="2"/>
  <c r="V232" i="2" s="1"/>
  <c r="N227" i="2"/>
  <c r="N228" i="2" s="1"/>
  <c r="N229" i="2" s="1"/>
  <c r="N230" i="2" s="1"/>
  <c r="N231" i="2" s="1"/>
  <c r="N233" i="2" s="1"/>
  <c r="N234" i="2" s="1"/>
  <c r="N235" i="2" s="1"/>
  <c r="N236" i="2" s="1"/>
  <c r="N237" i="2" s="1"/>
  <c r="N238" i="2" s="1"/>
  <c r="N240" i="2" s="1"/>
  <c r="N241" i="2" s="1"/>
  <c r="N242" i="2" s="1"/>
  <c r="N243" i="2" s="1"/>
  <c r="N244" i="2" s="1"/>
  <c r="N245" i="2" s="1"/>
  <c r="N246" i="2" s="1"/>
  <c r="N247" i="2" s="1"/>
  <c r="N248" i="2" s="1"/>
  <c r="N250" i="2" s="1"/>
  <c r="N251" i="2" s="1"/>
  <c r="N253" i="2" s="1"/>
  <c r="N254" i="2" s="1"/>
  <c r="N255" i="2" s="1"/>
  <c r="N256" i="2" s="1"/>
  <c r="N257" i="2" s="1"/>
  <c r="N258" i="2" s="1"/>
  <c r="N259" i="2" s="1"/>
  <c r="W226" i="2"/>
  <c r="V226" i="2"/>
  <c r="N219" i="2"/>
  <c r="N220" i="2" s="1"/>
  <c r="N221" i="2" s="1"/>
  <c r="N222" i="2" s="1"/>
  <c r="N223" i="2" s="1"/>
  <c r="N224" i="2" s="1"/>
  <c r="N225" i="2" s="1"/>
  <c r="D186" i="2"/>
  <c r="N212" i="2"/>
  <c r="N213" i="2" s="1"/>
  <c r="N214" i="2" s="1"/>
  <c r="N215" i="2" s="1"/>
  <c r="N216" i="2" s="1"/>
  <c r="N217" i="2" s="1"/>
  <c r="Z183" i="2"/>
  <c r="N205" i="2"/>
  <c r="N206" i="2" s="1"/>
  <c r="N207" i="2" s="1"/>
  <c r="N208" i="2" s="1"/>
  <c r="N209" i="2" s="1"/>
  <c r="N210" i="2" s="1"/>
  <c r="U182" i="2"/>
  <c r="Q59" i="2"/>
  <c r="R62" i="2"/>
  <c r="V183" i="2"/>
  <c r="V184" i="2" s="1"/>
  <c r="W183" i="2"/>
  <c r="W184" i="2" s="1"/>
  <c r="U183" i="2" l="1"/>
  <c r="O181" i="2"/>
  <c r="U180" i="2" s="1"/>
  <c r="X290" i="2"/>
  <c r="T390" i="2"/>
  <c r="U390" i="2" l="1"/>
</calcChain>
</file>

<file path=xl/sharedStrings.xml><?xml version="1.0" encoding="utf-8"?>
<sst xmlns="http://schemas.openxmlformats.org/spreadsheetml/2006/main" count="171" uniqueCount="135">
  <si>
    <t>Extra off-pk day?</t>
  </si>
  <si>
    <t>dag</t>
  </si>
  <si>
    <t>tijd</t>
  </si>
  <si>
    <t>Data</t>
  </si>
  <si>
    <t>extra sinds vorige meting?</t>
  </si>
  <si>
    <t>e-piek</t>
  </si>
  <si>
    <t>gas</t>
  </si>
  <si>
    <t>W WP (m3)</t>
  </si>
  <si>
    <t>E WP (kWh)</t>
  </si>
  <si>
    <t>W CV (m3)</t>
  </si>
  <si>
    <t>w WP (kg/sec)</t>
  </si>
  <si>
    <t>w CV kg/s</t>
  </si>
  <si>
    <t>wp-E kWh</t>
  </si>
  <si>
    <t>wp-W kWh</t>
  </si>
  <si>
    <t>W-wp m3 €</t>
  </si>
  <si>
    <t>uren WP</t>
  </si>
  <si>
    <t>uren CV</t>
  </si>
  <si>
    <t>cv-G m3</t>
  </si>
  <si>
    <t>cv-W kWh</t>
  </si>
  <si>
    <t>W -cv m3</t>
  </si>
  <si>
    <t>Opmerking</t>
  </si>
  <si>
    <t>WARMTEPOMP OMGEBOUWD</t>
  </si>
  <si>
    <t>Huis was erg koud/ver afgekoeld bijterugkomst vanVakantie Gran-Canaria dus veel gas nodig voor opladen</t>
  </si>
  <si>
    <t>tijdstip koeling aan</t>
  </si>
  <si>
    <t>tijdstip koeling uit</t>
  </si>
  <si>
    <t>WW in ketel vervangen (AGPO)</t>
  </si>
  <si>
    <t>terug van vakantie</t>
  </si>
  <si>
    <t>e-meter WP heefdt het niet gedaan, maar WP is ca. 12 uur aangeweest</t>
  </si>
  <si>
    <t>Geen E WP meting</t>
  </si>
  <si>
    <t>idem;  cv ook aan op die maandag</t>
  </si>
  <si>
    <t>Wwp: 43 sec over 10 omwentelingen (alleen wp in bedrijf)</t>
  </si>
  <si>
    <t>1e dag wintertijd: dusa 1 uur extra</t>
  </si>
  <si>
    <t>weekje vakantie J+R / blijkbaar WP op lage nachttemp uitgegaan en CV (door Thijs ?) hoog gezet</t>
  </si>
  <si>
    <t>hele koude week</t>
  </si>
  <si>
    <t>2 koude weken en met enkele WP-dagen ertussendoor</t>
  </si>
  <si>
    <t xml:space="preserve">op vrijdag 18feb Hortimax Monitoring geïnstalleerd. 15:17 h gasm ketel: </t>
  </si>
  <si>
    <t>m3 = tot.</t>
  </si>
  <si>
    <t>m3 gelijktijdig</t>
  </si>
  <si>
    <t>zomertijd die dag ingegaan (1 uur verschil)</t>
  </si>
  <si>
    <t>Meterstanden watermeters:</t>
  </si>
  <si>
    <t>CV Waterm.</t>
  </si>
  <si>
    <t>WP Waterm.</t>
  </si>
  <si>
    <t>Opm</t>
  </si>
  <si>
    <t>onder trap</t>
  </si>
  <si>
    <t>d(uur)</t>
  </si>
  <si>
    <t>z/w-tijd</t>
  </si>
  <si>
    <t>ma 30 jan ketelstoring; om 19 uur gerepareerd door monteur Kemkens</t>
  </si>
  <si>
    <t>Wekelijks 2e regel hieronder inkopiëren (values) !!</t>
  </si>
  <si>
    <r>
      <t>E-PV</t>
    </r>
    <r>
      <rPr>
        <sz val="11"/>
        <color theme="1"/>
        <rFont val="Calibri"/>
        <family val="2"/>
        <scheme val="minor"/>
      </rPr>
      <t xml:space="preserve"> (kWh)</t>
    </r>
  </si>
  <si>
    <t>Aansluitng PV-install. Ma 23 april12</t>
  </si>
  <si>
    <t>ic weekend Utrecht (3d)</t>
  </si>
  <si>
    <t>vrij algemeen 's morgens zon, 's middags bewolking</t>
  </si>
  <si>
    <t>dag eerder vanwege pinksterweekend</t>
  </si>
  <si>
    <t>pinksterweeke3nd</t>
  </si>
  <si>
    <t xml:space="preserve"> -T1</t>
  </si>
  <si>
    <t xml:space="preserve"> -T2</t>
  </si>
  <si>
    <t xml:space="preserve"> +T1</t>
  </si>
  <si>
    <t xml:space="preserve"> +T2</t>
  </si>
  <si>
    <t xml:space="preserve"> G</t>
  </si>
  <si>
    <t>NB: op 1 juli weer oude verschilformules toepassen ook op -T1 en -T2</t>
  </si>
  <si>
    <t>heet weekend</t>
  </si>
  <si>
    <t>terug van vakantie op za 10 augustus</t>
  </si>
  <si>
    <t>op donderdag 2 augustus op vakantie</t>
  </si>
  <si>
    <t>dag voor begin vakantie NY</t>
  </si>
  <si>
    <t>enkele uren terug van vakantie NY</t>
  </si>
  <si>
    <t>Verbouwing en stucadoor met doorgactiviteiten</t>
  </si>
  <si>
    <t xml:space="preserve"> &gt; 9 sept AM weer thuis / elektr. Drogen stucwerk WC</t>
  </si>
  <si>
    <t>Feest!!( tent, deuren open, elektr verwarming, velichting,..</t>
  </si>
  <si>
    <t>week vakantie J+R daarin (AM thuis)</t>
  </si>
  <si>
    <t>Verschil tijdens andere metingen</t>
  </si>
  <si>
    <t>net voor vakantie</t>
  </si>
  <si>
    <t>net terug van vakantie</t>
  </si>
  <si>
    <t>e-off piek</t>
  </si>
  <si>
    <t>W-WP/E-WP van begin tot hier:</t>
  </si>
  <si>
    <t xml:space="preserve">E-verbruik sinds "1141 kWh": </t>
  </si>
  <si>
    <t xml:space="preserve"> is sinds vorige meteropnamedatum Essent</t>
  </si>
  <si>
    <t xml:space="preserve">op 27 feb Pompschakelaar Vloerverwarming geïnstalleerd </t>
  </si>
  <si>
    <t>Panelen afgelopen week gereinigd</t>
  </si>
  <si>
    <t>storing WP gehad ook week ervoor</t>
  </si>
  <si>
    <t>batterij Multical bij WP leeg/geen meetwaarden/ met aanname COP berekend</t>
  </si>
  <si>
    <t>Airco aan</t>
  </si>
  <si>
    <t>Airco Uit</t>
  </si>
  <si>
    <t>wp-W-meter draait niet terug dus!</t>
  </si>
  <si>
    <t>NB op 4 juli koeling aan: E-wp en E-rest daarvoor gecorrigeerd vanaf [ 1.10 Verbr..] onder cel AQ- en AR404.</t>
  </si>
  <si>
    <t>Op moment van vertrek vakantie</t>
  </si>
  <si>
    <t>net na thuiskomst vakantie</t>
  </si>
  <si>
    <t>Koeling bij extreme hitte</t>
  </si>
  <si>
    <r>
      <t xml:space="preserve">plaatsing </t>
    </r>
    <r>
      <rPr>
        <b/>
        <u/>
        <sz val="14"/>
        <color rgb="FF7030A0"/>
        <rFont val="Calibri"/>
        <family val="2"/>
        <scheme val="minor"/>
      </rPr>
      <t>slimme meter 20 juni 10-11 uur</t>
    </r>
  </si>
  <si>
    <t>PV-panelen gewassen (glazenwasser)</t>
  </si>
  <si>
    <t>Weekend Hof van Saksen</t>
  </si>
  <si>
    <t>terugkeer vakantie spanje (ochtend)</t>
  </si>
  <si>
    <t>ïdeale WP week: 3,7 kW gem; altijd &gt; 5C</t>
  </si>
  <si>
    <t>wo tm vr weg B-Haamstde; WP is langer uitgeweest dan nodig</t>
  </si>
  <si>
    <t>nwe koelkastm afzuigkap</t>
  </si>
  <si>
    <t>koude, maar zeer zonrijke week</t>
  </si>
  <si>
    <t>op zondag zet dooi in</t>
  </si>
  <si>
    <r>
      <t xml:space="preserve">vanaf 25 apr op </t>
    </r>
    <r>
      <rPr>
        <b/>
        <u/>
        <sz val="11"/>
        <color rgb="FF7030A0"/>
        <rFont val="Calibri"/>
        <family val="2"/>
        <scheme val="minor"/>
      </rPr>
      <t>VAKANTIE</t>
    </r>
    <r>
      <rPr>
        <u/>
        <sz val="11"/>
        <color rgb="FF7030A0"/>
        <rFont val="Calibri"/>
        <family val="2"/>
        <scheme val="minor"/>
      </rPr>
      <t xml:space="preserve"> / 2 mei 's avond terug</t>
    </r>
  </si>
  <si>
    <t>Batterij leeg WP-warmtemeter (Kampstrump)</t>
  </si>
  <si>
    <t xml:space="preserve"> </t>
  </si>
  <si>
    <t>door langdurige droogte veel stof op panelen + vogelpoep</t>
  </si>
  <si>
    <t>ic correctie voor stilstandsverbruik WP zonder koeling (12W)</t>
  </si>
  <si>
    <r>
      <rPr>
        <b/>
        <u/>
        <sz val="11"/>
        <color rgb="FF7030A0"/>
        <rFont val="Calibri"/>
        <family val="2"/>
        <scheme val="minor"/>
      </rPr>
      <t>koeling gebruikt;</t>
    </r>
    <r>
      <rPr>
        <sz val="11"/>
        <color rgb="FF7030A0"/>
        <rFont val="Calibri"/>
        <family val="2"/>
        <scheme val="minor"/>
      </rPr>
      <t xml:space="preserve"> daarvoor corrigeren in 1.2</t>
    </r>
  </si>
  <si>
    <t>Aanname Koudefactor:</t>
  </si>
  <si>
    <t>Koudelevering (kWh):</t>
  </si>
  <si>
    <r>
      <t xml:space="preserve">Nwe batterij Kampstr. WP  28/6/18 12:30h </t>
    </r>
    <r>
      <rPr>
        <sz val="11"/>
        <color rgb="FF7030A0"/>
        <rFont val="Calibri"/>
        <family val="2"/>
        <scheme val="minor"/>
      </rPr>
      <t>/ korte meetper.</t>
    </r>
  </si>
  <si>
    <t>Nwe batterij Kampstr. CV 25/9/18 ca. 11:30h (ca. 1 -2 uur verleis)</t>
  </si>
  <si>
    <t>tu</t>
  </si>
  <si>
    <t>T-wpu</t>
  </si>
  <si>
    <t>T-wp1</t>
  </si>
  <si>
    <t>deltaT</t>
  </si>
  <si>
    <t>debiet</t>
  </si>
  <si>
    <t>w-WP</t>
  </si>
  <si>
    <t>w-HR</t>
  </si>
  <si>
    <t>T-Hru</t>
  </si>
  <si>
    <t>T-Hri</t>
  </si>
  <si>
    <t>delta T-HR</t>
  </si>
  <si>
    <t>controle</t>
  </si>
  <si>
    <t>qe WP</t>
  </si>
  <si>
    <t>merkwaardige week: zie resultaten onder 3.</t>
  </si>
  <si>
    <t>Op vakantie</t>
  </si>
  <si>
    <t>Terug van vakantie</t>
  </si>
  <si>
    <t>Start verbouwing</t>
  </si>
  <si>
    <t>op za 23nov voeler WP buitentemp verplaatst</t>
  </si>
  <si>
    <t>Werkzaamheden in huis</t>
  </si>
  <si>
    <t>Batterij Kamstrup W zolder leeg/geen data; op maandag 19/9/16 om 12:15 h vervangen; urenteller op 51397</t>
  </si>
  <si>
    <t>Vakantie</t>
  </si>
  <si>
    <t>Extra persoon in huis</t>
  </si>
  <si>
    <t>begin vakantie</t>
  </si>
  <si>
    <t>4 dgn vakantietje</t>
  </si>
  <si>
    <t>op vakantie</t>
  </si>
  <si>
    <t>terug</t>
  </si>
  <si>
    <t>Start vkantie</t>
  </si>
  <si>
    <t>https://www.google.com/maps/place/Haaren/@51.7524202,4.577285,8z/data=!4m5!3m4!1s0x47c6ea346988525d:0xfc7c82a8aef24d31!8m2!3d51.6021331!4d5.2267124</t>
  </si>
  <si>
    <t>Haaren</t>
  </si>
  <si>
    <t>Location: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</si>
</sst>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h:mm;@"/>
    <numFmt numFmtId="166" formatCode="0.0"/>
    <numFmt numFmtId="167" formatCode="0.0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7030A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i/>
      <u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u/>
      <sz val="11"/>
      <color rgb="FF7030A0"/>
      <name val="Calibri"/>
      <family val="2"/>
      <scheme val="minor"/>
    </font>
    <font>
      <b/>
      <u/>
      <sz val="14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i/>
      <u/>
      <sz val="11"/>
      <color theme="6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7" fillId="0" borderId="0" applyNumberFormat="0" applyFill="0" applyBorder="0" applyAlignment="0" applyProtection="0"/>
  </cellStyleXfs>
  <cellXfs count="82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0" fontId="16" fillId="0" borderId="0" xfId="0" applyFont="1"/>
    <xf numFmtId="0" fontId="19" fillId="0" borderId="0" xfId="0" applyFont="1"/>
    <xf numFmtId="0" fontId="0" fillId="0" borderId="15" xfId="0" applyBorder="1"/>
    <xf numFmtId="0" fontId="0" fillId="0" borderId="13" xfId="0" applyBorder="1"/>
    <xf numFmtId="0" fontId="0" fillId="0" borderId="0" xfId="0" applyAlignment="1">
      <alignment horizontal="right"/>
    </xf>
    <xf numFmtId="165" fontId="0" fillId="0" borderId="11" xfId="0" applyNumberFormat="1" applyBorder="1"/>
    <xf numFmtId="165" fontId="0" fillId="0" borderId="10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6" fontId="0" fillId="0" borderId="11" xfId="0" applyNumberFormat="1" applyBorder="1"/>
    <xf numFmtId="164" fontId="21" fillId="0" borderId="0" xfId="0" applyNumberFormat="1" applyFont="1"/>
    <xf numFmtId="165" fontId="21" fillId="0" borderId="0" xfId="0" applyNumberFormat="1" applyFont="1"/>
    <xf numFmtId="0" fontId="21" fillId="0" borderId="0" xfId="0" applyFont="1"/>
    <xf numFmtId="0" fontId="22" fillId="0" borderId="0" xfId="0" applyFont="1"/>
    <xf numFmtId="1" fontId="22" fillId="0" borderId="0" xfId="0" applyNumberFormat="1" applyFont="1"/>
    <xf numFmtId="167" fontId="22" fillId="0" borderId="0" xfId="0" applyNumberFormat="1" applyFont="1"/>
    <xf numFmtId="1" fontId="21" fillId="0" borderId="0" xfId="0" applyNumberFormat="1" applyFont="1"/>
    <xf numFmtId="2" fontId="22" fillId="0" borderId="0" xfId="0" applyNumberFormat="1" applyFont="1"/>
    <xf numFmtId="2" fontId="21" fillId="0" borderId="0" xfId="0" applyNumberFormat="1" applyFont="1"/>
    <xf numFmtId="164" fontId="23" fillId="0" borderId="0" xfId="0" applyNumberFormat="1" applyFont="1"/>
    <xf numFmtId="164" fontId="0" fillId="33" borderId="12" xfId="0" applyNumberFormat="1" applyFill="1" applyBorder="1"/>
    <xf numFmtId="165" fontId="0" fillId="33" borderId="10" xfId="0" applyNumberFormat="1" applyFill="1" applyBorder="1"/>
    <xf numFmtId="0" fontId="0" fillId="33" borderId="0" xfId="0" applyFill="1"/>
    <xf numFmtId="0" fontId="0" fillId="33" borderId="10" xfId="0" applyFill="1" applyBorder="1"/>
    <xf numFmtId="0" fontId="18" fillId="33" borderId="10" xfId="0" applyFont="1" applyFill="1" applyBorder="1"/>
    <xf numFmtId="0" fontId="0" fillId="33" borderId="13" xfId="0" applyFill="1" applyBorder="1"/>
    <xf numFmtId="0" fontId="0" fillId="0" borderId="0" xfId="0" applyAlignment="1">
      <alignment horizontal="left"/>
    </xf>
    <xf numFmtId="0" fontId="25" fillId="0" borderId="0" xfId="0" applyFont="1"/>
    <xf numFmtId="164" fontId="20" fillId="0" borderId="0" xfId="0" applyNumberFormat="1" applyFont="1"/>
    <xf numFmtId="0" fontId="26" fillId="0" borderId="0" xfId="0" applyFont="1"/>
    <xf numFmtId="0" fontId="24" fillId="0" borderId="0" xfId="0" applyFont="1"/>
    <xf numFmtId="0" fontId="27" fillId="0" borderId="0" xfId="0" applyFont="1"/>
    <xf numFmtId="0" fontId="20" fillId="0" borderId="0" xfId="0" applyFont="1"/>
    <xf numFmtId="166" fontId="21" fillId="0" borderId="0" xfId="0" applyNumberFormat="1" applyFont="1"/>
    <xf numFmtId="0" fontId="28" fillId="0" borderId="0" xfId="0" applyFont="1"/>
    <xf numFmtId="20" fontId="21" fillId="0" borderId="0" xfId="0" applyNumberFormat="1" applyFont="1"/>
    <xf numFmtId="20" fontId="26" fillId="0" borderId="0" xfId="0" applyNumberFormat="1" applyFont="1"/>
    <xf numFmtId="0" fontId="26" fillId="0" borderId="0" xfId="0" applyFont="1" applyAlignment="1">
      <alignment horizontal="right"/>
    </xf>
    <xf numFmtId="1" fontId="29" fillId="0" borderId="0" xfId="0" applyNumberFormat="1" applyFont="1"/>
    <xf numFmtId="0" fontId="30" fillId="0" borderId="0" xfId="0" applyFont="1"/>
    <xf numFmtId="0" fontId="9" fillId="5" borderId="4" xfId="9"/>
    <xf numFmtId="164" fontId="21" fillId="35" borderId="10" xfId="0" applyNumberFormat="1" applyFont="1" applyFill="1" applyBorder="1"/>
    <xf numFmtId="165" fontId="21" fillId="35" borderId="10" xfId="0" applyNumberFormat="1" applyFont="1" applyFill="1" applyBorder="1"/>
    <xf numFmtId="0" fontId="21" fillId="35" borderId="10" xfId="0" applyFont="1" applyFill="1" applyBorder="1"/>
    <xf numFmtId="165" fontId="31" fillId="0" borderId="0" xfId="0" applyNumberFormat="1" applyFont="1"/>
    <xf numFmtId="165" fontId="27" fillId="0" borderId="0" xfId="0" applyNumberFormat="1" applyFont="1"/>
    <xf numFmtId="165" fontId="32" fillId="0" borderId="0" xfId="0" applyNumberFormat="1" applyFont="1"/>
    <xf numFmtId="0" fontId="28" fillId="36" borderId="0" xfId="0" applyFont="1" applyFill="1"/>
    <xf numFmtId="0" fontId="7" fillId="3" borderId="0" xfId="7"/>
    <xf numFmtId="165" fontId="34" fillId="0" borderId="0" xfId="0" applyNumberFormat="1" applyFont="1"/>
    <xf numFmtId="164" fontId="18" fillId="0" borderId="0" xfId="0" applyNumberFormat="1" applyFont="1"/>
    <xf numFmtId="165" fontId="18" fillId="0" borderId="0" xfId="0" applyNumberFormat="1" applyFont="1"/>
    <xf numFmtId="165" fontId="26" fillId="0" borderId="0" xfId="0" applyNumberFormat="1" applyFont="1"/>
    <xf numFmtId="164" fontId="35" fillId="34" borderId="0" xfId="0" applyNumberFormat="1" applyFont="1" applyFill="1"/>
    <xf numFmtId="165" fontId="35" fillId="34" borderId="0" xfId="0" applyNumberFormat="1" applyFont="1" applyFill="1"/>
    <xf numFmtId="0" fontId="35" fillId="34" borderId="0" xfId="0" applyFont="1" applyFill="1"/>
    <xf numFmtId="0" fontId="35" fillId="0" borderId="0" xfId="0" applyFont="1"/>
    <xf numFmtId="0" fontId="36" fillId="0" borderId="0" xfId="0" applyFont="1"/>
    <xf numFmtId="1" fontId="36" fillId="0" borderId="0" xfId="0" applyNumberFormat="1" applyFont="1"/>
    <xf numFmtId="164" fontId="26" fillId="0" borderId="0" xfId="0" applyNumberFormat="1" applyFont="1"/>
    <xf numFmtId="166" fontId="26" fillId="0" borderId="0" xfId="0" applyNumberFormat="1" applyFont="1"/>
    <xf numFmtId="0" fontId="21" fillId="35" borderId="0" xfId="0" applyFont="1" applyFill="1"/>
    <xf numFmtId="166" fontId="21" fillId="0" borderId="0" xfId="0" applyNumberFormat="1" applyFont="1" applyAlignment="1">
      <alignment horizontal="right"/>
    </xf>
    <xf numFmtId="165" fontId="22" fillId="0" borderId="0" xfId="0" applyNumberFormat="1" applyFont="1"/>
    <xf numFmtId="0" fontId="14" fillId="0" borderId="0" xfId="0" applyFont="1"/>
    <xf numFmtId="0" fontId="37" fillId="0" borderId="0" xfId="42"/>
    <xf numFmtId="165" fontId="21" fillId="0" borderId="0" xfId="0" applyNumberFormat="1" applyFont="1" applyAlignment="1">
      <alignment horizontal="left" wrapText="1"/>
    </xf>
    <xf numFmtId="0" fontId="31" fillId="34" borderId="0" xfId="0" applyFont="1" applyFill="1"/>
    <xf numFmtId="0" fontId="38" fillId="7" borderId="7" xfId="13" applyFont="1"/>
    <xf numFmtId="166" fontId="39" fillId="0" borderId="0" xfId="0" applyNumberFormat="1" applyFont="1"/>
    <xf numFmtId="166" fontId="14" fillId="0" borderId="0" xfId="0" applyNumberFormat="1" applyFont="1"/>
    <xf numFmtId="166" fontId="40" fillId="0" borderId="0" xfId="0" applyNumberFormat="1" applyFont="1"/>
    <xf numFmtId="0" fontId="39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colors>
    <mruColors>
      <color rgb="FF0000A5"/>
      <color rgb="FF0000FF"/>
      <color rgb="FFFF9966"/>
      <color rgb="FFFFC7CE"/>
      <color rgb="FF00B0F0"/>
      <color rgb="FFEEA512"/>
      <color rgb="FF7D7DFF"/>
      <color rgb="FF6699FF"/>
      <color rgb="FFB3B3FF"/>
      <color rgb="FF0000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maps/place/Haaren/@51.7524202,4.577285,8z/data=!4m5!3m4!1s0x47c6ea346988525d:0xfc7c82a8aef24d31!8m2!3d51.6021331!4d5.2267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632"/>
  <sheetViews>
    <sheetView tabSelected="1" topLeftCell="Q1" workbookViewId="0">
      <pane ySplit="1176" topLeftCell="A588" activePane="bottomLeft"/>
      <selection activeCell="T2" sqref="T2"/>
      <selection pane="bottomLeft" activeCell="Y181" sqref="Y181:Y592"/>
    </sheetView>
  </sheetViews>
  <sheetFormatPr baseColWidth="10" defaultColWidth="8.88671875" defaultRowHeight="14.4" x14ac:dyDescent="0.3"/>
  <cols>
    <col min="1" max="1" width="27.5546875" style="1" bestFit="1" customWidth="1"/>
    <col min="2" max="2" width="9.109375" style="2"/>
    <col min="4" max="4" width="5.88671875" style="2" customWidth="1"/>
    <col min="5" max="5" width="11" style="2" customWidth="1"/>
    <col min="7" max="7" width="13.33203125" customWidth="1"/>
    <col min="14" max="14" width="11" bestFit="1" customWidth="1"/>
    <col min="15" max="15" width="12" bestFit="1" customWidth="1"/>
    <col min="16" max="16" width="9.5546875" bestFit="1" customWidth="1"/>
    <col min="17" max="17" width="20.109375" customWidth="1"/>
    <col min="19" max="19" width="9.44140625" bestFit="1" customWidth="1"/>
    <col min="20" max="20" width="9" bestFit="1" customWidth="1"/>
  </cols>
  <sheetData>
    <row r="1" spans="1:41" x14ac:dyDescent="0.3">
      <c r="D1" s="2" t="s">
        <v>44</v>
      </c>
      <c r="F1" t="s">
        <v>0</v>
      </c>
      <c r="H1" s="10" t="s">
        <v>48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t="s">
        <v>43</v>
      </c>
    </row>
    <row r="2" spans="1:41" x14ac:dyDescent="0.3">
      <c r="A2" s="1" t="s">
        <v>1</v>
      </c>
      <c r="B2" s="2" t="s">
        <v>2</v>
      </c>
      <c r="C2" t="s">
        <v>20</v>
      </c>
      <c r="D2" s="2" t="s">
        <v>45</v>
      </c>
      <c r="E2" s="2" t="s">
        <v>42</v>
      </c>
      <c r="F2" t="s">
        <v>3</v>
      </c>
      <c r="G2" t="s">
        <v>4</v>
      </c>
      <c r="K2" t="s">
        <v>72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s="73" t="s">
        <v>13</v>
      </c>
      <c r="U2" t="s">
        <v>14</v>
      </c>
      <c r="V2" t="s">
        <v>15</v>
      </c>
      <c r="W2" t="s">
        <v>16</v>
      </c>
      <c r="X2" t="s">
        <v>17</v>
      </c>
      <c r="Y2" s="73" t="s">
        <v>18</v>
      </c>
      <c r="Z2" t="s">
        <v>19</v>
      </c>
      <c r="AB2" t="s">
        <v>117</v>
      </c>
      <c r="AC2" t="s">
        <v>106</v>
      </c>
      <c r="AD2" t="s">
        <v>107</v>
      </c>
      <c r="AE2" t="s">
        <v>108</v>
      </c>
      <c r="AF2" t="s">
        <v>109</v>
      </c>
      <c r="AG2" t="s">
        <v>110</v>
      </c>
      <c r="AH2" t="s">
        <v>111</v>
      </c>
      <c r="AI2" t="s">
        <v>116</v>
      </c>
      <c r="AJ2" t="s">
        <v>113</v>
      </c>
      <c r="AK2" t="s">
        <v>114</v>
      </c>
      <c r="AL2" t="s">
        <v>115</v>
      </c>
      <c r="AM2" t="s">
        <v>110</v>
      </c>
      <c r="AN2" t="s">
        <v>112</v>
      </c>
      <c r="AO2" t="s">
        <v>116</v>
      </c>
    </row>
    <row r="5" spans="1:41" x14ac:dyDescent="0.3">
      <c r="A5" s="19">
        <v>39995</v>
      </c>
      <c r="B5" s="20">
        <v>0.9375</v>
      </c>
      <c r="C5" s="21"/>
      <c r="D5" s="20"/>
      <c r="E5" s="20"/>
      <c r="F5" s="21"/>
      <c r="G5" s="21"/>
      <c r="H5" s="21"/>
      <c r="I5" s="21"/>
      <c r="J5" s="21"/>
      <c r="K5" s="21">
        <v>60750</v>
      </c>
      <c r="L5" s="21">
        <v>51648</v>
      </c>
      <c r="M5" s="21">
        <v>72416.899999999994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41" x14ac:dyDescent="0.3">
      <c r="A6" s="19">
        <v>40021</v>
      </c>
      <c r="B6" s="20">
        <v>0.97916666666666663</v>
      </c>
      <c r="C6" s="21"/>
      <c r="D6" s="20"/>
      <c r="E6" s="20"/>
      <c r="F6" s="21"/>
      <c r="G6" s="21"/>
      <c r="H6" s="21"/>
      <c r="I6" s="21"/>
      <c r="J6" s="21"/>
      <c r="K6" s="21">
        <v>61027</v>
      </c>
      <c r="L6" s="21">
        <v>51856</v>
      </c>
      <c r="M6" s="21">
        <v>72443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spans="1:41" x14ac:dyDescent="0.3">
      <c r="A7" s="19">
        <v>40036</v>
      </c>
      <c r="B7" s="20">
        <v>0.97916666666666663</v>
      </c>
      <c r="C7" s="21"/>
      <c r="D7" s="20"/>
      <c r="E7" s="20"/>
      <c r="F7" s="21"/>
      <c r="G7" s="21"/>
      <c r="H7" s="21"/>
      <c r="I7" s="21"/>
      <c r="J7" s="21"/>
      <c r="K7" s="21">
        <v>61167</v>
      </c>
      <c r="L7" s="21">
        <v>51960</v>
      </c>
      <c r="M7" s="21">
        <v>72454.5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spans="1:41" x14ac:dyDescent="0.3">
      <c r="A8" s="19">
        <v>40056</v>
      </c>
      <c r="B8" s="20">
        <v>0.97916666666666663</v>
      </c>
      <c r="C8" s="21"/>
      <c r="D8" s="20"/>
      <c r="E8" s="20"/>
      <c r="F8" s="21"/>
      <c r="G8" s="21"/>
      <c r="H8" s="21"/>
      <c r="I8" s="21"/>
      <c r="J8" s="21"/>
      <c r="K8" s="21">
        <v>61372</v>
      </c>
      <c r="L8" s="21">
        <v>52140</v>
      </c>
      <c r="M8" s="21">
        <v>72475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41" x14ac:dyDescent="0.3">
      <c r="A9" s="19">
        <v>40062</v>
      </c>
      <c r="B9" s="20">
        <v>0.91666666666666663</v>
      </c>
      <c r="C9" s="21"/>
      <c r="D9" s="20"/>
      <c r="E9" s="20"/>
      <c r="F9" s="21"/>
      <c r="G9" s="21"/>
      <c r="H9" s="21"/>
      <c r="I9" s="21"/>
      <c r="J9" s="21"/>
      <c r="K9" s="21">
        <v>61443</v>
      </c>
      <c r="L9" s="21">
        <v>52196</v>
      </c>
      <c r="M9" s="21">
        <v>72482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41" x14ac:dyDescent="0.3">
      <c r="A10" s="19">
        <v>40069</v>
      </c>
      <c r="B10" s="20">
        <v>0.55902777777777779</v>
      </c>
      <c r="C10" s="21"/>
      <c r="D10" s="20"/>
      <c r="E10" s="20"/>
      <c r="F10" s="21"/>
      <c r="G10" s="21"/>
      <c r="H10" s="21"/>
      <c r="I10" s="21"/>
      <c r="J10" s="21"/>
      <c r="K10" s="21">
        <v>61518</v>
      </c>
      <c r="L10" s="21">
        <v>52264</v>
      </c>
      <c r="M10" s="21">
        <v>72488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1:41" x14ac:dyDescent="0.3">
      <c r="A11" s="19">
        <v>40071</v>
      </c>
      <c r="B11" s="20">
        <v>0.85763888888888884</v>
      </c>
      <c r="C11" s="21"/>
      <c r="D11" s="20"/>
      <c r="E11" s="20"/>
      <c r="F11" s="21"/>
      <c r="G11" s="21"/>
      <c r="H11" s="21"/>
      <c r="I11" s="21"/>
      <c r="J11" s="21"/>
      <c r="K11" s="21">
        <v>61540</v>
      </c>
      <c r="L11" s="21">
        <v>52298.5</v>
      </c>
      <c r="M11" s="21">
        <v>72493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1:41" x14ac:dyDescent="0.3">
      <c r="A12" s="19">
        <v>40086</v>
      </c>
      <c r="B12" s="20">
        <v>0.92708333333333337</v>
      </c>
      <c r="C12" s="21"/>
      <c r="D12" s="20"/>
      <c r="E12" s="20"/>
      <c r="F12" s="21"/>
      <c r="G12" s="21"/>
      <c r="H12" s="21"/>
      <c r="I12" s="21"/>
      <c r="J12" s="21"/>
      <c r="K12" s="21">
        <v>61714.5</v>
      </c>
      <c r="L12" s="21">
        <v>52470.5</v>
      </c>
      <c r="M12" s="21">
        <v>72519.399999999994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1:41" x14ac:dyDescent="0.3">
      <c r="A13" s="19">
        <v>40090</v>
      </c>
      <c r="B13" s="20">
        <v>0.91666666666666663</v>
      </c>
      <c r="C13" s="21"/>
      <c r="D13" s="20"/>
      <c r="E13" s="20"/>
      <c r="F13" s="21"/>
      <c r="G13" s="21"/>
      <c r="H13" s="21"/>
      <c r="I13" s="21"/>
      <c r="J13" s="21"/>
      <c r="K13" s="21">
        <v>61782</v>
      </c>
      <c r="L13" s="21">
        <v>52500</v>
      </c>
      <c r="M13" s="21">
        <v>72537.899999999994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spans="1:41" x14ac:dyDescent="0.3">
      <c r="A14" s="19">
        <v>40125</v>
      </c>
      <c r="B14" s="20">
        <v>0.91666666666666663</v>
      </c>
      <c r="C14" s="21"/>
      <c r="D14" s="21">
        <v>1</v>
      </c>
      <c r="E14" s="20"/>
      <c r="F14" s="21"/>
      <c r="G14" s="21"/>
      <c r="H14" s="21"/>
      <c r="I14" s="21"/>
      <c r="J14" s="21"/>
      <c r="K14" s="21">
        <v>62253</v>
      </c>
      <c r="L14" s="21">
        <v>52890</v>
      </c>
      <c r="M14" s="21">
        <v>72770.3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spans="1:41" x14ac:dyDescent="0.3">
      <c r="A15" s="19">
        <v>40132</v>
      </c>
      <c r="B15" s="20">
        <v>0.95833333333333337</v>
      </c>
      <c r="C15" s="21"/>
      <c r="D15" s="20"/>
      <c r="E15" s="20"/>
      <c r="F15" s="21"/>
      <c r="G15" s="21"/>
      <c r="H15" s="21"/>
      <c r="I15" s="21"/>
      <c r="J15" s="21"/>
      <c r="K15" s="21">
        <v>62364.5</v>
      </c>
      <c r="L15" s="21">
        <v>52972.5</v>
      </c>
      <c r="M15" s="21">
        <v>72838.899999999994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spans="1:41" x14ac:dyDescent="0.3">
      <c r="A16" s="19">
        <v>40139</v>
      </c>
      <c r="B16" s="20">
        <v>0.875</v>
      </c>
      <c r="C16" s="21"/>
      <c r="D16" s="20"/>
      <c r="E16" s="20"/>
      <c r="F16" s="21"/>
      <c r="G16" s="21"/>
      <c r="H16" s="21"/>
      <c r="I16" s="21"/>
      <c r="J16" s="21"/>
      <c r="K16" s="21">
        <v>62455</v>
      </c>
      <c r="L16" s="21">
        <v>53040</v>
      </c>
      <c r="M16" s="21">
        <v>72890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1:29" s="65" customFormat="1" x14ac:dyDescent="0.3">
      <c r="A17" s="62">
        <v>40145</v>
      </c>
      <c r="B17" s="63">
        <v>0.91666666666666663</v>
      </c>
      <c r="C17" s="64"/>
      <c r="D17" s="63"/>
      <c r="E17" s="64" t="s">
        <v>21</v>
      </c>
      <c r="F17" s="64"/>
      <c r="G17" s="64"/>
      <c r="H17" s="64"/>
      <c r="I17" s="64"/>
      <c r="J17" s="64"/>
      <c r="K17" s="64">
        <v>62538.5</v>
      </c>
      <c r="L17" s="64">
        <f>L18</f>
        <v>53127.5</v>
      </c>
      <c r="M17" s="64">
        <v>72949.2</v>
      </c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9" x14ac:dyDescent="0.3">
      <c r="A18" s="19">
        <v>40146</v>
      </c>
      <c r="B18" s="20">
        <v>0.91666666666666663</v>
      </c>
      <c r="C18" s="21"/>
      <c r="D18" s="20"/>
      <c r="E18" s="20"/>
      <c r="F18" s="21"/>
      <c r="G18" s="21"/>
      <c r="H18" s="21"/>
      <c r="I18" s="21"/>
      <c r="J18" s="21"/>
      <c r="K18" s="21">
        <v>62588.5</v>
      </c>
      <c r="L18" s="21">
        <v>53127.5</v>
      </c>
      <c r="M18" s="21">
        <v>72952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spans="1:29" x14ac:dyDescent="0.3">
      <c r="A19" s="19">
        <v>40147</v>
      </c>
      <c r="B19" s="20">
        <v>0.92708333333333337</v>
      </c>
      <c r="C19" s="21"/>
      <c r="D19" s="20"/>
      <c r="E19" s="20"/>
      <c r="F19" s="21"/>
      <c r="G19" s="21"/>
      <c r="H19" s="21"/>
      <c r="I19" s="21"/>
      <c r="J19" s="21"/>
      <c r="K19" s="21">
        <v>62604</v>
      </c>
      <c r="L19" s="21">
        <v>53156.6</v>
      </c>
      <c r="M19" s="21">
        <v>72957.100000000006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1:29" x14ac:dyDescent="0.3">
      <c r="A20" s="19">
        <v>40148</v>
      </c>
      <c r="B20" s="20">
        <v>0.97222222222222221</v>
      </c>
      <c r="C20" s="21"/>
      <c r="D20" s="20"/>
      <c r="E20" s="20"/>
      <c r="F20" s="21"/>
      <c r="G20" s="21"/>
      <c r="H20" s="21"/>
      <c r="I20" s="21"/>
      <c r="J20" s="21"/>
      <c r="K20" s="21">
        <v>62615.5</v>
      </c>
      <c r="L20" s="21">
        <v>53181.8</v>
      </c>
      <c r="M20" s="21">
        <v>72966.399999999994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1:29" x14ac:dyDescent="0.3">
      <c r="A21" s="19">
        <v>40149</v>
      </c>
      <c r="B21" s="20">
        <v>0.9375</v>
      </c>
      <c r="C21" s="21"/>
      <c r="D21" s="20"/>
      <c r="E21" s="20"/>
      <c r="F21" s="21"/>
      <c r="G21" s="21"/>
      <c r="H21" s="21"/>
      <c r="I21" s="21"/>
      <c r="J21" s="21"/>
      <c r="K21" s="21">
        <v>62624</v>
      </c>
      <c r="L21" s="21">
        <v>53212</v>
      </c>
      <c r="M21" s="21">
        <v>72976.600000000006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pans="1:29" x14ac:dyDescent="0.3">
      <c r="A22" s="19">
        <v>40151</v>
      </c>
      <c r="B22" s="20">
        <v>0.91666666666666663</v>
      </c>
      <c r="C22" s="21"/>
      <c r="D22" s="20"/>
      <c r="E22" s="20"/>
      <c r="F22" s="21"/>
      <c r="G22" s="21"/>
      <c r="H22" s="21"/>
      <c r="I22" s="21"/>
      <c r="J22" s="21"/>
      <c r="K22" s="21">
        <v>62650.2</v>
      </c>
      <c r="L22" s="21">
        <v>53271.7</v>
      </c>
      <c r="M22" s="21">
        <v>72990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spans="1:29" x14ac:dyDescent="0.3">
      <c r="A23" s="19">
        <v>40153</v>
      </c>
      <c r="B23" s="20">
        <v>0.91666666666666663</v>
      </c>
      <c r="C23" s="21"/>
      <c r="D23" s="20"/>
      <c r="E23" s="20"/>
      <c r="F23" s="21"/>
      <c r="G23" s="21"/>
      <c r="H23" s="21"/>
      <c r="I23" s="21"/>
      <c r="J23" s="21"/>
      <c r="K23" s="21">
        <v>62740.5</v>
      </c>
      <c r="L23" s="21">
        <v>53271.7</v>
      </c>
      <c r="M23" s="21">
        <v>73004.7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1:29" x14ac:dyDescent="0.3">
      <c r="A24" s="19">
        <v>40154</v>
      </c>
      <c r="B24" s="20">
        <v>0.97916666666666663</v>
      </c>
      <c r="C24" s="21"/>
      <c r="D24" s="20"/>
      <c r="E24" s="20"/>
      <c r="F24" s="21"/>
      <c r="G24" s="21"/>
      <c r="H24" s="21"/>
      <c r="I24" s="21"/>
      <c r="J24" s="21"/>
      <c r="K24" s="21">
        <v>62757.8</v>
      </c>
      <c r="L24" s="21">
        <v>53294.6</v>
      </c>
      <c r="M24" s="21">
        <v>73009.3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spans="1:29" x14ac:dyDescent="0.3">
      <c r="A25" s="19">
        <v>40155</v>
      </c>
      <c r="B25" s="20">
        <v>0.91666666666666663</v>
      </c>
      <c r="C25" s="21"/>
      <c r="D25" s="20"/>
      <c r="E25" s="20"/>
      <c r="F25" s="21"/>
      <c r="G25" s="21"/>
      <c r="H25" s="21"/>
      <c r="I25" s="21"/>
      <c r="J25" s="21"/>
      <c r="K25" s="21">
        <v>62764.6</v>
      </c>
      <c r="L25" s="21">
        <v>53321.8</v>
      </c>
      <c r="M25" s="21">
        <v>73016.899999999994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spans="1:29" x14ac:dyDescent="0.3">
      <c r="A26" s="19">
        <v>40156</v>
      </c>
      <c r="B26" s="20">
        <v>0.99305555555555547</v>
      </c>
      <c r="C26" s="21"/>
      <c r="D26" s="20"/>
      <c r="E26" s="20"/>
      <c r="F26" s="21"/>
      <c r="G26" s="21"/>
      <c r="H26" s="21"/>
      <c r="I26" s="21"/>
      <c r="J26" s="21"/>
      <c r="K26" s="21">
        <v>62780</v>
      </c>
      <c r="L26" s="21">
        <v>53353</v>
      </c>
      <c r="M26" s="21">
        <v>73022.600000000006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x14ac:dyDescent="0.3">
      <c r="A27" s="19">
        <v>40157</v>
      </c>
      <c r="B27" s="20">
        <v>0.95833333333333337</v>
      </c>
      <c r="C27" s="21"/>
      <c r="D27" s="20"/>
      <c r="E27" s="20"/>
      <c r="F27" s="21"/>
      <c r="G27" s="21"/>
      <c r="H27" s="21"/>
      <c r="I27" s="21"/>
      <c r="J27" s="21"/>
      <c r="K27" s="21">
        <v>62792.5</v>
      </c>
      <c r="L27" s="21">
        <v>53386</v>
      </c>
      <c r="M27" s="21">
        <v>73027.3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 x14ac:dyDescent="0.3">
      <c r="A28" s="19">
        <v>40158</v>
      </c>
      <c r="B28" s="20">
        <v>0.96875</v>
      </c>
      <c r="C28" s="21"/>
      <c r="D28" s="20"/>
      <c r="E28" s="20"/>
      <c r="F28" s="21"/>
      <c r="G28" s="21"/>
      <c r="H28" s="21"/>
      <c r="I28" s="21"/>
      <c r="J28" s="21"/>
      <c r="K28" s="21">
        <v>62808</v>
      </c>
      <c r="L28" s="21">
        <v>53410</v>
      </c>
      <c r="M28" s="21">
        <v>73033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spans="1:29" x14ac:dyDescent="0.3">
      <c r="A29" s="19">
        <v>40160</v>
      </c>
      <c r="B29" s="20">
        <v>0.96875</v>
      </c>
      <c r="C29" s="21"/>
      <c r="D29" s="20"/>
      <c r="E29" s="20"/>
      <c r="F29" s="21"/>
      <c r="G29" s="21"/>
      <c r="H29" s="21"/>
      <c r="I29" s="21"/>
      <c r="J29" s="21"/>
      <c r="K29" s="21">
        <v>62863</v>
      </c>
      <c r="L29" s="21">
        <v>53410</v>
      </c>
      <c r="M29" s="21">
        <v>73059.5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1:29" x14ac:dyDescent="0.3">
      <c r="A30" s="19">
        <v>40161</v>
      </c>
      <c r="B30" s="20">
        <v>0.9375</v>
      </c>
      <c r="C30" s="21"/>
      <c r="D30" s="20"/>
      <c r="E30" s="20"/>
      <c r="F30" s="21"/>
      <c r="G30" s="21"/>
      <c r="H30" s="21"/>
      <c r="I30" s="21"/>
      <c r="J30" s="21"/>
      <c r="K30" s="21">
        <v>62868.5</v>
      </c>
      <c r="L30" s="21">
        <v>53425.5</v>
      </c>
      <c r="M30" s="21">
        <v>73080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pans="1:29" x14ac:dyDescent="0.3">
      <c r="A31" s="19">
        <v>40162</v>
      </c>
      <c r="B31" s="20">
        <v>0.95833333333333337</v>
      </c>
      <c r="C31" s="21"/>
      <c r="D31" s="20"/>
      <c r="E31" s="20"/>
      <c r="F31" s="21"/>
      <c r="G31" s="21"/>
      <c r="H31" s="21"/>
      <c r="I31" s="21"/>
      <c r="J31" s="21"/>
      <c r="K31" s="21">
        <v>62876.5</v>
      </c>
      <c r="L31" s="21">
        <v>53439</v>
      </c>
      <c r="M31" s="21">
        <v>73102.3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x14ac:dyDescent="0.3">
      <c r="A32" s="19">
        <v>40163</v>
      </c>
      <c r="B32" s="20">
        <v>0.91666666666666663</v>
      </c>
      <c r="C32" s="21"/>
      <c r="D32" s="20"/>
      <c r="E32" s="20"/>
      <c r="F32" s="21"/>
      <c r="G32" s="21"/>
      <c r="H32" s="21"/>
      <c r="I32" s="21"/>
      <c r="J32" s="21"/>
      <c r="K32" s="21">
        <v>62882.5</v>
      </c>
      <c r="L32" s="21">
        <v>53457</v>
      </c>
      <c r="M32" s="21">
        <v>73131.8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spans="1:29" x14ac:dyDescent="0.3">
      <c r="A33" s="19">
        <v>40164</v>
      </c>
      <c r="B33" s="20">
        <v>0.91666666666666663</v>
      </c>
      <c r="C33" s="21"/>
      <c r="D33" s="20"/>
      <c r="E33" s="20"/>
      <c r="F33" s="21"/>
      <c r="G33" s="21"/>
      <c r="H33" s="21"/>
      <c r="I33" s="21"/>
      <c r="J33" s="21"/>
      <c r="K33" s="21">
        <v>62890</v>
      </c>
      <c r="L33" s="21">
        <v>53478.5</v>
      </c>
      <c r="M33" s="21">
        <v>73152.600000000006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x14ac:dyDescent="0.3">
      <c r="A34" s="19">
        <v>40166</v>
      </c>
      <c r="B34" s="20">
        <v>0.99652777777777779</v>
      </c>
      <c r="C34" s="21"/>
      <c r="D34" s="20"/>
      <c r="E34" s="20"/>
      <c r="F34" s="21"/>
      <c r="G34" s="21"/>
      <c r="H34" s="21"/>
      <c r="I34" s="21"/>
      <c r="J34" s="21"/>
      <c r="K34" s="21">
        <v>62931</v>
      </c>
      <c r="L34" s="21">
        <v>53497</v>
      </c>
      <c r="M34" s="21">
        <v>73207.5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1:29" x14ac:dyDescent="0.3">
      <c r="A35" s="19">
        <v>40167</v>
      </c>
      <c r="B35" s="20">
        <v>0.95833333333333337</v>
      </c>
      <c r="C35" s="21"/>
      <c r="D35" s="20"/>
      <c r="E35" s="20"/>
      <c r="F35" s="21"/>
      <c r="G35" s="21"/>
      <c r="H35" s="21"/>
      <c r="I35" s="21"/>
      <c r="J35" s="21"/>
      <c r="K35" s="21">
        <v>62964.5</v>
      </c>
      <c r="L35" s="21">
        <v>53497</v>
      </c>
      <c r="M35" s="21">
        <v>73230.2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1:29" x14ac:dyDescent="0.3">
      <c r="A36" s="19">
        <v>40168</v>
      </c>
      <c r="B36" s="20">
        <v>0.97916666666666663</v>
      </c>
      <c r="C36" s="21"/>
      <c r="D36" s="20"/>
      <c r="E36" s="20"/>
      <c r="F36" s="21"/>
      <c r="G36" s="21"/>
      <c r="H36" s="21"/>
      <c r="I36" s="21"/>
      <c r="J36" s="21"/>
      <c r="K36" s="21">
        <v>62974.5</v>
      </c>
      <c r="L36" s="21">
        <v>53512</v>
      </c>
      <c r="M36" s="21">
        <v>73252.7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1:29" x14ac:dyDescent="0.3">
      <c r="A37" s="19">
        <v>40169</v>
      </c>
      <c r="B37" s="20">
        <v>0.99930555555555556</v>
      </c>
      <c r="C37" s="21"/>
      <c r="D37" s="20"/>
      <c r="E37" s="20"/>
      <c r="F37" s="21"/>
      <c r="G37" s="21"/>
      <c r="H37" s="21"/>
      <c r="I37" s="21"/>
      <c r="J37" s="21"/>
      <c r="K37" s="21">
        <v>62982</v>
      </c>
      <c r="L37" s="21">
        <v>53526</v>
      </c>
      <c r="M37" s="21">
        <v>73271.5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1:29" x14ac:dyDescent="0.3">
      <c r="A38" s="19">
        <v>40170</v>
      </c>
      <c r="B38" s="20">
        <v>0.99930555555555556</v>
      </c>
      <c r="C38" s="21"/>
      <c r="D38" s="20"/>
      <c r="E38" s="20"/>
      <c r="F38" s="21"/>
      <c r="G38" s="21"/>
      <c r="H38" s="21"/>
      <c r="I38" s="21"/>
      <c r="J38" s="21"/>
      <c r="K38" s="21">
        <v>62992</v>
      </c>
      <c r="L38" s="21">
        <v>53542</v>
      </c>
      <c r="M38" s="21">
        <v>73290.7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1:29" x14ac:dyDescent="0.3">
      <c r="A39" s="19">
        <v>40172</v>
      </c>
      <c r="B39" s="20">
        <v>0.93194444444444446</v>
      </c>
      <c r="C39" s="21"/>
      <c r="D39" s="20"/>
      <c r="E39" s="20"/>
      <c r="F39" s="21">
        <v>1</v>
      </c>
      <c r="G39" s="21"/>
      <c r="H39" s="21"/>
      <c r="I39" s="21"/>
      <c r="J39" s="21"/>
      <c r="K39" s="21">
        <v>63027.5</v>
      </c>
      <c r="L39" s="21">
        <v>53556</v>
      </c>
      <c r="M39" s="21">
        <v>73325.600000000006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x14ac:dyDescent="0.3">
      <c r="A40" s="19">
        <v>40173</v>
      </c>
      <c r="B40" s="20">
        <v>0.94791666666666663</v>
      </c>
      <c r="C40" s="21"/>
      <c r="D40" s="20"/>
      <c r="E40" s="20"/>
      <c r="F40" s="21"/>
      <c r="G40" s="21"/>
      <c r="H40" s="21"/>
      <c r="I40" s="21"/>
      <c r="J40" s="21"/>
      <c r="K40" s="21">
        <v>63067.5</v>
      </c>
      <c r="L40" s="21">
        <v>53556</v>
      </c>
      <c r="M40" s="21">
        <v>73341.2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x14ac:dyDescent="0.3">
      <c r="A41" s="19">
        <v>40174</v>
      </c>
      <c r="B41" s="20">
        <v>0.99930555555555556</v>
      </c>
      <c r="C41" s="21"/>
      <c r="D41" s="20"/>
      <c r="E41" s="20"/>
      <c r="F41" s="21"/>
      <c r="G41" s="21"/>
      <c r="H41" s="21"/>
      <c r="I41" s="21"/>
      <c r="J41" s="21"/>
      <c r="K41" s="21">
        <v>63107</v>
      </c>
      <c r="L41" s="21">
        <v>53556</v>
      </c>
      <c r="M41" s="21">
        <v>73356.600000000006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x14ac:dyDescent="0.3">
      <c r="A42" s="19">
        <v>40175</v>
      </c>
      <c r="B42" s="20">
        <v>0.99930555555555556</v>
      </c>
      <c r="C42" s="21"/>
      <c r="D42" s="20"/>
      <c r="E42" s="20"/>
      <c r="F42" s="21"/>
      <c r="G42" s="21"/>
      <c r="H42" s="21"/>
      <c r="I42" s="21"/>
      <c r="J42" s="21"/>
      <c r="K42" s="21">
        <v>63120</v>
      </c>
      <c r="L42" s="21">
        <v>53586</v>
      </c>
      <c r="M42" s="21">
        <v>73370</v>
      </c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x14ac:dyDescent="0.3">
      <c r="A43" s="19">
        <v>40178</v>
      </c>
      <c r="B43" s="20">
        <v>0.99930555555555556</v>
      </c>
      <c r="C43" s="21"/>
      <c r="D43" s="20"/>
      <c r="E43" s="20"/>
      <c r="F43" s="21"/>
      <c r="G43" s="21"/>
      <c r="H43" s="21"/>
      <c r="I43" s="21"/>
      <c r="J43" s="21"/>
      <c r="K43" s="21">
        <v>63154</v>
      </c>
      <c r="L43" s="21">
        <v>53648</v>
      </c>
      <c r="M43" s="21">
        <v>73430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x14ac:dyDescent="0.3">
      <c r="A44" s="19">
        <v>40179</v>
      </c>
      <c r="B44" s="20">
        <v>0.91666666666666663</v>
      </c>
      <c r="C44" s="21"/>
      <c r="D44" s="20"/>
      <c r="E44" s="20"/>
      <c r="F44" s="21">
        <v>1</v>
      </c>
      <c r="G44" s="21"/>
      <c r="H44" s="21"/>
      <c r="I44" s="21"/>
      <c r="J44" s="21"/>
      <c r="K44" s="21">
        <v>63170.3</v>
      </c>
      <c r="L44" s="21">
        <v>53648</v>
      </c>
      <c r="M44" s="21">
        <v>73445</v>
      </c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x14ac:dyDescent="0.3">
      <c r="A45" s="19">
        <v>40181</v>
      </c>
      <c r="B45" s="20">
        <v>0.97916666666666663</v>
      </c>
      <c r="C45" s="21"/>
      <c r="D45" s="20"/>
      <c r="E45" s="20"/>
      <c r="F45" s="21"/>
      <c r="G45" s="21"/>
      <c r="H45" s="21"/>
      <c r="I45" s="21"/>
      <c r="J45" s="21"/>
      <c r="K45" s="21">
        <v>63229</v>
      </c>
      <c r="L45" s="21">
        <v>53648</v>
      </c>
      <c r="M45" s="21">
        <v>73487.7</v>
      </c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1:29" x14ac:dyDescent="0.3">
      <c r="A46" s="19">
        <v>40182</v>
      </c>
      <c r="B46" s="20">
        <v>0.96527777777777779</v>
      </c>
      <c r="C46" s="21"/>
      <c r="D46" s="20"/>
      <c r="E46" s="20"/>
      <c r="F46" s="21"/>
      <c r="G46" s="21"/>
      <c r="H46" s="21"/>
      <c r="I46" s="21"/>
      <c r="J46" s="21"/>
      <c r="K46" s="21">
        <v>63236.7</v>
      </c>
      <c r="L46" s="21">
        <v>53667.5</v>
      </c>
      <c r="M46" s="21">
        <v>73513.5</v>
      </c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1:29" x14ac:dyDescent="0.3">
      <c r="A47" s="19">
        <v>40184</v>
      </c>
      <c r="B47" s="20">
        <v>0.9375</v>
      </c>
      <c r="C47" s="21"/>
      <c r="D47" s="20"/>
      <c r="E47" s="20"/>
      <c r="F47" s="21"/>
      <c r="G47" s="21"/>
      <c r="H47" s="21"/>
      <c r="I47" s="21"/>
      <c r="J47" s="21"/>
      <c r="K47" s="21">
        <v>63252</v>
      </c>
      <c r="L47" s="21">
        <v>53699</v>
      </c>
      <c r="M47" s="21">
        <v>73556</v>
      </c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pans="1:29" x14ac:dyDescent="0.3">
      <c r="A48" s="19">
        <v>40185</v>
      </c>
      <c r="B48" s="20">
        <v>0.94791666666666663</v>
      </c>
      <c r="C48" s="21"/>
      <c r="D48" s="20"/>
      <c r="E48" s="20"/>
      <c r="F48" s="21"/>
      <c r="G48" s="21"/>
      <c r="H48" s="21"/>
      <c r="I48" s="21"/>
      <c r="J48" s="21"/>
      <c r="K48" s="21">
        <v>63261</v>
      </c>
      <c r="L48" s="21">
        <v>53717</v>
      </c>
      <c r="M48" s="21">
        <v>73580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1:29" x14ac:dyDescent="0.3">
      <c r="A49" s="19">
        <v>40186</v>
      </c>
      <c r="B49" s="20">
        <v>0.90625</v>
      </c>
      <c r="C49" s="21"/>
      <c r="D49" s="20"/>
      <c r="E49" s="20"/>
      <c r="F49" s="21"/>
      <c r="G49" s="21"/>
      <c r="H49" s="21"/>
      <c r="I49" s="21"/>
      <c r="J49" s="21"/>
      <c r="K49" s="21">
        <v>63268</v>
      </c>
      <c r="L49" s="21">
        <v>53735.5</v>
      </c>
      <c r="M49" s="21">
        <v>73605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x14ac:dyDescent="0.3">
      <c r="A50" s="19">
        <v>40187</v>
      </c>
      <c r="B50" s="20">
        <v>0.99652777777777779</v>
      </c>
      <c r="C50" s="21"/>
      <c r="D50" s="20"/>
      <c r="E50" s="20"/>
      <c r="F50" s="21"/>
      <c r="G50" s="21"/>
      <c r="H50" s="21"/>
      <c r="I50" s="21"/>
      <c r="J50" s="21"/>
      <c r="K50" s="21">
        <v>63296.5</v>
      </c>
      <c r="L50" s="21">
        <v>53735.5</v>
      </c>
      <c r="M50" s="21">
        <v>73630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x14ac:dyDescent="0.3">
      <c r="A51" s="19">
        <v>40188</v>
      </c>
      <c r="B51" s="20">
        <v>0.99652777777777779</v>
      </c>
      <c r="C51" s="21"/>
      <c r="D51" s="20"/>
      <c r="E51" s="20"/>
      <c r="F51" s="21"/>
      <c r="G51" s="21"/>
      <c r="H51" s="21"/>
      <c r="I51" s="21"/>
      <c r="J51" s="21"/>
      <c r="K51" s="21">
        <v>63327</v>
      </c>
      <c r="L51" s="21">
        <v>53735.5</v>
      </c>
      <c r="M51" s="21">
        <v>73650.2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1:29" x14ac:dyDescent="0.3">
      <c r="A52" s="19">
        <v>40189</v>
      </c>
      <c r="B52" s="20">
        <v>0.97916666666666663</v>
      </c>
      <c r="C52" s="21"/>
      <c r="D52" s="20"/>
      <c r="E52" s="20"/>
      <c r="F52" s="21"/>
      <c r="G52" s="21"/>
      <c r="H52" s="21"/>
      <c r="I52" s="21"/>
      <c r="J52" s="21"/>
      <c r="K52" s="21">
        <v>63334</v>
      </c>
      <c r="L52" s="21">
        <v>53757</v>
      </c>
      <c r="M52" s="21">
        <v>73671.8</v>
      </c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 x14ac:dyDescent="0.3">
      <c r="A53" s="19">
        <v>40190</v>
      </c>
      <c r="B53" s="20">
        <v>0.99305555555555547</v>
      </c>
      <c r="C53" s="21"/>
      <c r="D53" s="20"/>
      <c r="E53" s="20"/>
      <c r="F53" s="21"/>
      <c r="G53" s="21"/>
      <c r="H53" s="21"/>
      <c r="I53" s="21"/>
      <c r="J53" s="21"/>
      <c r="K53" s="21">
        <v>63344</v>
      </c>
      <c r="L53" s="21">
        <v>53772</v>
      </c>
      <c r="M53" s="21">
        <v>73692.899999999994</v>
      </c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1:29" x14ac:dyDescent="0.3">
      <c r="A54" s="19">
        <v>40191</v>
      </c>
      <c r="B54" s="20">
        <v>0.95833333333333337</v>
      </c>
      <c r="C54" s="21"/>
      <c r="D54" s="20"/>
      <c r="E54" s="20"/>
      <c r="F54" s="21"/>
      <c r="G54" s="21"/>
      <c r="H54" s="21"/>
      <c r="I54" s="21"/>
      <c r="J54" s="21"/>
      <c r="K54" s="21">
        <v>63351</v>
      </c>
      <c r="L54" s="21">
        <v>53784</v>
      </c>
      <c r="M54" s="21">
        <v>73717.2</v>
      </c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spans="1:29" x14ac:dyDescent="0.3">
      <c r="A55" s="19">
        <v>40193</v>
      </c>
      <c r="B55" s="20">
        <v>0.99930555555555556</v>
      </c>
      <c r="C55" s="21"/>
      <c r="D55" s="20"/>
      <c r="E55" s="20"/>
      <c r="F55" s="21"/>
      <c r="G55" s="21"/>
      <c r="H55" s="21"/>
      <c r="I55" s="21"/>
      <c r="J55" s="21"/>
      <c r="K55" s="21">
        <v>63370</v>
      </c>
      <c r="L55" s="21">
        <v>53814</v>
      </c>
      <c r="M55" s="21">
        <v>73753</v>
      </c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1:29" x14ac:dyDescent="0.3">
      <c r="A56" s="19">
        <v>40194</v>
      </c>
      <c r="B56" s="20">
        <v>0.95833333333333337</v>
      </c>
      <c r="C56" s="21"/>
      <c r="D56" s="20"/>
      <c r="E56" s="20"/>
      <c r="F56" s="21"/>
      <c r="G56" s="21"/>
      <c r="H56" s="21"/>
      <c r="I56" s="21"/>
      <c r="J56" s="21"/>
      <c r="K56" s="21">
        <v>63399.5</v>
      </c>
      <c r="L56" s="21">
        <v>53814</v>
      </c>
      <c r="M56" s="21">
        <v>73772</v>
      </c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1:29" x14ac:dyDescent="0.3">
      <c r="A57" s="19">
        <v>40195</v>
      </c>
      <c r="B57" s="20">
        <v>0.9375</v>
      </c>
      <c r="C57" s="21"/>
      <c r="D57" s="20"/>
      <c r="E57" s="20"/>
      <c r="F57" s="21"/>
      <c r="G57" s="21"/>
      <c r="H57" s="21"/>
      <c r="I57" s="21"/>
      <c r="J57" s="21"/>
      <c r="K57" s="21">
        <v>63437</v>
      </c>
      <c r="L57" s="21">
        <v>53814</v>
      </c>
      <c r="M57" s="21">
        <v>73782</v>
      </c>
      <c r="N57" s="21">
        <v>17</v>
      </c>
      <c r="O57" s="21">
        <v>55.5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1:29" x14ac:dyDescent="0.3">
      <c r="A58" s="19">
        <v>40196</v>
      </c>
      <c r="B58" s="20">
        <v>0.98263888888888884</v>
      </c>
      <c r="C58" s="21"/>
      <c r="D58" s="20"/>
      <c r="E58" s="20"/>
      <c r="F58" s="21"/>
      <c r="G58" s="21"/>
      <c r="H58" s="21"/>
      <c r="I58" s="21"/>
      <c r="J58" s="21"/>
      <c r="K58" s="21">
        <v>63450</v>
      </c>
      <c r="L58" s="21">
        <v>53833</v>
      </c>
      <c r="M58" s="21">
        <v>73796.7</v>
      </c>
      <c r="N58" s="21">
        <v>31</v>
      </c>
      <c r="O58" s="21">
        <v>62.2</v>
      </c>
      <c r="P58" s="21">
        <v>2059</v>
      </c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1:29" x14ac:dyDescent="0.3">
      <c r="A59" s="19">
        <v>40197</v>
      </c>
      <c r="B59" s="20">
        <v>0.9375</v>
      </c>
      <c r="C59" s="21"/>
      <c r="D59" s="20"/>
      <c r="E59" s="20"/>
      <c r="F59" s="21"/>
      <c r="G59" s="21"/>
      <c r="H59" s="21"/>
      <c r="I59" s="21"/>
      <c r="J59" s="21"/>
      <c r="K59" s="21">
        <v>63456.800000000003</v>
      </c>
      <c r="L59" s="21">
        <v>53858.5</v>
      </c>
      <c r="M59" s="21">
        <v>73805.740000000005</v>
      </c>
      <c r="N59" s="21">
        <v>47.4</v>
      </c>
      <c r="O59" s="21">
        <v>72.2</v>
      </c>
      <c r="P59" s="21">
        <v>2061.4</v>
      </c>
      <c r="Q59" s="21">
        <f>900/3600</f>
        <v>0.25</v>
      </c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1:29" x14ac:dyDescent="0.3">
      <c r="A60" s="19">
        <v>40198</v>
      </c>
      <c r="B60" s="20">
        <v>0.97916666666666663</v>
      </c>
      <c r="C60" s="21"/>
      <c r="D60" s="20"/>
      <c r="E60" s="20"/>
      <c r="F60" s="21"/>
      <c r="G60" s="21"/>
      <c r="H60" s="21"/>
      <c r="I60" s="21"/>
      <c r="J60" s="21"/>
      <c r="K60" s="21">
        <v>63465.5</v>
      </c>
      <c r="L60" s="21">
        <v>53881.8</v>
      </c>
      <c r="M60" s="21">
        <v>73820.5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1:29" x14ac:dyDescent="0.3">
      <c r="A61" s="19">
        <v>40199</v>
      </c>
      <c r="B61" s="20">
        <v>0.99930555555555556</v>
      </c>
      <c r="C61" s="21"/>
      <c r="D61" s="20"/>
      <c r="E61" s="20"/>
      <c r="F61" s="21"/>
      <c r="G61" s="21"/>
      <c r="H61" s="21"/>
      <c r="I61" s="21"/>
      <c r="J61" s="21"/>
      <c r="K61" s="21">
        <v>63474.5</v>
      </c>
      <c r="L61" s="21">
        <v>53898</v>
      </c>
      <c r="M61" s="21">
        <v>73836.600000000006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1:29" x14ac:dyDescent="0.3">
      <c r="A62" s="19">
        <v>40202</v>
      </c>
      <c r="B62" s="20">
        <v>0.9375</v>
      </c>
      <c r="C62" s="21"/>
      <c r="D62" s="20"/>
      <c r="E62" s="20"/>
      <c r="F62" s="21"/>
      <c r="G62" s="21"/>
      <c r="H62" s="21"/>
      <c r="I62" s="21"/>
      <c r="J62" s="21"/>
      <c r="K62" s="21">
        <v>63537</v>
      </c>
      <c r="L62" s="21">
        <v>53925.5</v>
      </c>
      <c r="M62" s="21">
        <v>73882.5</v>
      </c>
      <c r="N62" s="21">
        <v>57</v>
      </c>
      <c r="O62" s="21">
        <v>81.900000000000006</v>
      </c>
      <c r="P62" s="21">
        <v>2111</v>
      </c>
      <c r="Q62" s="21"/>
      <c r="R62" s="21">
        <f>960/3600</f>
        <v>0.26666666666666666</v>
      </c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1:29" x14ac:dyDescent="0.3">
      <c r="A63" s="19">
        <v>40203</v>
      </c>
      <c r="B63" s="20">
        <v>0.95833333333333337</v>
      </c>
      <c r="C63" s="21"/>
      <c r="D63" s="20"/>
      <c r="E63" s="20"/>
      <c r="F63" s="21"/>
      <c r="G63" s="21"/>
      <c r="H63" s="21"/>
      <c r="I63" s="21"/>
      <c r="J63" s="21"/>
      <c r="K63" s="21">
        <v>63547</v>
      </c>
      <c r="L63" s="21">
        <v>53940.5</v>
      </c>
      <c r="M63" s="21">
        <v>73903.199999999997</v>
      </c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spans="1:29" x14ac:dyDescent="0.3">
      <c r="A64" s="19">
        <v>40204</v>
      </c>
      <c r="B64" s="20">
        <v>0.9375</v>
      </c>
      <c r="C64" s="21"/>
      <c r="D64" s="20"/>
      <c r="E64" s="20"/>
      <c r="F64" s="21"/>
      <c r="G64" s="21"/>
      <c r="H64" s="21"/>
      <c r="I64" s="21"/>
      <c r="J64" s="21"/>
      <c r="K64" s="21">
        <v>63553</v>
      </c>
      <c r="L64" s="21">
        <v>53957.5</v>
      </c>
      <c r="M64" s="21">
        <v>73923.600000000006</v>
      </c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spans="1:29" x14ac:dyDescent="0.3">
      <c r="A65" s="19">
        <v>40205</v>
      </c>
      <c r="B65" s="20">
        <v>0.96875</v>
      </c>
      <c r="C65" s="21"/>
      <c r="D65" s="20"/>
      <c r="E65" s="20"/>
      <c r="F65" s="21"/>
      <c r="G65" s="21"/>
      <c r="H65" s="21"/>
      <c r="I65" s="21"/>
      <c r="J65" s="21"/>
      <c r="K65" s="21">
        <v>63561</v>
      </c>
      <c r="L65" s="21">
        <v>53973</v>
      </c>
      <c r="M65" s="21">
        <v>73948.2</v>
      </c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spans="1:29" x14ac:dyDescent="0.3">
      <c r="A66" s="19">
        <v>40206</v>
      </c>
      <c r="B66" s="20">
        <v>0.95833333333333337</v>
      </c>
      <c r="C66" s="21"/>
      <c r="D66" s="20"/>
      <c r="E66" s="20"/>
      <c r="F66" s="21"/>
      <c r="G66" s="21"/>
      <c r="H66" s="21"/>
      <c r="I66" s="21"/>
      <c r="J66" s="21"/>
      <c r="K66" s="21">
        <v>63566.5</v>
      </c>
      <c r="L66" s="21">
        <v>53992</v>
      </c>
      <c r="M66" s="21">
        <v>73968.600000000006</v>
      </c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spans="1:29" x14ac:dyDescent="0.3">
      <c r="A67" s="19">
        <v>40207</v>
      </c>
      <c r="B67" s="20">
        <v>0.9375</v>
      </c>
      <c r="C67" s="21"/>
      <c r="D67" s="20"/>
      <c r="E67" s="20"/>
      <c r="F67" s="21"/>
      <c r="G67" s="21"/>
      <c r="H67" s="21"/>
      <c r="I67" s="21"/>
      <c r="J67" s="21"/>
      <c r="K67" s="21">
        <v>63572</v>
      </c>
      <c r="L67" s="21">
        <v>54009</v>
      </c>
      <c r="M67" s="21">
        <v>73988.3</v>
      </c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spans="1:29" x14ac:dyDescent="0.3">
      <c r="A68" s="19">
        <v>40208</v>
      </c>
      <c r="B68" s="20">
        <v>0.98263888888888884</v>
      </c>
      <c r="C68" s="21"/>
      <c r="D68" s="20"/>
      <c r="E68" s="20"/>
      <c r="F68" s="21"/>
      <c r="G68" s="21"/>
      <c r="H68" s="21"/>
      <c r="I68" s="21"/>
      <c r="J68" s="21"/>
      <c r="K68" s="21">
        <v>63595</v>
      </c>
      <c r="L68" s="21">
        <v>54009</v>
      </c>
      <c r="M68" s="21">
        <v>74006.5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spans="1:29" x14ac:dyDescent="0.3">
      <c r="A69" s="19">
        <v>40209</v>
      </c>
      <c r="B69" s="20">
        <v>0.95833333333333337</v>
      </c>
      <c r="C69" s="21"/>
      <c r="D69" s="20"/>
      <c r="E69" s="20"/>
      <c r="F69" s="21"/>
      <c r="G69" s="21"/>
      <c r="H69" s="21"/>
      <c r="I69" s="21"/>
      <c r="J69" s="21"/>
      <c r="K69" s="21">
        <v>63620</v>
      </c>
      <c r="L69" s="21">
        <v>54009</v>
      </c>
      <c r="M69" s="21">
        <v>74025.399999999994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1:29" x14ac:dyDescent="0.3">
      <c r="A70" s="19">
        <v>40211</v>
      </c>
      <c r="B70" s="20">
        <v>0.81944444444444453</v>
      </c>
      <c r="C70" s="21"/>
      <c r="D70" s="20"/>
      <c r="E70" s="20"/>
      <c r="F70" s="21"/>
      <c r="G70" s="21"/>
      <c r="H70" s="21"/>
      <c r="I70" s="21"/>
      <c r="J70" s="21"/>
      <c r="K70" s="21">
        <v>63631</v>
      </c>
      <c r="L70" s="21">
        <v>54042</v>
      </c>
      <c r="M70" s="21">
        <v>74061.899999999994</v>
      </c>
      <c r="N70" s="21">
        <v>57</v>
      </c>
      <c r="O70" s="21">
        <v>85.1</v>
      </c>
      <c r="P70" s="21">
        <v>2204</v>
      </c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spans="1:29" x14ac:dyDescent="0.3">
      <c r="A71" s="19">
        <v>40211</v>
      </c>
      <c r="B71" s="20">
        <v>0.97916666666666663</v>
      </c>
      <c r="C71" s="21"/>
      <c r="D71" s="20"/>
      <c r="E71" s="20"/>
      <c r="F71" s="21"/>
      <c r="G71" s="21"/>
      <c r="H71" s="21"/>
      <c r="I71" s="21"/>
      <c r="J71" s="21"/>
      <c r="K71" s="21">
        <v>63635.5</v>
      </c>
      <c r="L71" s="21">
        <v>54046</v>
      </c>
      <c r="M71" s="21">
        <v>74064.600000000006</v>
      </c>
      <c r="N71" s="21">
        <v>60</v>
      </c>
      <c r="O71" s="21">
        <v>87.4</v>
      </c>
      <c r="P71" s="21">
        <v>2206</v>
      </c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spans="1:29" x14ac:dyDescent="0.3">
      <c r="A72" s="19">
        <v>40219</v>
      </c>
      <c r="B72" s="20">
        <v>0.9375</v>
      </c>
      <c r="C72" s="21" t="s">
        <v>22</v>
      </c>
      <c r="D72" s="20"/>
      <c r="E72" s="20"/>
      <c r="F72" s="21"/>
      <c r="G72" s="21"/>
      <c r="H72" s="21"/>
      <c r="I72" s="21"/>
      <c r="J72" s="21"/>
      <c r="K72" s="21">
        <v>63719</v>
      </c>
      <c r="L72" s="21">
        <v>54104</v>
      </c>
      <c r="M72" s="21">
        <v>74189</v>
      </c>
      <c r="N72" s="21">
        <v>60</v>
      </c>
      <c r="O72" s="21">
        <v>90.6</v>
      </c>
      <c r="P72" s="21">
        <v>2290</v>
      </c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spans="1:29" x14ac:dyDescent="0.3">
      <c r="A73" s="19">
        <v>40221</v>
      </c>
      <c r="B73" s="20">
        <v>0.95833333333333337</v>
      </c>
      <c r="C73" s="21"/>
      <c r="D73" s="20"/>
      <c r="E73" s="20"/>
      <c r="F73" s="21"/>
      <c r="G73" s="21"/>
      <c r="H73" s="21"/>
      <c r="I73" s="21"/>
      <c r="J73" s="21"/>
      <c r="K73" s="21">
        <v>63732.5</v>
      </c>
      <c r="L73" s="21">
        <v>54138</v>
      </c>
      <c r="M73" s="21">
        <v>74241</v>
      </c>
      <c r="N73" s="21">
        <v>60</v>
      </c>
      <c r="O73" s="21">
        <v>92</v>
      </c>
      <c r="P73" s="21">
        <v>2330</v>
      </c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 spans="1:29" x14ac:dyDescent="0.3">
      <c r="A74" s="19">
        <v>40224</v>
      </c>
      <c r="B74" s="20">
        <v>0.9375</v>
      </c>
      <c r="C74" s="21"/>
      <c r="D74" s="20"/>
      <c r="E74" s="20"/>
      <c r="F74" s="21"/>
      <c r="G74" s="21"/>
      <c r="H74" s="21"/>
      <c r="I74" s="21"/>
      <c r="J74" s="21"/>
      <c r="K74" s="21">
        <v>63788</v>
      </c>
      <c r="L74" s="21">
        <v>54153.5</v>
      </c>
      <c r="M74" s="21">
        <v>74311</v>
      </c>
      <c r="N74" s="21">
        <v>60</v>
      </c>
      <c r="O74" s="21">
        <v>92.6</v>
      </c>
      <c r="P74" s="21">
        <v>2351</v>
      </c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spans="1:29" x14ac:dyDescent="0.3">
      <c r="A75" s="19">
        <v>40226</v>
      </c>
      <c r="B75" s="20">
        <v>0.97916666666666663</v>
      </c>
      <c r="C75" s="21"/>
      <c r="D75" s="20"/>
      <c r="E75" s="20"/>
      <c r="F75" s="21"/>
      <c r="G75" s="21"/>
      <c r="H75" s="21"/>
      <c r="I75" s="21"/>
      <c r="J75" s="21"/>
      <c r="K75" s="21">
        <v>63801.5</v>
      </c>
      <c r="L75" s="21">
        <v>54190.5</v>
      </c>
      <c r="M75" s="21">
        <v>74354</v>
      </c>
      <c r="N75" s="21">
        <v>60</v>
      </c>
      <c r="O75" s="21">
        <v>93.4</v>
      </c>
      <c r="P75" s="21">
        <v>2372</v>
      </c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spans="1:29" x14ac:dyDescent="0.3">
      <c r="A76" s="19">
        <v>40227</v>
      </c>
      <c r="B76" s="20">
        <v>0.9375</v>
      </c>
      <c r="C76" s="21"/>
      <c r="D76" s="20"/>
      <c r="E76" s="20"/>
      <c r="F76" s="21"/>
      <c r="G76" s="21"/>
      <c r="H76" s="21"/>
      <c r="I76" s="21"/>
      <c r="J76" s="21"/>
      <c r="K76" s="21">
        <v>63809</v>
      </c>
      <c r="L76" s="21">
        <v>54206.7</v>
      </c>
      <c r="M76" s="21">
        <v>74368.399999999994</v>
      </c>
      <c r="N76" s="21">
        <v>66</v>
      </c>
      <c r="O76" s="21">
        <v>98.1</v>
      </c>
      <c r="P76" s="21">
        <v>2381</v>
      </c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spans="1:29" x14ac:dyDescent="0.3">
      <c r="A77" s="19">
        <v>40228</v>
      </c>
      <c r="B77" s="20">
        <v>0.94791666666666663</v>
      </c>
      <c r="C77" s="21"/>
      <c r="D77" s="20"/>
      <c r="E77" s="20"/>
      <c r="F77" s="21"/>
      <c r="G77" s="21"/>
      <c r="H77" s="21"/>
      <c r="I77" s="21"/>
      <c r="J77" s="21"/>
      <c r="K77" s="21">
        <v>63818</v>
      </c>
      <c r="L77" s="21">
        <v>54226</v>
      </c>
      <c r="M77" s="21">
        <v>74382.100000000006</v>
      </c>
      <c r="N77" s="21">
        <v>75</v>
      </c>
      <c r="O77" s="21">
        <v>103</v>
      </c>
      <c r="P77" s="21">
        <v>2390</v>
      </c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spans="1:29" x14ac:dyDescent="0.3">
      <c r="A78" s="19">
        <v>40230</v>
      </c>
      <c r="B78" s="20">
        <v>0.9375</v>
      </c>
      <c r="C78" s="21"/>
      <c r="D78" s="20"/>
      <c r="E78" s="20"/>
      <c r="F78" s="21"/>
      <c r="G78" s="21"/>
      <c r="H78" s="21"/>
      <c r="I78" s="21"/>
      <c r="J78" s="21"/>
      <c r="K78" s="21">
        <v>63884</v>
      </c>
      <c r="L78" s="21">
        <v>54226</v>
      </c>
      <c r="M78" s="21">
        <v>74413</v>
      </c>
      <c r="N78" s="21">
        <v>94</v>
      </c>
      <c r="O78" s="21">
        <v>113</v>
      </c>
      <c r="P78" s="21">
        <v>2409</v>
      </c>
      <c r="Q78" s="21">
        <v>0.25</v>
      </c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spans="1:29" x14ac:dyDescent="0.3">
      <c r="A79" s="19">
        <v>40231</v>
      </c>
      <c r="B79" s="20">
        <v>0.96527777777777779</v>
      </c>
      <c r="C79" s="21"/>
      <c r="D79" s="20"/>
      <c r="E79" s="20"/>
      <c r="F79" s="21"/>
      <c r="G79" s="21"/>
      <c r="H79" s="21"/>
      <c r="I79" s="21"/>
      <c r="J79" s="21"/>
      <c r="K79" s="21">
        <v>63893</v>
      </c>
      <c r="L79" s="21">
        <v>54251.5</v>
      </c>
      <c r="M79" s="21">
        <v>74424.800000000003</v>
      </c>
      <c r="N79" s="21">
        <v>105</v>
      </c>
      <c r="O79" s="21">
        <v>124.9</v>
      </c>
      <c r="P79" s="21">
        <v>2417</v>
      </c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1:29" x14ac:dyDescent="0.3">
      <c r="A80" s="19">
        <v>40232</v>
      </c>
      <c r="B80" s="20">
        <v>0.98611111111111116</v>
      </c>
      <c r="C80" s="21"/>
      <c r="D80" s="20"/>
      <c r="E80" s="20"/>
      <c r="F80" s="21"/>
      <c r="G80" s="21"/>
      <c r="H80" s="21"/>
      <c r="I80" s="21"/>
      <c r="J80" s="21"/>
      <c r="K80" s="21">
        <v>63901.7</v>
      </c>
      <c r="L80" s="21">
        <v>54266</v>
      </c>
      <c r="M80" s="21">
        <v>74442.5</v>
      </c>
      <c r="N80" s="21">
        <v>117.5</v>
      </c>
      <c r="O80" s="21">
        <v>132.6</v>
      </c>
      <c r="P80" s="21">
        <v>2425.5</v>
      </c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spans="1:29" x14ac:dyDescent="0.3">
      <c r="A81" s="19">
        <v>40233</v>
      </c>
      <c r="B81" s="20">
        <v>0.96875</v>
      </c>
      <c r="C81" s="21"/>
      <c r="D81" s="20"/>
      <c r="E81" s="20"/>
      <c r="F81" s="21"/>
      <c r="G81" s="21"/>
      <c r="H81" s="21"/>
      <c r="I81" s="21"/>
      <c r="J81" s="21"/>
      <c r="K81" s="21">
        <v>63910</v>
      </c>
      <c r="L81" s="21">
        <v>54295</v>
      </c>
      <c r="M81" s="21">
        <v>74450</v>
      </c>
      <c r="N81" s="21">
        <v>130</v>
      </c>
      <c r="O81" s="21">
        <v>140.30000000000001</v>
      </c>
      <c r="P81" s="21">
        <v>2434</v>
      </c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spans="1:29" x14ac:dyDescent="0.3">
      <c r="A82" s="19">
        <v>40234</v>
      </c>
      <c r="B82" s="20">
        <v>0.94791666666666663</v>
      </c>
      <c r="C82" s="21"/>
      <c r="D82" s="20"/>
      <c r="E82" s="20"/>
      <c r="F82" s="21"/>
      <c r="G82" s="21"/>
      <c r="H82" s="21"/>
      <c r="I82" s="21"/>
      <c r="J82" s="21"/>
      <c r="K82" s="21">
        <v>63925.5</v>
      </c>
      <c r="L82" s="21">
        <v>54320.5</v>
      </c>
      <c r="M82" s="21">
        <v>74453.100000000006</v>
      </c>
      <c r="N82" s="21">
        <v>150</v>
      </c>
      <c r="O82" s="21">
        <v>160.4</v>
      </c>
      <c r="P82" s="21">
        <v>2440</v>
      </c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spans="1:29" x14ac:dyDescent="0.3">
      <c r="A83" s="19">
        <v>40235</v>
      </c>
      <c r="B83" s="20">
        <v>0.97916666666666663</v>
      </c>
      <c r="C83" s="21"/>
      <c r="D83" s="20"/>
      <c r="E83" s="20"/>
      <c r="F83" s="21"/>
      <c r="G83" s="21"/>
      <c r="H83" s="21"/>
      <c r="I83" s="21"/>
      <c r="J83" s="21"/>
      <c r="K83" s="21">
        <v>63941.8</v>
      </c>
      <c r="L83" s="21">
        <v>54346.5</v>
      </c>
      <c r="M83" s="21">
        <v>74457.8</v>
      </c>
      <c r="N83" s="21">
        <v>170</v>
      </c>
      <c r="O83" s="21">
        <v>180</v>
      </c>
      <c r="P83" s="21">
        <v>2447</v>
      </c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spans="1:29" x14ac:dyDescent="0.3">
      <c r="A84" s="19">
        <v>40237</v>
      </c>
      <c r="B84" s="20">
        <v>0.96875</v>
      </c>
      <c r="C84" s="21"/>
      <c r="D84" s="20"/>
      <c r="E84" s="20"/>
      <c r="F84" s="21"/>
      <c r="G84" s="21"/>
      <c r="H84" s="21"/>
      <c r="I84" s="21"/>
      <c r="J84" s="21"/>
      <c r="K84" s="21">
        <v>64030.5</v>
      </c>
      <c r="L84" s="21">
        <v>54346.5</v>
      </c>
      <c r="M84" s="21">
        <v>74471</v>
      </c>
      <c r="N84" s="21">
        <v>208.5</v>
      </c>
      <c r="O84" s="21">
        <v>213.2</v>
      </c>
      <c r="P84" s="21">
        <v>2458</v>
      </c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spans="1:29" x14ac:dyDescent="0.3">
      <c r="A85" s="19">
        <v>40238</v>
      </c>
      <c r="B85" s="20">
        <v>0.94791666666666663</v>
      </c>
      <c r="C85" s="21"/>
      <c r="D85" s="20"/>
      <c r="E85" s="20"/>
      <c r="F85" s="21"/>
      <c r="G85" s="21"/>
      <c r="H85" s="21"/>
      <c r="I85" s="21"/>
      <c r="J85" s="21"/>
      <c r="K85" s="21">
        <v>64037</v>
      </c>
      <c r="L85" s="21">
        <v>54371</v>
      </c>
      <c r="M85" s="21">
        <v>74479.8</v>
      </c>
      <c r="N85" s="21">
        <v>226</v>
      </c>
      <c r="O85" s="21">
        <v>222.7</v>
      </c>
      <c r="P85" s="21">
        <v>2467.5</v>
      </c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spans="1:29" x14ac:dyDescent="0.3">
      <c r="A86" s="19">
        <v>40239</v>
      </c>
      <c r="B86" s="20">
        <v>0.94791666666666663</v>
      </c>
      <c r="C86" s="21"/>
      <c r="D86" s="20"/>
      <c r="E86" s="20"/>
      <c r="F86" s="21"/>
      <c r="G86" s="21"/>
      <c r="H86" s="21"/>
      <c r="I86" s="21"/>
      <c r="J86" s="21"/>
      <c r="K86" s="21">
        <v>64044</v>
      </c>
      <c r="L86" s="21">
        <v>54388.5</v>
      </c>
      <c r="M86" s="21">
        <v>74490.2</v>
      </c>
      <c r="N86" s="21">
        <v>231</v>
      </c>
      <c r="O86" s="21">
        <v>227.5</v>
      </c>
      <c r="P86" s="21">
        <v>2476</v>
      </c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spans="1:29" x14ac:dyDescent="0.3">
      <c r="A87" s="19">
        <v>40243</v>
      </c>
      <c r="B87" s="20">
        <v>0.98958333333333337</v>
      </c>
      <c r="C87" s="21"/>
      <c r="D87" s="20"/>
      <c r="E87" s="20"/>
      <c r="F87" s="21"/>
      <c r="G87" s="21"/>
      <c r="H87" s="21"/>
      <c r="I87" s="21"/>
      <c r="J87" s="21"/>
      <c r="K87" s="21">
        <v>64092</v>
      </c>
      <c r="L87" s="21">
        <v>54423</v>
      </c>
      <c r="M87" s="21">
        <v>74549.600000000006</v>
      </c>
      <c r="N87" s="21">
        <v>236</v>
      </c>
      <c r="O87" s="21">
        <v>231.8</v>
      </c>
      <c r="P87" s="21">
        <v>2516</v>
      </c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spans="1:29" x14ac:dyDescent="0.3">
      <c r="A88" s="19">
        <v>40245</v>
      </c>
      <c r="B88" s="20">
        <v>0.96875</v>
      </c>
      <c r="C88" s="21"/>
      <c r="D88" s="20"/>
      <c r="E88" s="20"/>
      <c r="F88" s="21"/>
      <c r="G88" s="21"/>
      <c r="H88" s="21"/>
      <c r="I88" s="21"/>
      <c r="J88" s="21"/>
      <c r="K88" s="21">
        <v>64131</v>
      </c>
      <c r="L88" s="21">
        <v>54437</v>
      </c>
      <c r="M88" s="21">
        <v>74583.399999999994</v>
      </c>
      <c r="N88" s="21">
        <v>241</v>
      </c>
      <c r="O88" s="21">
        <v>235.7</v>
      </c>
      <c r="P88" s="21">
        <v>2536</v>
      </c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spans="1:29" x14ac:dyDescent="0.3">
      <c r="A89" s="19">
        <v>40246</v>
      </c>
      <c r="B89" s="20">
        <v>0.97916666666666663</v>
      </c>
      <c r="C89" s="21"/>
      <c r="D89" s="20"/>
      <c r="E89" s="20"/>
      <c r="F89" s="21"/>
      <c r="G89" s="21"/>
      <c r="H89" s="21"/>
      <c r="I89" s="21"/>
      <c r="J89" s="21"/>
      <c r="K89" s="21">
        <v>64138</v>
      </c>
      <c r="L89" s="21">
        <v>54457</v>
      </c>
      <c r="M89" s="21">
        <v>74595.600000000006</v>
      </c>
      <c r="N89" s="21">
        <v>247</v>
      </c>
      <c r="O89" s="21">
        <v>240.5</v>
      </c>
      <c r="P89" s="21">
        <v>2546</v>
      </c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spans="1:29" x14ac:dyDescent="0.3">
      <c r="A90" s="19">
        <v>40247</v>
      </c>
      <c r="B90" s="20">
        <v>0.52083333333333337</v>
      </c>
      <c r="C90" s="21"/>
      <c r="D90" s="20"/>
      <c r="E90" s="20"/>
      <c r="F90" s="21"/>
      <c r="G90" s="21"/>
      <c r="H90" s="21"/>
      <c r="I90" s="21"/>
      <c r="J90" s="21"/>
      <c r="K90" s="21">
        <v>64141</v>
      </c>
      <c r="L90" s="21">
        <v>54463</v>
      </c>
      <c r="M90" s="21">
        <v>74602.7</v>
      </c>
      <c r="N90" s="21">
        <v>247</v>
      </c>
      <c r="O90" s="21">
        <v>240.8</v>
      </c>
      <c r="P90" s="21">
        <v>2550</v>
      </c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spans="1:29" x14ac:dyDescent="0.3">
      <c r="A91" s="19">
        <v>40250</v>
      </c>
      <c r="B91" s="20">
        <v>0.52083333333333337</v>
      </c>
      <c r="C91" s="21"/>
      <c r="D91" s="20"/>
      <c r="E91" s="20"/>
      <c r="F91" s="21"/>
      <c r="G91" s="21"/>
      <c r="H91" s="21"/>
      <c r="I91" s="21"/>
      <c r="J91" s="21"/>
      <c r="K91" s="21">
        <v>64174.5</v>
      </c>
      <c r="L91" s="21">
        <v>54509</v>
      </c>
      <c r="M91" s="21">
        <v>74644.399999999994</v>
      </c>
      <c r="N91" s="21">
        <v>269</v>
      </c>
      <c r="O91" s="21">
        <v>258.7</v>
      </c>
      <c r="P91" s="21">
        <v>2580</v>
      </c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spans="1:29" x14ac:dyDescent="0.3">
      <c r="A92" s="19">
        <v>40250</v>
      </c>
      <c r="B92" s="20">
        <v>0.97916666666666663</v>
      </c>
      <c r="C92" s="21"/>
      <c r="D92" s="20"/>
      <c r="E92" s="20"/>
      <c r="F92" s="21"/>
      <c r="G92" s="21"/>
      <c r="H92" s="21"/>
      <c r="I92" s="21"/>
      <c r="J92" s="21"/>
      <c r="K92" s="21">
        <v>64199</v>
      </c>
      <c r="L92" s="21">
        <v>54509</v>
      </c>
      <c r="M92" s="21">
        <v>74647.600000000006</v>
      </c>
      <c r="N92" s="21">
        <v>278</v>
      </c>
      <c r="O92" s="21">
        <v>267.5</v>
      </c>
      <c r="P92" s="21">
        <v>2584</v>
      </c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spans="1:29" x14ac:dyDescent="0.3">
      <c r="A93" s="19">
        <v>40251</v>
      </c>
      <c r="B93" s="20">
        <v>0.96875</v>
      </c>
      <c r="C93" s="21"/>
      <c r="D93" s="20"/>
      <c r="E93" s="20"/>
      <c r="F93" s="21"/>
      <c r="G93" s="21"/>
      <c r="H93" s="21"/>
      <c r="I93" s="21"/>
      <c r="J93" s="21"/>
      <c r="K93" s="21">
        <v>64239</v>
      </c>
      <c r="L93" s="21">
        <v>54509</v>
      </c>
      <c r="M93" s="21">
        <v>74655.199999999997</v>
      </c>
      <c r="N93" s="21">
        <v>291</v>
      </c>
      <c r="O93" s="21">
        <v>280.7</v>
      </c>
      <c r="P93" s="21">
        <v>2592</v>
      </c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spans="1:29" x14ac:dyDescent="0.3">
      <c r="A94" s="19">
        <v>40252</v>
      </c>
      <c r="B94" s="20">
        <v>0.97916666666666663</v>
      </c>
      <c r="C94" s="21"/>
      <c r="D94" s="20"/>
      <c r="E94" s="20"/>
      <c r="F94" s="21"/>
      <c r="G94" s="21"/>
      <c r="H94" s="21"/>
      <c r="I94" s="21"/>
      <c r="J94" s="21"/>
      <c r="K94" s="21">
        <v>64249</v>
      </c>
      <c r="L94" s="21">
        <v>54529</v>
      </c>
      <c r="M94" s="21">
        <v>74663.5</v>
      </c>
      <c r="N94" s="21">
        <v>301</v>
      </c>
      <c r="O94" s="21">
        <v>290.39999999999998</v>
      </c>
      <c r="P94" s="21">
        <v>2600</v>
      </c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spans="1:29" x14ac:dyDescent="0.3">
      <c r="A95" s="19">
        <v>40254</v>
      </c>
      <c r="B95" s="20">
        <v>0.99930555555555556</v>
      </c>
      <c r="C95" s="21"/>
      <c r="D95" s="20"/>
      <c r="E95" s="20"/>
      <c r="F95" s="21"/>
      <c r="G95" s="21"/>
      <c r="H95" s="21"/>
      <c r="I95" s="21"/>
      <c r="J95" s="21"/>
      <c r="K95" s="21">
        <v>64277</v>
      </c>
      <c r="L95" s="21">
        <v>54578.5</v>
      </c>
      <c r="M95" s="21">
        <v>74670</v>
      </c>
      <c r="N95" s="21">
        <v>342</v>
      </c>
      <c r="O95" s="21">
        <v>322.8</v>
      </c>
      <c r="P95" s="21">
        <v>2613</v>
      </c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spans="1:29" x14ac:dyDescent="0.3">
      <c r="A96" s="19">
        <v>40255</v>
      </c>
      <c r="B96" s="20">
        <v>0.99930555555555556</v>
      </c>
      <c r="C96" s="21"/>
      <c r="D96" s="20"/>
      <c r="E96" s="20"/>
      <c r="F96" s="21"/>
      <c r="G96" s="21"/>
      <c r="H96" s="21"/>
      <c r="I96" s="21"/>
      <c r="J96" s="21"/>
      <c r="K96" s="21">
        <v>64289</v>
      </c>
      <c r="L96" s="21">
        <v>54600</v>
      </c>
      <c r="M96" s="21">
        <v>74671.3</v>
      </c>
      <c r="N96" s="21">
        <v>362</v>
      </c>
      <c r="O96" s="21">
        <v>334.7</v>
      </c>
      <c r="P96" s="21">
        <v>2614</v>
      </c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spans="1:29" x14ac:dyDescent="0.3">
      <c r="A97" s="19">
        <v>40256</v>
      </c>
      <c r="B97" s="20">
        <v>0.9375</v>
      </c>
      <c r="C97" s="21"/>
      <c r="D97" s="20"/>
      <c r="E97" s="20"/>
      <c r="F97" s="21"/>
      <c r="G97" s="21"/>
      <c r="H97" s="21"/>
      <c r="I97" s="21"/>
      <c r="J97" s="21"/>
      <c r="K97" s="21">
        <v>64301</v>
      </c>
      <c r="L97" s="21">
        <v>54623.5</v>
      </c>
      <c r="M97" s="21">
        <v>74672.2</v>
      </c>
      <c r="N97" s="21">
        <v>380</v>
      </c>
      <c r="O97" s="21">
        <v>349.7</v>
      </c>
      <c r="P97" s="21">
        <v>2614</v>
      </c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29" x14ac:dyDescent="0.3">
      <c r="A98" s="19">
        <v>40258</v>
      </c>
      <c r="B98" s="20">
        <v>0.95833333333333337</v>
      </c>
      <c r="C98" s="21"/>
      <c r="D98" s="20"/>
      <c r="E98" s="20"/>
      <c r="F98" s="21"/>
      <c r="G98" s="21"/>
      <c r="H98" s="21"/>
      <c r="I98" s="21"/>
      <c r="J98" s="21"/>
      <c r="K98" s="21">
        <v>64357.5</v>
      </c>
      <c r="L98" s="21">
        <v>54623.5</v>
      </c>
      <c r="M98" s="21">
        <v>74674</v>
      </c>
      <c r="N98" s="21">
        <v>410</v>
      </c>
      <c r="O98" s="21">
        <v>366.5</v>
      </c>
      <c r="P98" s="21">
        <v>2614.3000000000002</v>
      </c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29" x14ac:dyDescent="0.3">
      <c r="A99" s="19">
        <v>40259</v>
      </c>
      <c r="B99" s="20">
        <v>0.99930555555555556</v>
      </c>
      <c r="C99" s="21"/>
      <c r="D99" s="20"/>
      <c r="E99" s="20"/>
      <c r="F99" s="21"/>
      <c r="G99" s="21"/>
      <c r="H99" s="21"/>
      <c r="I99" s="21"/>
      <c r="J99" s="21"/>
      <c r="K99" s="21">
        <v>64367</v>
      </c>
      <c r="L99" s="21">
        <v>54648.5</v>
      </c>
      <c r="M99" s="21">
        <v>74676.5</v>
      </c>
      <c r="N99" s="21">
        <v>424</v>
      </c>
      <c r="O99" s="21">
        <v>377.9</v>
      </c>
      <c r="P99" s="21">
        <v>2614.6999999999998</v>
      </c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29" x14ac:dyDescent="0.3">
      <c r="A100" s="19">
        <v>40260</v>
      </c>
      <c r="B100" s="20">
        <v>0.97916666666666663</v>
      </c>
      <c r="C100" s="21"/>
      <c r="D100" s="20"/>
      <c r="E100" s="20"/>
      <c r="F100" s="21"/>
      <c r="G100" s="21"/>
      <c r="H100" s="21"/>
      <c r="I100" s="21"/>
      <c r="J100" s="21"/>
      <c r="K100" s="21">
        <v>64376.5</v>
      </c>
      <c r="L100" s="21">
        <v>54658.5</v>
      </c>
      <c r="M100" s="21">
        <v>74676.800000000003</v>
      </c>
      <c r="N100" s="21">
        <v>435</v>
      </c>
      <c r="O100" s="21">
        <v>383.8</v>
      </c>
      <c r="P100" s="21">
        <v>2615</v>
      </c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29" x14ac:dyDescent="0.3">
      <c r="A101" s="19">
        <v>40261</v>
      </c>
      <c r="B101" s="20">
        <v>0.95833333333333337</v>
      </c>
      <c r="C101" s="21"/>
      <c r="D101" s="20"/>
      <c r="E101" s="20"/>
      <c r="F101" s="21"/>
      <c r="G101" s="21"/>
      <c r="H101" s="21"/>
      <c r="I101" s="21"/>
      <c r="J101" s="21"/>
      <c r="K101" s="21">
        <v>64386.5</v>
      </c>
      <c r="L101" s="21">
        <v>54672.5</v>
      </c>
      <c r="M101" s="21">
        <v>74677.5</v>
      </c>
      <c r="N101" s="21">
        <v>445</v>
      </c>
      <c r="O101" s="21">
        <v>390</v>
      </c>
      <c r="P101" s="21">
        <v>2615.3000000000002</v>
      </c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spans="1:29" x14ac:dyDescent="0.3">
      <c r="A102" s="19">
        <v>40262</v>
      </c>
      <c r="B102" s="20">
        <v>0.99930555555555556</v>
      </c>
      <c r="C102" s="21"/>
      <c r="D102" s="20"/>
      <c r="E102" s="20"/>
      <c r="F102" s="21"/>
      <c r="G102" s="21"/>
      <c r="H102" s="21"/>
      <c r="I102" s="21"/>
      <c r="J102" s="21"/>
      <c r="K102" s="21">
        <v>64394.5</v>
      </c>
      <c r="L102" s="21">
        <v>54685.5</v>
      </c>
      <c r="M102" s="21">
        <v>74677.899999999994</v>
      </c>
      <c r="N102" s="21">
        <v>450</v>
      </c>
      <c r="O102" s="21">
        <v>394.3</v>
      </c>
      <c r="P102" s="21">
        <v>2615.6</v>
      </c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29" x14ac:dyDescent="0.3">
      <c r="A103" s="19">
        <v>40263</v>
      </c>
      <c r="B103" s="20">
        <v>0.95833333333333337</v>
      </c>
      <c r="C103" s="21"/>
      <c r="D103" s="20"/>
      <c r="E103" s="20"/>
      <c r="F103" s="21"/>
      <c r="G103" s="21"/>
      <c r="H103" s="21"/>
      <c r="I103" s="21"/>
      <c r="J103" s="21"/>
      <c r="K103" s="21">
        <v>64404</v>
      </c>
      <c r="L103" s="21">
        <v>54711</v>
      </c>
      <c r="M103" s="21">
        <v>74679.100000000006</v>
      </c>
      <c r="N103" s="21">
        <v>467</v>
      </c>
      <c r="O103" s="21">
        <v>407.2</v>
      </c>
      <c r="P103" s="21">
        <v>2616</v>
      </c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spans="1:29" x14ac:dyDescent="0.3">
      <c r="A104" s="19">
        <v>40265</v>
      </c>
      <c r="B104" s="20">
        <v>0.95833333333333337</v>
      </c>
      <c r="C104" s="21"/>
      <c r="D104" s="21">
        <v>-1</v>
      </c>
      <c r="E104" s="20"/>
      <c r="F104" s="21"/>
      <c r="G104" s="21"/>
      <c r="H104" s="21"/>
      <c r="I104" s="21"/>
      <c r="J104" s="21"/>
      <c r="K104" s="21">
        <v>64475.5</v>
      </c>
      <c r="L104" s="21">
        <v>54711</v>
      </c>
      <c r="M104" s="21">
        <v>74681.7</v>
      </c>
      <c r="N104" s="21">
        <v>507</v>
      </c>
      <c r="O104" s="21">
        <v>431.4</v>
      </c>
      <c r="P104" s="21">
        <v>2616</v>
      </c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spans="1:29" x14ac:dyDescent="0.3">
      <c r="A105" s="19">
        <v>40266</v>
      </c>
      <c r="B105" s="20">
        <v>0.95833333333333337</v>
      </c>
      <c r="C105" s="21"/>
      <c r="D105" s="20"/>
      <c r="E105" s="20"/>
      <c r="F105" s="21"/>
      <c r="G105" s="21"/>
      <c r="H105" s="21"/>
      <c r="I105" s="21"/>
      <c r="J105" s="21"/>
      <c r="K105" s="21">
        <v>64494</v>
      </c>
      <c r="L105" s="21">
        <v>54737.5</v>
      </c>
      <c r="M105" s="21">
        <v>74682.600000000006</v>
      </c>
      <c r="N105" s="21">
        <v>521</v>
      </c>
      <c r="O105" s="21">
        <v>451.7</v>
      </c>
      <c r="P105" s="21">
        <v>2616</v>
      </c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 spans="1:29" x14ac:dyDescent="0.3">
      <c r="A106" s="19">
        <v>40267</v>
      </c>
      <c r="B106" s="20">
        <v>0.95833333333333337</v>
      </c>
      <c r="C106" s="21"/>
      <c r="D106" s="20"/>
      <c r="E106" s="20"/>
      <c r="F106" s="21"/>
      <c r="G106" s="21"/>
      <c r="H106" s="21"/>
      <c r="I106" s="21"/>
      <c r="J106" s="21"/>
      <c r="K106" s="21">
        <v>64503</v>
      </c>
      <c r="L106" s="21">
        <v>54760</v>
      </c>
      <c r="M106" s="21">
        <v>74684.3</v>
      </c>
      <c r="N106" s="21">
        <v>541</v>
      </c>
      <c r="O106" s="21">
        <v>461.5</v>
      </c>
      <c r="P106" s="21">
        <v>2616</v>
      </c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spans="1:29" x14ac:dyDescent="0.3">
      <c r="A107" s="19">
        <v>40268</v>
      </c>
      <c r="B107" s="20">
        <v>0.95833333333333337</v>
      </c>
      <c r="C107" s="21"/>
      <c r="D107" s="20"/>
      <c r="E107" s="20"/>
      <c r="F107" s="21"/>
      <c r="G107" s="21"/>
      <c r="H107" s="21"/>
      <c r="I107" s="21"/>
      <c r="J107" s="21"/>
      <c r="K107" s="21">
        <v>64512</v>
      </c>
      <c r="L107" s="21">
        <v>54778</v>
      </c>
      <c r="M107" s="21">
        <v>74688</v>
      </c>
      <c r="N107" s="21">
        <v>555</v>
      </c>
      <c r="O107" s="21">
        <v>474.4</v>
      </c>
      <c r="P107" s="21">
        <v>2620</v>
      </c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spans="1:29" x14ac:dyDescent="0.3">
      <c r="A108" s="19">
        <v>40270</v>
      </c>
      <c r="B108" s="20">
        <v>0.99930555555555556</v>
      </c>
      <c r="C108" s="21"/>
      <c r="D108" s="20"/>
      <c r="E108" s="20"/>
      <c r="F108" s="21"/>
      <c r="G108" s="21"/>
      <c r="H108" s="21"/>
      <c r="I108" s="21"/>
      <c r="J108" s="21"/>
      <c r="K108" s="21">
        <v>64529</v>
      </c>
      <c r="L108" s="21">
        <v>54821.5</v>
      </c>
      <c r="M108" s="21">
        <v>74709.100000000006</v>
      </c>
      <c r="N108" s="21">
        <v>556</v>
      </c>
      <c r="O108" s="21">
        <v>476.2</v>
      </c>
      <c r="P108" s="21">
        <v>2624.5</v>
      </c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spans="1:29" x14ac:dyDescent="0.3">
      <c r="A109" s="19">
        <v>40271</v>
      </c>
      <c r="B109" s="20">
        <v>0.99930555555555556</v>
      </c>
      <c r="C109" s="21"/>
      <c r="D109" s="20"/>
      <c r="E109" s="20"/>
      <c r="F109" s="21"/>
      <c r="G109" s="21"/>
      <c r="H109" s="21"/>
      <c r="I109" s="21"/>
      <c r="J109" s="21"/>
      <c r="K109" s="21">
        <v>64573</v>
      </c>
      <c r="L109" s="21">
        <v>54821.5</v>
      </c>
      <c r="M109" s="21">
        <v>74715</v>
      </c>
      <c r="N109" s="21">
        <v>565</v>
      </c>
      <c r="O109" s="21">
        <v>486.7</v>
      </c>
      <c r="P109" s="21">
        <v>2629</v>
      </c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spans="1:29" x14ac:dyDescent="0.3">
      <c r="A110" s="19">
        <v>40272</v>
      </c>
      <c r="B110" s="20">
        <v>0.95833333333333337</v>
      </c>
      <c r="C110" s="21"/>
      <c r="D110" s="20"/>
      <c r="E110" s="20"/>
      <c r="F110" s="21"/>
      <c r="G110" s="21"/>
      <c r="H110" s="21"/>
      <c r="I110" s="21"/>
      <c r="J110" s="21"/>
      <c r="K110" s="21">
        <v>64624</v>
      </c>
      <c r="L110" s="21">
        <v>54821.5</v>
      </c>
      <c r="M110" s="21">
        <v>74716</v>
      </c>
      <c r="N110" s="21">
        <v>583</v>
      </c>
      <c r="O110" s="21">
        <v>506.2</v>
      </c>
      <c r="P110" s="21">
        <v>2633.5</v>
      </c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spans="1:29" x14ac:dyDescent="0.3">
      <c r="A111" s="19">
        <v>40273</v>
      </c>
      <c r="B111" s="20">
        <v>0.96875</v>
      </c>
      <c r="C111" s="21"/>
      <c r="D111" s="20"/>
      <c r="E111" s="20"/>
      <c r="F111" s="21">
        <v>1</v>
      </c>
      <c r="G111" s="21"/>
      <c r="H111" s="21"/>
      <c r="I111" s="21"/>
      <c r="J111" s="21"/>
      <c r="K111" s="21">
        <v>64661</v>
      </c>
      <c r="L111" s="21">
        <v>54821.5</v>
      </c>
      <c r="M111" s="21">
        <v>74717</v>
      </c>
      <c r="N111" s="21">
        <v>596</v>
      </c>
      <c r="O111" s="21">
        <v>520.70000000000005</v>
      </c>
      <c r="P111" s="21">
        <v>2638</v>
      </c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spans="1:29" x14ac:dyDescent="0.3">
      <c r="A112" s="19">
        <v>40274</v>
      </c>
      <c r="B112" s="20">
        <v>0.95833333333333337</v>
      </c>
      <c r="C112" s="21"/>
      <c r="D112" s="20"/>
      <c r="E112" s="20"/>
      <c r="F112" s="21"/>
      <c r="G112" s="21"/>
      <c r="H112" s="21"/>
      <c r="I112" s="21"/>
      <c r="J112" s="21"/>
      <c r="K112" s="21">
        <v>64675</v>
      </c>
      <c r="L112" s="21">
        <v>54837</v>
      </c>
      <c r="M112" s="21">
        <v>74717.7</v>
      </c>
      <c r="N112" s="21">
        <v>607</v>
      </c>
      <c r="O112" s="21">
        <v>532.6</v>
      </c>
      <c r="P112" s="21">
        <v>2643</v>
      </c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spans="1:29" x14ac:dyDescent="0.3">
      <c r="A113" s="19">
        <v>40275</v>
      </c>
      <c r="B113" s="20">
        <v>0.97916666666666663</v>
      </c>
      <c r="C113" s="21"/>
      <c r="D113" s="20"/>
      <c r="E113" s="20"/>
      <c r="F113" s="21"/>
      <c r="G113" s="21"/>
      <c r="H113" s="21"/>
      <c r="I113" s="21"/>
      <c r="J113" s="21"/>
      <c r="K113" s="21">
        <v>64683</v>
      </c>
      <c r="L113" s="21">
        <v>54852.5</v>
      </c>
      <c r="M113" s="21">
        <v>74719</v>
      </c>
      <c r="N113" s="21">
        <v>609</v>
      </c>
      <c r="O113" s="21">
        <v>534.79999999999995</v>
      </c>
      <c r="P113" s="21">
        <v>2643</v>
      </c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spans="1:29" x14ac:dyDescent="0.3">
      <c r="A114" s="19">
        <v>40276</v>
      </c>
      <c r="B114" s="20">
        <v>0.95833333333333337</v>
      </c>
      <c r="C114" s="21"/>
      <c r="D114" s="20"/>
      <c r="E114" s="20"/>
      <c r="F114" s="21"/>
      <c r="G114" s="21"/>
      <c r="H114" s="21"/>
      <c r="I114" s="21"/>
      <c r="J114" s="21"/>
      <c r="K114" s="21">
        <v>64690</v>
      </c>
      <c r="L114" s="21">
        <v>54867</v>
      </c>
      <c r="M114" s="21">
        <v>74719.399999999994</v>
      </c>
      <c r="N114" s="21">
        <v>617</v>
      </c>
      <c r="O114" s="21">
        <v>540.6</v>
      </c>
      <c r="P114" s="21">
        <v>2644</v>
      </c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 spans="1:29" x14ac:dyDescent="0.3">
      <c r="A115" s="19">
        <v>40279</v>
      </c>
      <c r="B115" s="20">
        <v>0.95833333333333337</v>
      </c>
      <c r="C115" s="21"/>
      <c r="D115" s="20"/>
      <c r="E115" s="20"/>
      <c r="F115" s="21"/>
      <c r="G115" s="21"/>
      <c r="H115" s="21"/>
      <c r="I115" s="21"/>
      <c r="J115" s="21"/>
      <c r="K115" s="21">
        <v>64780</v>
      </c>
      <c r="L115" s="21">
        <v>54883.5</v>
      </c>
      <c r="M115" s="21">
        <v>74725.5</v>
      </c>
      <c r="N115" s="21">
        <v>652</v>
      </c>
      <c r="O115" s="21">
        <v>577.1</v>
      </c>
      <c r="P115" s="21">
        <v>2645</v>
      </c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spans="1:29" x14ac:dyDescent="0.3">
      <c r="A116" s="19">
        <v>40280</v>
      </c>
      <c r="B116" s="20">
        <v>0.95833333333333337</v>
      </c>
      <c r="C116" s="21"/>
      <c r="D116" s="20"/>
      <c r="E116" s="20"/>
      <c r="F116" s="21"/>
      <c r="G116" s="21"/>
      <c r="H116" s="21"/>
      <c r="I116" s="21"/>
      <c r="J116" s="21"/>
      <c r="K116" s="21">
        <v>64790</v>
      </c>
      <c r="L116" s="21">
        <v>54901</v>
      </c>
      <c r="M116" s="21">
        <v>74727.8</v>
      </c>
      <c r="N116" s="21">
        <v>657</v>
      </c>
      <c r="O116" s="21">
        <v>582.4</v>
      </c>
      <c r="P116" s="21">
        <v>2647</v>
      </c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 spans="1:29" x14ac:dyDescent="0.3">
      <c r="A117" s="19">
        <v>40281</v>
      </c>
      <c r="B117" s="20">
        <v>0.97916666666666663</v>
      </c>
      <c r="C117" s="21"/>
      <c r="D117" s="20"/>
      <c r="E117" s="20"/>
      <c r="F117" s="21"/>
      <c r="G117" s="21"/>
      <c r="H117" s="21"/>
      <c r="I117" s="21"/>
      <c r="J117" s="21"/>
      <c r="K117" s="21">
        <v>64807</v>
      </c>
      <c r="L117" s="21">
        <v>54924</v>
      </c>
      <c r="M117" s="21">
        <v>74729</v>
      </c>
      <c r="N117" s="21">
        <v>672</v>
      </c>
      <c r="O117" s="21">
        <v>602.6</v>
      </c>
      <c r="P117" s="21">
        <v>2647</v>
      </c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 spans="1:29" x14ac:dyDescent="0.3">
      <c r="A118" s="19">
        <v>40282</v>
      </c>
      <c r="B118" s="20">
        <v>0.99930555555555556</v>
      </c>
      <c r="C118" s="21"/>
      <c r="D118" s="20"/>
      <c r="E118" s="20"/>
      <c r="F118" s="21"/>
      <c r="G118" s="21"/>
      <c r="H118" s="21"/>
      <c r="I118" s="21"/>
      <c r="J118" s="21"/>
      <c r="K118" s="21">
        <v>64824</v>
      </c>
      <c r="L118" s="21">
        <v>54938</v>
      </c>
      <c r="M118" s="21">
        <v>74730</v>
      </c>
      <c r="N118" s="21">
        <v>687</v>
      </c>
      <c r="O118" s="21">
        <v>613.29999999999995</v>
      </c>
      <c r="P118" s="21">
        <v>2647</v>
      </c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 spans="1:29" x14ac:dyDescent="0.3">
      <c r="A119" s="19">
        <v>40283</v>
      </c>
      <c r="B119" s="20">
        <v>0.99930555555555556</v>
      </c>
      <c r="C119" s="21"/>
      <c r="D119" s="20"/>
      <c r="E119" s="20"/>
      <c r="F119" s="21"/>
      <c r="G119" s="21"/>
      <c r="H119" s="21"/>
      <c r="I119" s="21"/>
      <c r="J119" s="21"/>
      <c r="K119" s="21">
        <v>64836.5</v>
      </c>
      <c r="L119" s="21">
        <v>54950</v>
      </c>
      <c r="M119" s="21">
        <v>74730.899999999994</v>
      </c>
      <c r="N119" s="21">
        <v>693</v>
      </c>
      <c r="O119" s="21">
        <v>619.9</v>
      </c>
      <c r="P119" s="21">
        <v>2649</v>
      </c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spans="1:29" x14ac:dyDescent="0.3">
      <c r="A120" s="19">
        <v>40285</v>
      </c>
      <c r="B120" s="20">
        <v>0.95833333333333337</v>
      </c>
      <c r="C120" s="21"/>
      <c r="D120" s="20"/>
      <c r="E120" s="20"/>
      <c r="F120" s="21"/>
      <c r="G120" s="21"/>
      <c r="H120" s="21"/>
      <c r="I120" s="21"/>
      <c r="J120" s="21"/>
      <c r="K120" s="21">
        <v>64878</v>
      </c>
      <c r="L120" s="21">
        <v>54975.5</v>
      </c>
      <c r="M120" s="21">
        <v>74739.399999999994</v>
      </c>
      <c r="N120" s="21">
        <v>712</v>
      </c>
      <c r="O120" s="21">
        <v>640.9</v>
      </c>
      <c r="P120" s="21">
        <v>2651</v>
      </c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spans="1:29" x14ac:dyDescent="0.3">
      <c r="A121" s="19">
        <v>40286</v>
      </c>
      <c r="B121" s="20">
        <v>0.97916666666666663</v>
      </c>
      <c r="C121" s="21"/>
      <c r="D121" s="20"/>
      <c r="E121" s="20"/>
      <c r="F121" s="21"/>
      <c r="G121" s="21"/>
      <c r="H121" s="21"/>
      <c r="I121" s="21"/>
      <c r="J121" s="21"/>
      <c r="K121" s="21">
        <v>64907</v>
      </c>
      <c r="L121" s="21">
        <v>54975.5</v>
      </c>
      <c r="M121" s="21">
        <v>74740</v>
      </c>
      <c r="N121" s="21">
        <v>715</v>
      </c>
      <c r="O121" s="21">
        <v>644.4</v>
      </c>
      <c r="P121" s="21">
        <v>2653</v>
      </c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spans="1:29" x14ac:dyDescent="0.3">
      <c r="A122" s="19">
        <v>40287</v>
      </c>
      <c r="B122" s="20">
        <v>0.99930555555555556</v>
      </c>
      <c r="C122" s="21"/>
      <c r="D122" s="20"/>
      <c r="E122" s="20"/>
      <c r="F122" s="21"/>
      <c r="G122" s="21"/>
      <c r="H122" s="21"/>
      <c r="I122" s="21"/>
      <c r="J122" s="21"/>
      <c r="K122" s="21">
        <v>64917</v>
      </c>
      <c r="L122" s="21">
        <v>54987</v>
      </c>
      <c r="M122" s="21">
        <v>74740.7</v>
      </c>
      <c r="N122" s="21">
        <v>720</v>
      </c>
      <c r="O122" s="21">
        <v>650</v>
      </c>
      <c r="P122" s="21">
        <v>2653</v>
      </c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spans="1:29" x14ac:dyDescent="0.3">
      <c r="A123" s="19">
        <v>40288</v>
      </c>
      <c r="B123" s="20">
        <v>0.95833333333333337</v>
      </c>
      <c r="C123" s="21"/>
      <c r="D123" s="20"/>
      <c r="E123" s="20"/>
      <c r="F123" s="21"/>
      <c r="G123" s="21"/>
      <c r="H123" s="21"/>
      <c r="I123" s="21"/>
      <c r="J123" s="21"/>
      <c r="K123" s="21">
        <v>64931</v>
      </c>
      <c r="L123" s="21">
        <v>55012</v>
      </c>
      <c r="M123" s="21">
        <v>74741.2</v>
      </c>
      <c r="N123" s="21">
        <v>739</v>
      </c>
      <c r="O123" s="21">
        <v>664.6</v>
      </c>
      <c r="P123" s="21">
        <v>2653</v>
      </c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spans="1:29" x14ac:dyDescent="0.3">
      <c r="A124" s="19">
        <v>40289</v>
      </c>
      <c r="B124" s="20">
        <v>0.97916666666666663</v>
      </c>
      <c r="C124" s="21"/>
      <c r="D124" s="20"/>
      <c r="E124" s="20"/>
      <c r="F124" s="21"/>
      <c r="G124" s="21"/>
      <c r="H124" s="21"/>
      <c r="I124" s="21"/>
      <c r="J124" s="21"/>
      <c r="K124" s="21">
        <v>64948</v>
      </c>
      <c r="L124" s="21">
        <v>55030.5</v>
      </c>
      <c r="M124" s="21">
        <v>74742.899999999994</v>
      </c>
      <c r="N124" s="21">
        <v>755.5</v>
      </c>
      <c r="O124" s="21">
        <v>685.8</v>
      </c>
      <c r="P124" s="21">
        <v>2653</v>
      </c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spans="1:29" x14ac:dyDescent="0.3">
      <c r="A125" s="19">
        <v>40290</v>
      </c>
      <c r="B125" s="20">
        <v>0.95833333333333337</v>
      </c>
      <c r="C125" s="21"/>
      <c r="D125" s="20"/>
      <c r="E125" s="20"/>
      <c r="F125" s="21"/>
      <c r="G125" s="21"/>
      <c r="H125" s="21"/>
      <c r="I125" s="21"/>
      <c r="J125" s="21"/>
      <c r="K125" s="21">
        <v>64955</v>
      </c>
      <c r="L125" s="21">
        <v>55049</v>
      </c>
      <c r="M125" s="21">
        <v>74744.100000000006</v>
      </c>
      <c r="N125" s="21">
        <v>763</v>
      </c>
      <c r="O125" s="21">
        <v>694</v>
      </c>
      <c r="P125" s="21">
        <v>2658</v>
      </c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spans="1:29" x14ac:dyDescent="0.3">
      <c r="A126" s="19">
        <v>40292</v>
      </c>
      <c r="B126" s="20">
        <v>0.95833333333333337</v>
      </c>
      <c r="C126" s="21"/>
      <c r="D126" s="20"/>
      <c r="E126" s="20"/>
      <c r="F126" s="21"/>
      <c r="G126" s="21"/>
      <c r="H126" s="21"/>
      <c r="I126" s="21"/>
      <c r="J126" s="21"/>
      <c r="K126" s="21">
        <v>64992.5</v>
      </c>
      <c r="L126" s="21">
        <v>55071</v>
      </c>
      <c r="M126" s="21">
        <v>74747.399999999994</v>
      </c>
      <c r="N126" s="21">
        <v>780</v>
      </c>
      <c r="O126" s="21">
        <v>712.7</v>
      </c>
      <c r="P126" s="21">
        <v>2661</v>
      </c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spans="1:29" x14ac:dyDescent="0.3">
      <c r="A127" s="19">
        <v>40295</v>
      </c>
      <c r="B127" s="20">
        <v>0.99930555555555556</v>
      </c>
      <c r="C127" s="21"/>
      <c r="D127" s="20"/>
      <c r="E127" s="20"/>
      <c r="F127" s="21"/>
      <c r="G127" s="21"/>
      <c r="H127" s="21"/>
      <c r="I127" s="21"/>
      <c r="J127" s="21"/>
      <c r="K127" s="21">
        <v>65041.5</v>
      </c>
      <c r="L127" s="21">
        <v>55102</v>
      </c>
      <c r="M127" s="21">
        <v>74749.8</v>
      </c>
      <c r="N127" s="21">
        <v>802</v>
      </c>
      <c r="O127" s="21">
        <v>735.1</v>
      </c>
      <c r="P127" s="21">
        <v>2661</v>
      </c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spans="1:29" x14ac:dyDescent="0.3">
      <c r="A128" s="19">
        <v>40298</v>
      </c>
      <c r="B128" s="20">
        <v>0.91666666666666663</v>
      </c>
      <c r="C128" s="21"/>
      <c r="D128" s="20"/>
      <c r="E128" s="20"/>
      <c r="F128" s="21">
        <v>1</v>
      </c>
      <c r="G128" s="21"/>
      <c r="H128" s="21"/>
      <c r="I128" s="21"/>
      <c r="J128" s="21"/>
      <c r="K128" s="21">
        <v>65089</v>
      </c>
      <c r="L128" s="21">
        <v>55126</v>
      </c>
      <c r="M128" s="21">
        <v>74752.2</v>
      </c>
      <c r="N128" s="21">
        <v>810</v>
      </c>
      <c r="O128" s="21">
        <v>744.6</v>
      </c>
      <c r="P128" s="21">
        <v>2661</v>
      </c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spans="1:29" x14ac:dyDescent="0.3">
      <c r="A129" s="19">
        <v>40299</v>
      </c>
      <c r="B129" s="20">
        <v>0.97916666666666663</v>
      </c>
      <c r="C129" s="21"/>
      <c r="D129" s="20"/>
      <c r="E129" s="20"/>
      <c r="F129" s="21"/>
      <c r="G129" s="21"/>
      <c r="H129" s="21"/>
      <c r="I129" s="21"/>
      <c r="J129" s="21"/>
      <c r="K129" s="21">
        <v>65125.5</v>
      </c>
      <c r="L129" s="21">
        <v>55126</v>
      </c>
      <c r="M129" s="21">
        <v>74754.100000000006</v>
      </c>
      <c r="N129" s="21">
        <v>823</v>
      </c>
      <c r="O129" s="21">
        <v>755.2</v>
      </c>
      <c r="P129" s="21">
        <v>2661</v>
      </c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spans="1:29" x14ac:dyDescent="0.3">
      <c r="A130" s="19">
        <v>40300</v>
      </c>
      <c r="B130" s="20">
        <v>0.91666666666666663</v>
      </c>
      <c r="C130" s="21"/>
      <c r="D130" s="20"/>
      <c r="E130" s="20"/>
      <c r="F130" s="21"/>
      <c r="G130" s="21"/>
      <c r="H130" s="21"/>
      <c r="I130" s="21"/>
      <c r="J130" s="21"/>
      <c r="K130" s="21">
        <v>65167</v>
      </c>
      <c r="L130" s="21">
        <v>55126</v>
      </c>
      <c r="M130" s="21">
        <v>74755</v>
      </c>
      <c r="N130" s="21">
        <v>838</v>
      </c>
      <c r="O130" s="21">
        <v>768.9</v>
      </c>
      <c r="P130" s="21">
        <v>2661</v>
      </c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spans="1:29" x14ac:dyDescent="0.3">
      <c r="A131" s="19">
        <v>40301</v>
      </c>
      <c r="B131" s="20">
        <v>0.95833333333333337</v>
      </c>
      <c r="C131" s="21"/>
      <c r="D131" s="20"/>
      <c r="E131" s="20"/>
      <c r="F131" s="21"/>
      <c r="G131" s="21"/>
      <c r="H131" s="21"/>
      <c r="I131" s="21"/>
      <c r="J131" s="21"/>
      <c r="K131" s="21">
        <v>65189</v>
      </c>
      <c r="L131" s="21">
        <v>55158</v>
      </c>
      <c r="M131" s="21">
        <v>74756</v>
      </c>
      <c r="N131" s="21">
        <v>860</v>
      </c>
      <c r="O131" s="21">
        <v>792</v>
      </c>
      <c r="P131" s="21">
        <v>2661</v>
      </c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spans="1:29" x14ac:dyDescent="0.3">
      <c r="A132" s="19">
        <v>40302</v>
      </c>
      <c r="B132" s="20">
        <v>0.95833333333333337</v>
      </c>
      <c r="C132" s="21"/>
      <c r="D132" s="20"/>
      <c r="E132" s="20"/>
      <c r="F132" s="21"/>
      <c r="G132" s="21"/>
      <c r="H132" s="21"/>
      <c r="I132" s="21"/>
      <c r="J132" s="21"/>
      <c r="K132" s="21">
        <v>65204</v>
      </c>
      <c r="L132" s="21">
        <v>55184</v>
      </c>
      <c r="M132" s="21">
        <v>74756.899999999994</v>
      </c>
      <c r="N132" s="21">
        <v>874</v>
      </c>
      <c r="O132" s="21">
        <v>806.9</v>
      </c>
      <c r="P132" s="21">
        <v>2661</v>
      </c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spans="1:29" x14ac:dyDescent="0.3">
      <c r="A133" s="19">
        <v>40303</v>
      </c>
      <c r="B133" s="20">
        <v>0.95833333333333337</v>
      </c>
      <c r="C133" s="21"/>
      <c r="D133" s="20"/>
      <c r="E133" s="20"/>
      <c r="F133" s="21">
        <v>1</v>
      </c>
      <c r="G133" s="21"/>
      <c r="H133" s="21"/>
      <c r="I133" s="21"/>
      <c r="J133" s="21"/>
      <c r="K133" s="21">
        <v>65248</v>
      </c>
      <c r="L133" s="21">
        <v>55184</v>
      </c>
      <c r="M133" s="21">
        <v>74758.2</v>
      </c>
      <c r="N133" s="21">
        <v>889</v>
      </c>
      <c r="O133" s="21">
        <v>823.1</v>
      </c>
      <c r="P133" s="21">
        <v>2661</v>
      </c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spans="1:29" x14ac:dyDescent="0.3">
      <c r="A134" s="19">
        <v>40304</v>
      </c>
      <c r="B134" s="20">
        <v>0.95833333333333337</v>
      </c>
      <c r="C134" s="21"/>
      <c r="D134" s="20"/>
      <c r="E134" s="20"/>
      <c r="F134" s="21"/>
      <c r="G134" s="21"/>
      <c r="H134" s="21"/>
      <c r="I134" s="21"/>
      <c r="J134" s="21"/>
      <c r="K134" s="21">
        <v>65264.5</v>
      </c>
      <c r="L134" s="21">
        <v>55206</v>
      </c>
      <c r="M134" s="21">
        <v>74758.8</v>
      </c>
      <c r="N134" s="21">
        <v>905</v>
      </c>
      <c r="O134" s="21">
        <v>840.1</v>
      </c>
      <c r="P134" s="21">
        <v>2661</v>
      </c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spans="1:29" x14ac:dyDescent="0.3">
      <c r="A135" s="19">
        <v>40305</v>
      </c>
      <c r="B135" s="20">
        <v>0.99930555555555556</v>
      </c>
      <c r="C135" s="21"/>
      <c r="D135" s="20"/>
      <c r="E135" s="20"/>
      <c r="F135" s="21"/>
      <c r="G135" s="21"/>
      <c r="H135" s="21"/>
      <c r="I135" s="21"/>
      <c r="J135" s="21"/>
      <c r="K135" s="21">
        <v>65286</v>
      </c>
      <c r="L135" s="21">
        <v>55234.6</v>
      </c>
      <c r="M135" s="21">
        <v>74759.7</v>
      </c>
      <c r="N135" s="21">
        <v>927</v>
      </c>
      <c r="O135" s="21">
        <v>864.5</v>
      </c>
      <c r="P135" s="21">
        <v>2661</v>
      </c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spans="1:29" x14ac:dyDescent="0.3">
      <c r="A136" s="19">
        <v>40306</v>
      </c>
      <c r="B136" s="20">
        <v>0.99930555555555556</v>
      </c>
      <c r="C136" s="21"/>
      <c r="D136" s="20"/>
      <c r="E136" s="20"/>
      <c r="F136" s="21"/>
      <c r="G136" s="21"/>
      <c r="H136" s="21"/>
      <c r="I136" s="21"/>
      <c r="J136" s="21"/>
      <c r="K136" s="21">
        <v>65324.5</v>
      </c>
      <c r="L136" s="21">
        <v>55234.6</v>
      </c>
      <c r="M136" s="21">
        <v>74760.5</v>
      </c>
      <c r="N136" s="21">
        <v>947</v>
      </c>
      <c r="O136" s="21">
        <v>883.6</v>
      </c>
      <c r="P136" s="21">
        <v>2661</v>
      </c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spans="1:29" x14ac:dyDescent="0.3">
      <c r="A137" s="19">
        <v>40307</v>
      </c>
      <c r="B137" s="20">
        <v>0.95833333333333337</v>
      </c>
      <c r="C137" s="21"/>
      <c r="D137" s="20"/>
      <c r="E137" s="20"/>
      <c r="F137" s="21"/>
      <c r="G137" s="21"/>
      <c r="H137" s="21"/>
      <c r="I137" s="21"/>
      <c r="J137" s="21"/>
      <c r="K137" s="21">
        <v>65358.5</v>
      </c>
      <c r="L137" s="21">
        <v>55234.6</v>
      </c>
      <c r="M137" s="21">
        <v>74761.3</v>
      </c>
      <c r="N137" s="21">
        <v>957</v>
      </c>
      <c r="O137" s="21">
        <v>894.1</v>
      </c>
      <c r="P137" s="21">
        <v>2661</v>
      </c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spans="1:29" x14ac:dyDescent="0.3">
      <c r="A138" s="19">
        <v>40308</v>
      </c>
      <c r="B138" s="20">
        <v>0.95833333333333337</v>
      </c>
      <c r="C138" s="21"/>
      <c r="D138" s="20"/>
      <c r="E138" s="20"/>
      <c r="F138" s="21"/>
      <c r="G138" s="21"/>
      <c r="H138" s="21"/>
      <c r="I138" s="21"/>
      <c r="J138" s="21"/>
      <c r="K138" s="21">
        <v>65374.5</v>
      </c>
      <c r="L138" s="21">
        <v>55254</v>
      </c>
      <c r="M138" s="21">
        <v>74762</v>
      </c>
      <c r="N138" s="21">
        <v>971</v>
      </c>
      <c r="O138" s="21">
        <v>908.6</v>
      </c>
      <c r="P138" s="21">
        <v>2661</v>
      </c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spans="1:29" x14ac:dyDescent="0.3">
      <c r="A139" s="19">
        <v>40309</v>
      </c>
      <c r="B139" s="20">
        <v>0.95833333333333337</v>
      </c>
      <c r="C139" s="21"/>
      <c r="D139" s="20"/>
      <c r="E139" s="20"/>
      <c r="F139" s="21"/>
      <c r="G139" s="21"/>
      <c r="H139" s="21"/>
      <c r="I139" s="21"/>
      <c r="J139" s="21"/>
      <c r="K139" s="21">
        <v>65384.5</v>
      </c>
      <c r="L139" s="21">
        <v>55272.2</v>
      </c>
      <c r="M139" s="21">
        <v>74764.399999999994</v>
      </c>
      <c r="N139" s="21">
        <v>983.5</v>
      </c>
      <c r="O139" s="21">
        <v>920.9</v>
      </c>
      <c r="P139" s="21">
        <v>2662</v>
      </c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spans="1:29" x14ac:dyDescent="0.3">
      <c r="A140" s="19">
        <v>40310</v>
      </c>
      <c r="B140" s="20">
        <v>0.95833333333333337</v>
      </c>
      <c r="C140" s="21"/>
      <c r="D140" s="20"/>
      <c r="E140" s="20"/>
      <c r="F140" s="21"/>
      <c r="G140" s="21"/>
      <c r="H140" s="21"/>
      <c r="I140" s="21"/>
      <c r="J140" s="21"/>
      <c r="K140" s="21">
        <v>65395.5</v>
      </c>
      <c r="L140" s="21">
        <v>55301</v>
      </c>
      <c r="M140" s="21">
        <v>74771.199999999997</v>
      </c>
      <c r="N140" s="21">
        <v>996</v>
      </c>
      <c r="O140" s="21">
        <v>935.4</v>
      </c>
      <c r="P140" s="21">
        <v>2672</v>
      </c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spans="1:29" x14ac:dyDescent="0.3">
      <c r="A141" s="19">
        <v>40311</v>
      </c>
      <c r="B141" s="20">
        <v>0.99930555555555556</v>
      </c>
      <c r="C141" s="21"/>
      <c r="D141" s="20"/>
      <c r="E141" s="20"/>
      <c r="F141" s="21">
        <v>1</v>
      </c>
      <c r="G141" s="21"/>
      <c r="H141" s="21"/>
      <c r="I141" s="21"/>
      <c r="J141" s="21"/>
      <c r="K141" s="21">
        <v>65444</v>
      </c>
      <c r="L141" s="21">
        <v>55301</v>
      </c>
      <c r="M141" s="21">
        <v>74772.2</v>
      </c>
      <c r="N141" s="21">
        <v>1017</v>
      </c>
      <c r="O141" s="21">
        <v>959.8</v>
      </c>
      <c r="P141" s="21">
        <v>2678</v>
      </c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spans="1:29" x14ac:dyDescent="0.3">
      <c r="A142" s="19">
        <v>40313</v>
      </c>
      <c r="B142" s="20">
        <v>8.3333333333333329E-2</v>
      </c>
      <c r="C142" s="21"/>
      <c r="D142" s="20"/>
      <c r="E142" s="20"/>
      <c r="F142" s="21"/>
      <c r="G142" s="21"/>
      <c r="H142" s="21"/>
      <c r="I142" s="21"/>
      <c r="J142" s="21"/>
      <c r="K142" s="21">
        <v>65465</v>
      </c>
      <c r="L142" s="21">
        <v>55326.8</v>
      </c>
      <c r="M142" s="21">
        <v>74772.899999999994</v>
      </c>
      <c r="N142" s="21">
        <v>1039</v>
      </c>
      <c r="O142" s="21">
        <v>985</v>
      </c>
      <c r="P142" s="21">
        <v>2678</v>
      </c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 spans="1:29" x14ac:dyDescent="0.3">
      <c r="A143" s="19">
        <v>40314</v>
      </c>
      <c r="B143" s="20">
        <v>4.1666666666666664E-2</v>
      </c>
      <c r="C143" s="21"/>
      <c r="D143" s="20"/>
      <c r="E143" s="20"/>
      <c r="F143" s="21"/>
      <c r="G143" s="21"/>
      <c r="H143" s="21"/>
      <c r="I143" s="21"/>
      <c r="J143" s="21"/>
      <c r="K143" s="21">
        <v>65502.2</v>
      </c>
      <c r="L143" s="21">
        <v>55326.8</v>
      </c>
      <c r="M143" s="21">
        <v>74774.399999999994</v>
      </c>
      <c r="N143" s="21">
        <v>1050</v>
      </c>
      <c r="O143" s="21">
        <v>996.9</v>
      </c>
      <c r="P143" s="21">
        <v>2678</v>
      </c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spans="1:29" x14ac:dyDescent="0.3">
      <c r="A144" s="19">
        <v>40314</v>
      </c>
      <c r="B144" s="20">
        <v>0.95833333333333337</v>
      </c>
      <c r="C144" s="21"/>
      <c r="D144" s="20"/>
      <c r="E144" s="20"/>
      <c r="F144" s="21"/>
      <c r="G144" s="21"/>
      <c r="H144" s="21"/>
      <c r="I144" s="21"/>
      <c r="J144" s="21"/>
      <c r="K144" s="21">
        <v>65532.5</v>
      </c>
      <c r="L144" s="21">
        <v>55326.8</v>
      </c>
      <c r="M144" s="21">
        <v>74775.399999999994</v>
      </c>
      <c r="N144" s="21">
        <v>1056</v>
      </c>
      <c r="O144" s="21">
        <v>1003</v>
      </c>
      <c r="P144" s="21">
        <v>2678</v>
      </c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 spans="1:29" x14ac:dyDescent="0.3">
      <c r="A145" s="19">
        <v>40315</v>
      </c>
      <c r="B145" s="20">
        <v>0.95833333333333337</v>
      </c>
      <c r="C145" s="21"/>
      <c r="D145" s="20"/>
      <c r="E145" s="20"/>
      <c r="F145" s="21"/>
      <c r="G145" s="21"/>
      <c r="H145" s="21"/>
      <c r="I145" s="21"/>
      <c r="J145" s="21"/>
      <c r="K145" s="21">
        <v>65544</v>
      </c>
      <c r="L145" s="21">
        <v>55344</v>
      </c>
      <c r="M145" s="21">
        <v>74776</v>
      </c>
      <c r="N145" s="21">
        <v>1063</v>
      </c>
      <c r="O145" s="21">
        <v>1008.3</v>
      </c>
      <c r="P145" s="21">
        <v>2678</v>
      </c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 spans="1:29" x14ac:dyDescent="0.3">
      <c r="A146" s="19">
        <v>40316</v>
      </c>
      <c r="B146" s="20">
        <v>0.95833333333333337</v>
      </c>
      <c r="C146" s="21"/>
      <c r="D146" s="20"/>
      <c r="E146" s="20"/>
      <c r="F146" s="21"/>
      <c r="G146" s="21"/>
      <c r="H146" s="21"/>
      <c r="I146" s="21"/>
      <c r="J146" s="21"/>
      <c r="K146" s="21">
        <v>65557</v>
      </c>
      <c r="L146" s="21">
        <v>55357</v>
      </c>
      <c r="M146" s="21">
        <v>74776.899999999994</v>
      </c>
      <c r="N146" s="21">
        <v>1069</v>
      </c>
      <c r="O146" s="21">
        <v>1010.9</v>
      </c>
      <c r="P146" s="21">
        <v>2678</v>
      </c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 spans="1:29" x14ac:dyDescent="0.3">
      <c r="A147" s="19">
        <v>40317</v>
      </c>
      <c r="B147" s="20">
        <v>0.99930555555555556</v>
      </c>
      <c r="C147" s="21"/>
      <c r="D147" s="20"/>
      <c r="E147" s="20"/>
      <c r="F147" s="21"/>
      <c r="G147" s="21"/>
      <c r="H147" s="21"/>
      <c r="I147" s="21"/>
      <c r="J147" s="21"/>
      <c r="K147" s="21">
        <v>65569</v>
      </c>
      <c r="L147" s="21">
        <v>55371</v>
      </c>
      <c r="M147" s="21">
        <v>74777.899999999994</v>
      </c>
      <c r="N147" s="21">
        <v>1073</v>
      </c>
      <c r="O147" s="21">
        <v>1019.3</v>
      </c>
      <c r="P147" s="21">
        <v>2678</v>
      </c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 spans="1:29" x14ac:dyDescent="0.3">
      <c r="A148" s="19">
        <v>40318</v>
      </c>
      <c r="B148" s="20">
        <v>0.95833333333333337</v>
      </c>
      <c r="C148" s="21"/>
      <c r="D148" s="20"/>
      <c r="E148" s="20"/>
      <c r="F148" s="21"/>
      <c r="G148" s="21"/>
      <c r="H148" s="21"/>
      <c r="I148" s="21"/>
      <c r="J148" s="21"/>
      <c r="K148" s="21">
        <v>65583</v>
      </c>
      <c r="L148" s="21">
        <v>55384</v>
      </c>
      <c r="M148" s="21">
        <v>74778.600000000006</v>
      </c>
      <c r="N148" s="21">
        <v>1082</v>
      </c>
      <c r="O148" s="21">
        <v>1027.7</v>
      </c>
      <c r="P148" s="21">
        <v>2678</v>
      </c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 spans="1:29" x14ac:dyDescent="0.3">
      <c r="A149" s="19">
        <v>40322</v>
      </c>
      <c r="B149" s="20">
        <v>0.95833333333333337</v>
      </c>
      <c r="C149" s="21"/>
      <c r="D149" s="20"/>
      <c r="E149" s="20"/>
      <c r="F149" s="21">
        <v>1</v>
      </c>
      <c r="G149" s="21"/>
      <c r="H149" s="21"/>
      <c r="I149" s="21"/>
      <c r="J149" s="21"/>
      <c r="K149" s="21">
        <v>65644</v>
      </c>
      <c r="L149" s="21">
        <v>55397</v>
      </c>
      <c r="M149" s="21">
        <v>74783.100000000006</v>
      </c>
      <c r="N149" s="21">
        <v>1082</v>
      </c>
      <c r="O149" s="21">
        <v>1029.4000000000001</v>
      </c>
      <c r="P149" s="21">
        <v>2678</v>
      </c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 spans="1:29" x14ac:dyDescent="0.3">
      <c r="A150" s="19">
        <v>40324</v>
      </c>
      <c r="B150" s="20">
        <v>0.95833333333333337</v>
      </c>
      <c r="C150" s="21"/>
      <c r="D150" s="20"/>
      <c r="E150" s="20"/>
      <c r="F150" s="21"/>
      <c r="G150" s="21"/>
      <c r="H150" s="21"/>
      <c r="I150" s="21"/>
      <c r="J150" s="21"/>
      <c r="K150" s="21">
        <v>65662.5</v>
      </c>
      <c r="L150" s="21">
        <v>55435.5</v>
      </c>
      <c r="M150" s="21">
        <v>74785.3</v>
      </c>
      <c r="N150" s="21">
        <v>1088</v>
      </c>
      <c r="O150" s="21">
        <v>1036</v>
      </c>
      <c r="P150" s="21">
        <v>2678</v>
      </c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 spans="1:29" x14ac:dyDescent="0.3">
      <c r="A151" s="19">
        <v>40325</v>
      </c>
      <c r="B151" s="20">
        <v>0.95833333333333337</v>
      </c>
      <c r="C151" s="21"/>
      <c r="D151" s="20"/>
      <c r="E151" s="20"/>
      <c r="F151" s="21"/>
      <c r="G151" s="21"/>
      <c r="H151" s="21"/>
      <c r="I151" s="21"/>
      <c r="J151" s="21"/>
      <c r="K151" s="21">
        <v>65677</v>
      </c>
      <c r="L151" s="21">
        <v>55451</v>
      </c>
      <c r="M151" s="21">
        <v>74786.3</v>
      </c>
      <c r="N151" s="21">
        <v>1095.5</v>
      </c>
      <c r="O151" s="21">
        <v>1044</v>
      </c>
      <c r="P151" s="21">
        <v>2678</v>
      </c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 spans="1:29" x14ac:dyDescent="0.3">
      <c r="A152" s="19">
        <v>40328</v>
      </c>
      <c r="B152" s="20">
        <v>0.95833333333333337</v>
      </c>
      <c r="C152" s="21"/>
      <c r="D152" s="20"/>
      <c r="E152" s="20"/>
      <c r="F152" s="21"/>
      <c r="G152" s="21"/>
      <c r="H152" s="21"/>
      <c r="I152" s="21"/>
      <c r="J152" s="21"/>
      <c r="K152" s="21">
        <v>65743.5</v>
      </c>
      <c r="L152" s="21">
        <v>55468.5</v>
      </c>
      <c r="M152" s="21">
        <v>74789.8</v>
      </c>
      <c r="N152" s="21">
        <v>1111</v>
      </c>
      <c r="O152" s="21">
        <v>1060.0999999999999</v>
      </c>
      <c r="P152" s="21">
        <v>2678</v>
      </c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 spans="1:29" x14ac:dyDescent="0.3">
      <c r="A153" s="19">
        <v>40329</v>
      </c>
      <c r="B153" s="20">
        <v>0.99930555555555556</v>
      </c>
      <c r="C153" s="21"/>
      <c r="D153" s="20"/>
      <c r="E153" s="20"/>
      <c r="F153" s="21"/>
      <c r="G153" s="21"/>
      <c r="H153" s="21"/>
      <c r="I153" s="21"/>
      <c r="J153" s="21"/>
      <c r="K153" s="21">
        <v>65754</v>
      </c>
      <c r="L153" s="21">
        <v>55498</v>
      </c>
      <c r="M153" s="21">
        <v>74790.7</v>
      </c>
      <c r="N153" s="21">
        <v>1126</v>
      </c>
      <c r="O153" s="21">
        <v>1074.4000000000001</v>
      </c>
      <c r="P153" s="21">
        <v>2678</v>
      </c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 spans="1:29" x14ac:dyDescent="0.3">
      <c r="A154" s="19">
        <v>40330</v>
      </c>
      <c r="B154" s="20">
        <v>0.95833333333333337</v>
      </c>
      <c r="C154" s="21"/>
      <c r="D154" s="20"/>
      <c r="E154" s="20"/>
      <c r="F154" s="21"/>
      <c r="G154" s="21"/>
      <c r="H154" s="21"/>
      <c r="I154" s="21"/>
      <c r="J154" s="21"/>
      <c r="K154" s="21">
        <v>65761</v>
      </c>
      <c r="L154" s="21">
        <v>55511</v>
      </c>
      <c r="M154" s="21">
        <v>74791</v>
      </c>
      <c r="N154" s="21">
        <v>1126</v>
      </c>
      <c r="O154" s="21">
        <v>1074.7</v>
      </c>
      <c r="P154" s="21">
        <v>2678</v>
      </c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 spans="1:29" x14ac:dyDescent="0.3">
      <c r="A155" s="19">
        <v>40341</v>
      </c>
      <c r="B155" s="20">
        <v>0.9375</v>
      </c>
      <c r="C155" s="21"/>
      <c r="D155" s="20"/>
      <c r="E155" s="20"/>
      <c r="F155" s="21"/>
      <c r="G155" s="21"/>
      <c r="H155" s="21"/>
      <c r="I155" s="21"/>
      <c r="J155" s="21"/>
      <c r="K155" s="21">
        <v>65868.5</v>
      </c>
      <c r="L155" s="21">
        <v>55608</v>
      </c>
      <c r="M155" s="21">
        <v>74801.2</v>
      </c>
      <c r="N155" s="21">
        <v>1127</v>
      </c>
      <c r="O155" s="21">
        <v>1079.8</v>
      </c>
      <c r="P155" s="21">
        <v>2678</v>
      </c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 spans="1:29" x14ac:dyDescent="0.3">
      <c r="A156" s="19">
        <v>40361</v>
      </c>
      <c r="B156" s="20">
        <v>0.61458333333333337</v>
      </c>
      <c r="C156" s="21" t="s">
        <v>23</v>
      </c>
      <c r="D156" s="20"/>
      <c r="E156" s="20"/>
      <c r="F156" s="21"/>
      <c r="G156" s="21"/>
      <c r="H156" s="21"/>
      <c r="I156" s="21"/>
      <c r="J156" s="21"/>
      <c r="K156" s="21">
        <v>66062.5</v>
      </c>
      <c r="L156" s="21">
        <v>55763.5</v>
      </c>
      <c r="M156" s="21">
        <v>74817.8</v>
      </c>
      <c r="N156" s="21">
        <v>1142</v>
      </c>
      <c r="O156" s="21">
        <v>1109</v>
      </c>
      <c r="P156" s="21">
        <v>2678</v>
      </c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 spans="1:29" x14ac:dyDescent="0.3">
      <c r="A157" s="19">
        <v>40362</v>
      </c>
      <c r="B157" s="20">
        <v>0.375</v>
      </c>
      <c r="C157" s="21" t="s">
        <v>24</v>
      </c>
      <c r="D157" s="20"/>
      <c r="E157" s="20"/>
      <c r="F157" s="21"/>
      <c r="G157" s="21"/>
      <c r="H157" s="21"/>
      <c r="I157" s="21"/>
      <c r="J157" s="21"/>
      <c r="K157" s="21">
        <v>66084</v>
      </c>
      <c r="L157" s="21">
        <v>55774</v>
      </c>
      <c r="M157" s="21">
        <v>74818.3</v>
      </c>
      <c r="N157" s="21">
        <v>1156</v>
      </c>
      <c r="O157" s="21">
        <v>1120.5</v>
      </c>
      <c r="P157" s="21">
        <v>2678</v>
      </c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 spans="1:29" x14ac:dyDescent="0.3">
      <c r="A158" s="19">
        <v>40369</v>
      </c>
      <c r="B158" s="20">
        <v>4.1666666666666664E-2</v>
      </c>
      <c r="C158" s="21" t="s">
        <v>25</v>
      </c>
      <c r="D158" s="20"/>
      <c r="E158" s="20"/>
      <c r="F158" s="21"/>
      <c r="G158" s="21"/>
      <c r="H158" s="21"/>
      <c r="I158" s="21"/>
      <c r="J158" s="21"/>
      <c r="K158" s="21">
        <v>66144.5</v>
      </c>
      <c r="L158" s="21">
        <v>55822.5</v>
      </c>
      <c r="M158" s="21">
        <v>74822.899999999994</v>
      </c>
      <c r="N158" s="21">
        <v>1158</v>
      </c>
      <c r="O158" s="21">
        <v>1123</v>
      </c>
      <c r="P158" s="21">
        <v>2679</v>
      </c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 spans="1:29" x14ac:dyDescent="0.3">
      <c r="A159" s="19">
        <v>40369</v>
      </c>
      <c r="B159" s="20">
        <v>0.58333333333333337</v>
      </c>
      <c r="C159" s="21"/>
      <c r="D159" s="20"/>
      <c r="E159" s="20"/>
      <c r="F159" s="21"/>
      <c r="G159" s="21"/>
      <c r="H159" s="21"/>
      <c r="I159" s="21"/>
      <c r="J159" s="21"/>
      <c r="K159" s="21">
        <v>66163</v>
      </c>
      <c r="L159" s="21">
        <v>55822.5</v>
      </c>
      <c r="M159" s="21">
        <v>74823.399999999994</v>
      </c>
      <c r="N159" s="21">
        <v>1168</v>
      </c>
      <c r="O159" s="21">
        <v>1134</v>
      </c>
      <c r="P159" s="21">
        <v>2679</v>
      </c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 spans="1:29" x14ac:dyDescent="0.3">
      <c r="A160" s="19">
        <v>40384</v>
      </c>
      <c r="B160" s="20">
        <v>0.83333333333333337</v>
      </c>
      <c r="C160" s="21"/>
      <c r="D160" s="20"/>
      <c r="E160" s="20"/>
      <c r="F160" s="21"/>
      <c r="G160" s="21"/>
      <c r="H160" s="21"/>
      <c r="I160" s="21"/>
      <c r="J160" s="21"/>
      <c r="K160" s="21">
        <v>66319</v>
      </c>
      <c r="L160" s="21">
        <v>55922</v>
      </c>
      <c r="M160" s="21">
        <v>74835.7</v>
      </c>
      <c r="N160" s="21">
        <v>1168</v>
      </c>
      <c r="O160" s="21">
        <v>1138</v>
      </c>
      <c r="P160" s="21">
        <v>2679</v>
      </c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 spans="1:29" x14ac:dyDescent="0.3">
      <c r="A161" s="19">
        <v>40398</v>
      </c>
      <c r="B161" s="20">
        <v>0.95833333333333337</v>
      </c>
      <c r="C161" s="21" t="s">
        <v>119</v>
      </c>
      <c r="D161" s="20"/>
      <c r="E161" s="20"/>
      <c r="F161" s="21"/>
      <c r="G161" s="21"/>
      <c r="H161" s="21"/>
      <c r="I161" s="21"/>
      <c r="J161" s="21"/>
      <c r="K161" s="21">
        <v>66469</v>
      </c>
      <c r="L161" s="21">
        <v>56048</v>
      </c>
      <c r="M161" s="21">
        <v>74851</v>
      </c>
      <c r="N161" s="21">
        <v>1169</v>
      </c>
      <c r="O161" s="21">
        <v>1141</v>
      </c>
      <c r="P161" s="21">
        <v>2679</v>
      </c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 spans="1:29" x14ac:dyDescent="0.3">
      <c r="A162" s="19">
        <v>40414</v>
      </c>
      <c r="B162" s="20">
        <v>0.85416666666666663</v>
      </c>
      <c r="C162" s="21" t="s">
        <v>26</v>
      </c>
      <c r="D162" s="20"/>
      <c r="E162" s="20"/>
      <c r="F162" s="21"/>
      <c r="G162" s="21"/>
      <c r="H162" s="21"/>
      <c r="I162" s="21"/>
      <c r="J162" s="46"/>
      <c r="K162" s="38">
        <v>66559</v>
      </c>
      <c r="L162" s="38">
        <v>56106</v>
      </c>
      <c r="M162" s="38">
        <v>74852</v>
      </c>
      <c r="N162" s="38">
        <v>1169</v>
      </c>
      <c r="O162" s="38">
        <v>1141</v>
      </c>
      <c r="P162" s="38">
        <v>2679</v>
      </c>
      <c r="Q162" s="36" t="s">
        <v>73</v>
      </c>
      <c r="R162" s="21"/>
      <c r="S162" s="21"/>
      <c r="T162" s="36">
        <f>N162/O162</f>
        <v>1.0245398773006136</v>
      </c>
      <c r="U162" s="21"/>
      <c r="V162" s="21"/>
      <c r="W162" s="21"/>
      <c r="X162" s="21"/>
      <c r="Y162" s="21"/>
      <c r="Z162" s="21"/>
      <c r="AA162" s="21"/>
      <c r="AB162" s="21"/>
      <c r="AC162" s="21"/>
    </row>
    <row r="163" spans="1:29" x14ac:dyDescent="0.3">
      <c r="A163" s="19">
        <v>40426</v>
      </c>
      <c r="B163" s="20">
        <v>0.85416666666666663</v>
      </c>
      <c r="C163" s="21" t="s">
        <v>27</v>
      </c>
      <c r="D163" s="20"/>
      <c r="E163" s="20"/>
      <c r="F163" s="21"/>
      <c r="G163" s="21"/>
      <c r="H163" s="21"/>
      <c r="I163" s="21"/>
      <c r="J163" s="21"/>
      <c r="K163" s="38">
        <v>66694</v>
      </c>
      <c r="L163" s="38">
        <v>56221</v>
      </c>
      <c r="M163" s="38">
        <v>74866</v>
      </c>
      <c r="N163" s="38">
        <v>1169</v>
      </c>
      <c r="O163" s="38">
        <v>0</v>
      </c>
      <c r="P163" s="38">
        <v>2679</v>
      </c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 spans="1:29" x14ac:dyDescent="0.3">
      <c r="A164" s="19">
        <v>40440</v>
      </c>
      <c r="B164" s="20">
        <v>0.70833333333333337</v>
      </c>
      <c r="C164" s="21" t="s">
        <v>28</v>
      </c>
      <c r="D164" s="20"/>
      <c r="E164" s="20"/>
      <c r="F164" s="21"/>
      <c r="G164" s="21"/>
      <c r="H164" s="21"/>
      <c r="I164" s="21"/>
      <c r="J164" s="21"/>
      <c r="K164" s="21">
        <v>66874</v>
      </c>
      <c r="L164" s="21">
        <v>56360</v>
      </c>
      <c r="M164" s="21">
        <v>74876</v>
      </c>
      <c r="N164" s="21">
        <v>1273</v>
      </c>
      <c r="O164" s="21">
        <v>0</v>
      </c>
      <c r="P164" s="21">
        <v>2679</v>
      </c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 spans="1:29" x14ac:dyDescent="0.3">
      <c r="A165" s="19">
        <v>40448</v>
      </c>
      <c r="B165" s="20">
        <v>0.8125</v>
      </c>
      <c r="C165" s="21" t="s">
        <v>29</v>
      </c>
      <c r="D165" s="20"/>
      <c r="E165" s="20"/>
      <c r="F165" s="21"/>
      <c r="G165" s="21"/>
      <c r="H165" s="21"/>
      <c r="I165" s="21"/>
      <c r="J165" s="21"/>
      <c r="K165" s="21">
        <v>66991</v>
      </c>
      <c r="L165" s="21">
        <v>56426</v>
      </c>
      <c r="M165" s="21">
        <v>74886</v>
      </c>
      <c r="N165" s="21">
        <v>1329</v>
      </c>
      <c r="O165" s="21">
        <v>0</v>
      </c>
      <c r="P165" s="21">
        <v>2685</v>
      </c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 spans="1:29" x14ac:dyDescent="0.3">
      <c r="A166" s="19">
        <v>40466</v>
      </c>
      <c r="B166" s="20">
        <v>0.9375</v>
      </c>
      <c r="C166" s="21"/>
      <c r="D166" s="20"/>
      <c r="E166" s="20"/>
      <c r="F166" s="21"/>
      <c r="G166" s="21"/>
      <c r="H166" s="21"/>
      <c r="I166" s="21"/>
      <c r="J166" s="21"/>
      <c r="K166" s="21">
        <v>67245.5</v>
      </c>
      <c r="L166" s="21">
        <v>56648</v>
      </c>
      <c r="M166" s="21">
        <v>74904</v>
      </c>
      <c r="N166" s="21">
        <v>1483</v>
      </c>
      <c r="O166" s="21">
        <v>0</v>
      </c>
      <c r="P166" s="21">
        <v>2685</v>
      </c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 spans="1:29" x14ac:dyDescent="0.3">
      <c r="A167" s="19">
        <v>40475</v>
      </c>
      <c r="B167" s="20">
        <v>0.85416666666666663</v>
      </c>
      <c r="C167" s="21" t="s">
        <v>30</v>
      </c>
      <c r="D167" s="20"/>
      <c r="E167" s="20"/>
      <c r="F167" s="21"/>
      <c r="G167" s="21"/>
      <c r="H167" s="21"/>
      <c r="I167" s="21"/>
      <c r="J167" s="21"/>
      <c r="K167" s="21">
        <v>67444.5</v>
      </c>
      <c r="L167" s="21">
        <v>56765</v>
      </c>
      <c r="M167" s="21">
        <v>74923</v>
      </c>
      <c r="N167" s="21">
        <v>1607</v>
      </c>
      <c r="O167" s="21">
        <v>0</v>
      </c>
      <c r="P167" s="21">
        <v>2713</v>
      </c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 spans="1:29" x14ac:dyDescent="0.3">
      <c r="A168" s="19">
        <v>40482</v>
      </c>
      <c r="B168" s="20">
        <v>0.875</v>
      </c>
      <c r="C168" s="21" t="s">
        <v>31</v>
      </c>
      <c r="D168" s="21">
        <v>1</v>
      </c>
      <c r="E168" s="20"/>
      <c r="F168" s="21"/>
      <c r="G168" s="21"/>
      <c r="H168" s="21"/>
      <c r="I168" s="21"/>
      <c r="J168" s="21"/>
      <c r="K168" s="21">
        <v>67571</v>
      </c>
      <c r="L168" s="21">
        <v>56872.5</v>
      </c>
      <c r="M168" s="21">
        <v>74938</v>
      </c>
      <c r="N168" s="21">
        <v>1707</v>
      </c>
      <c r="O168" s="21">
        <v>0</v>
      </c>
      <c r="P168" s="21">
        <v>2732</v>
      </c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 spans="1:29" x14ac:dyDescent="0.3">
      <c r="A169" s="19">
        <v>40489</v>
      </c>
      <c r="B169" s="20">
        <v>0.89583333333333337</v>
      </c>
      <c r="C169" s="21"/>
      <c r="D169" s="20"/>
      <c r="E169" s="20"/>
      <c r="F169" s="21"/>
      <c r="G169" s="21"/>
      <c r="H169" s="21"/>
      <c r="I169" s="21"/>
      <c r="J169" s="21"/>
      <c r="K169" s="21">
        <v>67697</v>
      </c>
      <c r="L169" s="21">
        <v>56976</v>
      </c>
      <c r="M169" s="21">
        <v>74944</v>
      </c>
      <c r="N169" s="21">
        <v>1817</v>
      </c>
      <c r="O169" s="21"/>
      <c r="P169" s="21">
        <v>2732</v>
      </c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 spans="1:29" x14ac:dyDescent="0.3">
      <c r="A170" s="19">
        <v>40496</v>
      </c>
      <c r="B170" s="20">
        <v>0.75</v>
      </c>
      <c r="C170" s="21" t="s">
        <v>32</v>
      </c>
      <c r="D170" s="20"/>
      <c r="E170" s="20"/>
      <c r="F170" s="21"/>
      <c r="G170" s="21"/>
      <c r="H170" s="21"/>
      <c r="I170" s="21"/>
      <c r="J170" s="21"/>
      <c r="K170" s="21">
        <v>67815.5</v>
      </c>
      <c r="L170" s="21">
        <v>57045.5</v>
      </c>
      <c r="M170" s="21">
        <v>74989.7</v>
      </c>
      <c r="N170" s="21">
        <v>1884</v>
      </c>
      <c r="O170" s="21"/>
      <c r="P170" s="21">
        <v>2801</v>
      </c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 spans="1:29" x14ac:dyDescent="0.3">
      <c r="A171" s="19">
        <v>40503</v>
      </c>
      <c r="B171" s="20">
        <v>0.91666666666666663</v>
      </c>
      <c r="C171" s="21"/>
      <c r="D171" s="20"/>
      <c r="E171" s="20"/>
      <c r="F171" s="21"/>
      <c r="G171" s="21"/>
      <c r="H171" s="21"/>
      <c r="I171" s="21"/>
      <c r="J171" s="21"/>
      <c r="K171" s="21">
        <v>67929</v>
      </c>
      <c r="L171" s="21">
        <v>57124</v>
      </c>
      <c r="M171" s="21">
        <v>75038</v>
      </c>
      <c r="N171" s="21">
        <v>1934</v>
      </c>
      <c r="O171" s="21"/>
      <c r="P171" s="21">
        <v>2851</v>
      </c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 spans="1:29" x14ac:dyDescent="0.3">
      <c r="A172" s="19">
        <v>40510</v>
      </c>
      <c r="B172" s="20">
        <v>0.95833333333333337</v>
      </c>
      <c r="C172" s="21"/>
      <c r="D172" s="20"/>
      <c r="E172" s="20"/>
      <c r="F172" s="21"/>
      <c r="G172" s="21"/>
      <c r="H172" s="21"/>
      <c r="I172" s="21"/>
      <c r="J172" s="21"/>
      <c r="K172" s="21">
        <v>68004</v>
      </c>
      <c r="L172" s="21">
        <v>57202</v>
      </c>
      <c r="M172" s="21">
        <v>75143</v>
      </c>
      <c r="N172" s="21">
        <v>1945</v>
      </c>
      <c r="O172" s="21"/>
      <c r="P172" s="21">
        <v>2938</v>
      </c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 spans="1:29" x14ac:dyDescent="0.3">
      <c r="A173" s="19">
        <v>40517</v>
      </c>
      <c r="B173" s="20">
        <v>0.875</v>
      </c>
      <c r="C173" s="21" t="s">
        <v>33</v>
      </c>
      <c r="D173" s="20"/>
      <c r="E173" s="20"/>
      <c r="F173" s="21"/>
      <c r="G173" s="21"/>
      <c r="H173" s="21"/>
      <c r="I173" s="21"/>
      <c r="J173" s="21"/>
      <c r="K173" s="21">
        <v>68085</v>
      </c>
      <c r="L173" s="21">
        <v>57270</v>
      </c>
      <c r="M173" s="21">
        <v>75307</v>
      </c>
      <c r="N173" s="21">
        <v>1945</v>
      </c>
      <c r="O173" s="21"/>
      <c r="P173" s="21">
        <v>3041</v>
      </c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 spans="1:29" x14ac:dyDescent="0.3">
      <c r="A174" s="19">
        <v>40531</v>
      </c>
      <c r="B174" s="20">
        <v>0.95833333333333337</v>
      </c>
      <c r="C174" s="21" t="s">
        <v>34</v>
      </c>
      <c r="D174" s="20"/>
      <c r="E174" s="20"/>
      <c r="F174" s="21"/>
      <c r="G174" s="21"/>
      <c r="H174" s="21"/>
      <c r="I174" s="21"/>
      <c r="J174" s="21"/>
      <c r="K174" s="21">
        <v>68275</v>
      </c>
      <c r="L174" s="21">
        <v>57405</v>
      </c>
      <c r="M174" s="21">
        <v>75561</v>
      </c>
      <c r="N174" s="21">
        <v>1976</v>
      </c>
      <c r="O174" s="21"/>
      <c r="P174" s="21">
        <v>3231</v>
      </c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 spans="1:29" x14ac:dyDescent="0.3">
      <c r="A175" s="19">
        <v>40538</v>
      </c>
      <c r="B175" s="20">
        <v>0.91666666666666663</v>
      </c>
      <c r="C175" s="21"/>
      <c r="D175" s="20"/>
      <c r="E175" s="20"/>
      <c r="F175" s="21"/>
      <c r="G175" s="21"/>
      <c r="H175" s="21"/>
      <c r="I175" s="21"/>
      <c r="J175" s="21"/>
      <c r="K175" s="21">
        <v>68369</v>
      </c>
      <c r="L175" s="21">
        <v>57481</v>
      </c>
      <c r="M175" s="21">
        <v>75710</v>
      </c>
      <c r="N175" s="21">
        <v>1976</v>
      </c>
      <c r="O175" s="21"/>
      <c r="P175" s="21">
        <v>3327.5</v>
      </c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 spans="1:29" x14ac:dyDescent="0.3">
      <c r="A176" s="19">
        <v>40543</v>
      </c>
      <c r="B176" s="20">
        <v>0.6875</v>
      </c>
      <c r="C176" s="21"/>
      <c r="D176" s="20"/>
      <c r="E176" s="20"/>
      <c r="F176" s="21"/>
      <c r="G176" s="21"/>
      <c r="H176" s="21"/>
      <c r="I176" s="21"/>
      <c r="J176" s="21"/>
      <c r="K176" s="21">
        <v>68410</v>
      </c>
      <c r="L176" s="21">
        <v>57560</v>
      </c>
      <c r="M176" s="21">
        <v>75797</v>
      </c>
      <c r="N176" s="21">
        <v>1976</v>
      </c>
      <c r="O176" s="21"/>
      <c r="P176" s="21">
        <v>3390</v>
      </c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 spans="1:38" x14ac:dyDescent="0.3">
      <c r="A177" s="19">
        <v>40559</v>
      </c>
      <c r="B177" s="20">
        <v>0.95833333333333337</v>
      </c>
      <c r="C177" s="21"/>
      <c r="D177" s="20"/>
      <c r="E177" s="20"/>
      <c r="F177" s="21"/>
      <c r="G177" s="21"/>
      <c r="H177" s="21"/>
      <c r="I177" s="21"/>
      <c r="J177" s="21"/>
      <c r="K177" s="21">
        <v>68742</v>
      </c>
      <c r="L177" s="21">
        <v>57769</v>
      </c>
      <c r="M177" s="21">
        <v>75972</v>
      </c>
      <c r="N177" s="21">
        <v>2113</v>
      </c>
      <c r="O177" s="21"/>
      <c r="P177" s="21">
        <v>3509</v>
      </c>
      <c r="Q177" s="22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 spans="1:38" x14ac:dyDescent="0.3">
      <c r="A178" s="19">
        <v>40573</v>
      </c>
      <c r="B178" s="20">
        <v>0.91666666666666663</v>
      </c>
      <c r="C178" s="21"/>
      <c r="D178" s="20"/>
      <c r="E178" s="20"/>
      <c r="F178" s="21"/>
      <c r="G178" s="21"/>
      <c r="H178" s="21"/>
      <c r="I178" s="21"/>
      <c r="J178" s="21"/>
      <c r="K178" s="21">
        <v>68931</v>
      </c>
      <c r="L178" s="21">
        <v>57920</v>
      </c>
      <c r="M178" s="21">
        <v>76175</v>
      </c>
      <c r="N178" s="21">
        <v>2164</v>
      </c>
      <c r="O178" s="21"/>
      <c r="P178" s="21">
        <v>3664</v>
      </c>
      <c r="Q178" s="22"/>
      <c r="R178" s="21" t="s">
        <v>134</v>
      </c>
      <c r="S178" s="21" t="s">
        <v>133</v>
      </c>
      <c r="T178" s="74" t="s">
        <v>132</v>
      </c>
      <c r="U178" s="21"/>
      <c r="V178" s="21"/>
      <c r="W178" s="21"/>
      <c r="X178" s="21"/>
      <c r="Y178" s="21"/>
      <c r="Z178" s="21"/>
      <c r="AA178" s="21"/>
      <c r="AB178" s="21"/>
      <c r="AC178" s="21"/>
    </row>
    <row r="179" spans="1:38" x14ac:dyDescent="0.3">
      <c r="A179" s="19">
        <v>40580</v>
      </c>
      <c r="B179" s="20">
        <v>0.95833333333333337</v>
      </c>
      <c r="C179" s="21"/>
      <c r="D179" s="20"/>
      <c r="E179" s="20"/>
      <c r="F179" s="21"/>
      <c r="G179" s="21"/>
      <c r="H179" s="21"/>
      <c r="I179" s="21"/>
      <c r="J179" s="21"/>
      <c r="K179" s="21">
        <v>69057</v>
      </c>
      <c r="L179" s="21">
        <v>57993</v>
      </c>
      <c r="M179" s="21">
        <v>76256</v>
      </c>
      <c r="N179" s="21">
        <v>2226</v>
      </c>
      <c r="O179" s="21"/>
      <c r="P179" s="21">
        <v>3721</v>
      </c>
      <c r="Q179" s="22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 spans="1:38" x14ac:dyDescent="0.3">
      <c r="A180" s="19">
        <v>40587</v>
      </c>
      <c r="B180" s="20">
        <v>0.95833333333333337</v>
      </c>
      <c r="C180" s="21"/>
      <c r="D180" s="20"/>
      <c r="E180" s="20"/>
      <c r="F180" s="21"/>
      <c r="G180" s="21"/>
      <c r="H180" s="21"/>
      <c r="I180" s="21"/>
      <c r="J180" s="21"/>
      <c r="K180" s="21">
        <v>69190</v>
      </c>
      <c r="L180" s="21">
        <v>58101</v>
      </c>
      <c r="M180" s="21">
        <v>76291</v>
      </c>
      <c r="N180" s="21">
        <v>2315</v>
      </c>
      <c r="O180" s="21"/>
      <c r="P180" s="21">
        <v>3763</v>
      </c>
      <c r="Q180" s="22"/>
      <c r="R180" s="48" t="s">
        <v>74</v>
      </c>
      <c r="S180" s="21"/>
      <c r="T180" s="21"/>
      <c r="U180" s="47">
        <f>O181-O162</f>
        <v>1213.0552147239264</v>
      </c>
      <c r="V180" s="38" t="s">
        <v>75</v>
      </c>
      <c r="W180" s="21"/>
      <c r="X180" s="21"/>
      <c r="Y180" s="21"/>
      <c r="Z180" s="21"/>
      <c r="AA180" s="21"/>
      <c r="AB180" s="21"/>
      <c r="AC180" s="21"/>
    </row>
    <row r="181" spans="1:38" s="65" customFormat="1" x14ac:dyDescent="0.3">
      <c r="A181" s="62">
        <v>40592</v>
      </c>
      <c r="B181" s="63">
        <v>0.625</v>
      </c>
      <c r="C181" s="64" t="s">
        <v>35</v>
      </c>
      <c r="D181" s="63"/>
      <c r="E181" s="64"/>
      <c r="F181" s="64"/>
      <c r="G181" s="64"/>
      <c r="H181" s="64"/>
      <c r="I181" s="64"/>
      <c r="J181" s="64"/>
      <c r="K181" s="64">
        <v>69222</v>
      </c>
      <c r="L181" s="64">
        <v>58198</v>
      </c>
      <c r="M181" s="64">
        <v>76323.100000000006</v>
      </c>
      <c r="N181" s="64">
        <v>2353</v>
      </c>
      <c r="O181" s="64">
        <f>O162+(N181-N162)*T162</f>
        <v>2354.0552147239264</v>
      </c>
      <c r="P181" s="64"/>
      <c r="Q181" s="64"/>
      <c r="R181" s="64"/>
      <c r="S181" s="64">
        <v>0</v>
      </c>
      <c r="T181" s="76">
        <v>0</v>
      </c>
      <c r="U181" s="64">
        <v>0</v>
      </c>
      <c r="V181" s="64"/>
      <c r="W181" s="64"/>
      <c r="X181" s="64">
        <v>6.35</v>
      </c>
      <c r="Y181" s="76">
        <v>53.8</v>
      </c>
      <c r="Z181" s="64">
        <v>0</v>
      </c>
      <c r="AI181" s="65">
        <v>6.55</v>
      </c>
      <c r="AJ181" s="65" t="s">
        <v>36</v>
      </c>
      <c r="AK181" s="65">
        <v>76323.11</v>
      </c>
      <c r="AL181" s="65" t="s">
        <v>37</v>
      </c>
    </row>
    <row r="182" spans="1:38" x14ac:dyDescent="0.3">
      <c r="A182" s="19">
        <v>40594</v>
      </c>
      <c r="B182" s="20">
        <v>0.91666666666666663</v>
      </c>
      <c r="C182" s="21"/>
      <c r="D182" s="20"/>
      <c r="E182" s="20"/>
      <c r="F182" s="21"/>
      <c r="G182" s="21"/>
      <c r="H182" s="21"/>
      <c r="I182" s="21"/>
      <c r="J182" s="21"/>
      <c r="K182" s="21">
        <v>69277</v>
      </c>
      <c r="L182" s="21">
        <v>58202</v>
      </c>
      <c r="M182" s="21">
        <v>76365</v>
      </c>
      <c r="N182" s="21">
        <v>2361</v>
      </c>
      <c r="O182" s="21"/>
      <c r="P182" s="21"/>
      <c r="Q182" s="22"/>
      <c r="R182" s="23"/>
      <c r="S182" s="21">
        <v>3.2</v>
      </c>
      <c r="T182" s="73">
        <v>7.5</v>
      </c>
      <c r="U182" s="24">
        <f>(+N182-N181)/1.07+U181</f>
        <v>7.4766355140186915</v>
      </c>
      <c r="V182" s="21">
        <v>2649</v>
      </c>
      <c r="W182" s="21">
        <v>2649</v>
      </c>
      <c r="X182" s="21">
        <v>48.31</v>
      </c>
      <c r="Y182" s="73">
        <v>398.8</v>
      </c>
      <c r="Z182" s="21">
        <v>32.438000000000002</v>
      </c>
      <c r="AA182" s="21"/>
      <c r="AB182" s="21"/>
      <c r="AC182" s="21"/>
    </row>
    <row r="183" spans="1:38" x14ac:dyDescent="0.3">
      <c r="A183" s="19">
        <v>40601</v>
      </c>
      <c r="B183" s="20">
        <v>0.91666666666666663</v>
      </c>
      <c r="C183" s="21"/>
      <c r="D183" s="20"/>
      <c r="E183" s="20"/>
      <c r="F183" s="21"/>
      <c r="G183" s="21"/>
      <c r="H183" s="21"/>
      <c r="I183" s="21"/>
      <c r="J183" s="21"/>
      <c r="K183" s="21">
        <v>69391</v>
      </c>
      <c r="L183" s="21">
        <v>58291</v>
      </c>
      <c r="M183" s="21">
        <v>76442</v>
      </c>
      <c r="N183" s="21">
        <v>2418</v>
      </c>
      <c r="O183" s="21"/>
      <c r="P183" s="21"/>
      <c r="Q183" s="22"/>
      <c r="R183" s="23"/>
      <c r="S183" s="21">
        <v>78.099999999999994</v>
      </c>
      <c r="T183" s="73">
        <v>303</v>
      </c>
      <c r="U183" s="24">
        <f>(+N183-N182)/1.07+U182</f>
        <v>60.747663551401864</v>
      </c>
      <c r="V183" s="21">
        <f>V182+24*($A183+$B183-$A182-$B182)</f>
        <v>2816.9999999999418</v>
      </c>
      <c r="W183" s="21">
        <f>W182+24*($A183+$B183-$A182-$B182)</f>
        <v>2816.9999999999418</v>
      </c>
      <c r="X183" s="21">
        <v>124.5</v>
      </c>
      <c r="Y183" s="73">
        <v>1036.2</v>
      </c>
      <c r="Z183" s="21">
        <f>(Y183-Y182)/(Y184-Y182)*(Z184-Z182)+Z182</f>
        <v>108.44030711707066</v>
      </c>
      <c r="AA183" s="21"/>
      <c r="AB183" s="21"/>
      <c r="AC183" s="21"/>
    </row>
    <row r="184" spans="1:38" x14ac:dyDescent="0.3">
      <c r="A184" s="19">
        <v>40615</v>
      </c>
      <c r="B184" s="20">
        <v>0.92708333333333337</v>
      </c>
      <c r="C184" s="21"/>
      <c r="D184" s="20"/>
      <c r="E184" s="20"/>
      <c r="F184" s="21"/>
      <c r="G184" s="21"/>
      <c r="H184" s="21"/>
      <c r="I184" s="21"/>
      <c r="J184" s="21"/>
      <c r="K184" s="21">
        <v>69584</v>
      </c>
      <c r="L184" s="21">
        <v>58498</v>
      </c>
      <c r="M184" s="21">
        <v>76556</v>
      </c>
      <c r="N184" s="21">
        <v>2528</v>
      </c>
      <c r="O184" s="21"/>
      <c r="P184" s="21"/>
      <c r="Q184" s="22"/>
      <c r="R184" s="23"/>
      <c r="S184" s="21">
        <v>222</v>
      </c>
      <c r="T184" s="73">
        <v>864.4</v>
      </c>
      <c r="U184" s="21">
        <v>159.19999999999999</v>
      </c>
      <c r="V184" s="21">
        <f>V183+24*($A184+$B184-$A183-$B183)</f>
        <v>3153.25</v>
      </c>
      <c r="W184" s="21">
        <f>W183+24*($A184+$B184-$A183-$B183)</f>
        <v>3153.25</v>
      </c>
      <c r="X184" s="21">
        <v>237.4</v>
      </c>
      <c r="Y184" s="73">
        <v>1950</v>
      </c>
      <c r="Z184" s="21">
        <v>217.4</v>
      </c>
      <c r="AA184" s="21"/>
      <c r="AB184" s="21"/>
      <c r="AC184" s="21"/>
    </row>
    <row r="185" spans="1:38" x14ac:dyDescent="0.3">
      <c r="A185" s="19">
        <v>40622</v>
      </c>
      <c r="B185" s="20">
        <v>0.93402777777777779</v>
      </c>
      <c r="C185" s="21"/>
      <c r="D185" s="20"/>
      <c r="E185" s="20"/>
      <c r="F185" s="21"/>
      <c r="G185" s="21"/>
      <c r="H185" s="21"/>
      <c r="I185" s="21"/>
      <c r="J185" s="21"/>
      <c r="K185" s="21">
        <v>69687</v>
      </c>
      <c r="L185" s="21">
        <v>58568</v>
      </c>
      <c r="M185" s="21">
        <v>76582</v>
      </c>
      <c r="N185" s="21">
        <v>2592</v>
      </c>
      <c r="O185" s="21"/>
      <c r="P185" s="21"/>
      <c r="Q185" s="22"/>
      <c r="R185" s="23"/>
      <c r="S185" s="21">
        <v>301.2</v>
      </c>
      <c r="T185" s="73">
        <v>1190</v>
      </c>
      <c r="U185" s="21">
        <v>218.9</v>
      </c>
      <c r="V185" s="21">
        <v>3322</v>
      </c>
      <c r="W185" s="21">
        <v>3321</v>
      </c>
      <c r="X185" s="21">
        <v>263.5</v>
      </c>
      <c r="Y185" s="73">
        <v>2150</v>
      </c>
      <c r="Z185" s="21">
        <v>248.7</v>
      </c>
      <c r="AA185" s="21"/>
      <c r="AB185" s="21"/>
      <c r="AC185" s="21"/>
    </row>
    <row r="186" spans="1:38" x14ac:dyDescent="0.3">
      <c r="A186" s="19">
        <v>40629</v>
      </c>
      <c r="B186" s="20">
        <v>0.9375</v>
      </c>
      <c r="C186" s="21" t="s">
        <v>38</v>
      </c>
      <c r="D186" s="21">
        <f>-1</f>
        <v>-1</v>
      </c>
      <c r="E186" s="20"/>
      <c r="F186" s="21"/>
      <c r="G186" s="21"/>
      <c r="H186" s="21"/>
      <c r="I186" s="21"/>
      <c r="J186" s="21"/>
      <c r="K186" s="21">
        <v>69798</v>
      </c>
      <c r="L186" s="21">
        <v>58661</v>
      </c>
      <c r="M186" s="21">
        <v>76605</v>
      </c>
      <c r="N186" s="21">
        <v>2640</v>
      </c>
      <c r="O186" s="21"/>
      <c r="P186" s="21"/>
      <c r="Q186" s="22"/>
      <c r="R186" s="23"/>
      <c r="S186" s="21">
        <v>362.5</v>
      </c>
      <c r="T186" s="73">
        <v>1440</v>
      </c>
      <c r="U186" s="21">
        <v>264.7</v>
      </c>
      <c r="V186" s="21">
        <v>3489</v>
      </c>
      <c r="W186" s="21">
        <v>3488</v>
      </c>
      <c r="X186" s="21">
        <v>285.89999999999998</v>
      </c>
      <c r="Y186" s="73">
        <v>2325</v>
      </c>
      <c r="Z186" s="21">
        <v>284</v>
      </c>
      <c r="AA186" s="21"/>
      <c r="AB186" s="21"/>
      <c r="AC186" s="21"/>
    </row>
    <row r="187" spans="1:38" x14ac:dyDescent="0.3">
      <c r="A187" s="19">
        <v>40636</v>
      </c>
      <c r="B187" s="20">
        <v>0.95833333333333337</v>
      </c>
      <c r="C187" s="21"/>
      <c r="D187" s="20"/>
      <c r="E187" s="20"/>
      <c r="F187" s="21"/>
      <c r="G187" s="21"/>
      <c r="H187" s="21"/>
      <c r="I187" s="21"/>
      <c r="J187" s="21"/>
      <c r="K187" s="21">
        <v>69901</v>
      </c>
      <c r="L187" s="21">
        <v>58764</v>
      </c>
      <c r="M187" s="21">
        <v>76615</v>
      </c>
      <c r="N187" s="21">
        <v>2708</v>
      </c>
      <c r="O187" s="21"/>
      <c r="P187" s="21"/>
      <c r="Q187" s="22"/>
      <c r="R187" s="23"/>
      <c r="S187" s="21">
        <v>449.7</v>
      </c>
      <c r="T187" s="73">
        <v>1813.2</v>
      </c>
      <c r="U187" s="21">
        <v>328.95</v>
      </c>
      <c r="V187" s="21">
        <v>3657</v>
      </c>
      <c r="W187" s="21">
        <v>3657</v>
      </c>
      <c r="X187" s="21">
        <v>295.60000000000002</v>
      </c>
      <c r="Y187" s="73">
        <v>2365.8000000000002</v>
      </c>
      <c r="Z187" s="21">
        <v>296.7</v>
      </c>
      <c r="AA187" s="21"/>
      <c r="AB187" s="21"/>
      <c r="AC187" s="21"/>
    </row>
    <row r="188" spans="1:38" x14ac:dyDescent="0.3">
      <c r="A188" s="19">
        <v>40643</v>
      </c>
      <c r="B188" s="20">
        <v>0.95833333333333337</v>
      </c>
      <c r="C188" s="21"/>
      <c r="D188" s="20"/>
      <c r="E188" s="20"/>
      <c r="F188" s="21"/>
      <c r="G188" s="21"/>
      <c r="H188" s="21"/>
      <c r="I188" s="21"/>
      <c r="J188" s="21"/>
      <c r="K188" s="21">
        <v>69999</v>
      </c>
      <c r="L188" s="21">
        <v>58841</v>
      </c>
      <c r="M188" s="21">
        <v>76620</v>
      </c>
      <c r="N188" s="21">
        <v>2760</v>
      </c>
      <c r="O188" s="21"/>
      <c r="P188" s="21"/>
      <c r="Q188" s="22"/>
      <c r="R188" s="23"/>
      <c r="S188" s="21">
        <v>511.7</v>
      </c>
      <c r="T188" s="73">
        <v>2072</v>
      </c>
      <c r="U188" s="21">
        <v>377.6</v>
      </c>
      <c r="V188" s="21">
        <v>3826</v>
      </c>
      <c r="W188" s="21">
        <v>3825</v>
      </c>
      <c r="X188" s="21">
        <v>299.89</v>
      </c>
      <c r="Y188" s="73">
        <v>2365.9</v>
      </c>
      <c r="Z188" s="21">
        <v>296.7</v>
      </c>
      <c r="AA188" s="21"/>
      <c r="AB188" s="21"/>
      <c r="AC188" s="21"/>
    </row>
    <row r="189" spans="1:38" x14ac:dyDescent="0.3">
      <c r="A189" s="19">
        <v>40650</v>
      </c>
      <c r="B189" s="20">
        <v>0.95833333333333337</v>
      </c>
      <c r="C189" s="21"/>
      <c r="D189" s="20"/>
      <c r="E189" s="20"/>
      <c r="F189" s="21"/>
      <c r="G189" s="21"/>
      <c r="H189" s="21"/>
      <c r="I189" s="21"/>
      <c r="J189" s="21"/>
      <c r="K189" s="21">
        <v>70103</v>
      </c>
      <c r="L189" s="21">
        <v>58926</v>
      </c>
      <c r="M189" s="21">
        <v>76625</v>
      </c>
      <c r="N189" s="21">
        <v>2833</v>
      </c>
      <c r="O189" s="21"/>
      <c r="P189" s="21"/>
      <c r="Q189" s="22"/>
      <c r="R189" s="23"/>
      <c r="S189" s="21">
        <v>598.79999999999995</v>
      </c>
      <c r="T189" s="73">
        <v>2437.6999999999998</v>
      </c>
      <c r="U189" s="21">
        <v>445.9</v>
      </c>
      <c r="V189" s="21">
        <v>3993</v>
      </c>
      <c r="W189" s="21">
        <v>3993</v>
      </c>
      <c r="X189" s="21">
        <v>304.60000000000002</v>
      </c>
      <c r="Y189" s="73">
        <v>2365.9</v>
      </c>
      <c r="Z189" s="21">
        <v>296.7</v>
      </c>
      <c r="AA189" s="21"/>
      <c r="AB189" s="21"/>
      <c r="AC189" s="21"/>
    </row>
    <row r="190" spans="1:38" x14ac:dyDescent="0.3">
      <c r="A190" s="19">
        <v>40657</v>
      </c>
      <c r="B190" s="20">
        <v>0.97916666666666663</v>
      </c>
      <c r="C190" s="21"/>
      <c r="D190" s="20"/>
      <c r="E190" s="20"/>
      <c r="F190" s="21"/>
      <c r="G190" s="21"/>
      <c r="H190" s="21"/>
      <c r="I190" s="21"/>
      <c r="J190" s="21"/>
      <c r="K190" s="21">
        <v>70172</v>
      </c>
      <c r="L190" s="21">
        <v>58976</v>
      </c>
      <c r="M190" s="21">
        <v>76630.7</v>
      </c>
      <c r="N190" s="21">
        <v>2834</v>
      </c>
      <c r="O190" s="21"/>
      <c r="P190" s="21"/>
      <c r="Q190" s="22"/>
      <c r="R190" s="23"/>
      <c r="S190" s="21">
        <v>601.70000000000005</v>
      </c>
      <c r="T190" s="73">
        <v>2442.1</v>
      </c>
      <c r="U190" s="21">
        <v>446.9</v>
      </c>
      <c r="V190" s="21">
        <v>4162</v>
      </c>
      <c r="W190" s="21">
        <v>4161</v>
      </c>
      <c r="X190" s="21">
        <v>309.5</v>
      </c>
      <c r="Y190" s="73">
        <v>2366</v>
      </c>
      <c r="Z190" s="21">
        <v>296.7</v>
      </c>
      <c r="AA190" s="21"/>
      <c r="AB190" s="21"/>
      <c r="AC190" s="21"/>
    </row>
    <row r="191" spans="1:38" x14ac:dyDescent="0.3">
      <c r="A191" s="19">
        <v>40671</v>
      </c>
      <c r="B191" s="20">
        <v>0.9375</v>
      </c>
      <c r="C191" s="21"/>
      <c r="D191" s="20"/>
      <c r="E191" s="20"/>
      <c r="F191" s="21"/>
      <c r="G191" s="21"/>
      <c r="H191" s="21"/>
      <c r="I191" s="21"/>
      <c r="J191" s="21"/>
      <c r="K191" s="21">
        <v>70325</v>
      </c>
      <c r="L191" s="21">
        <v>59096</v>
      </c>
      <c r="M191" s="21">
        <v>76640</v>
      </c>
      <c r="N191" s="21">
        <v>2868</v>
      </c>
      <c r="O191" s="21"/>
      <c r="P191" s="21"/>
      <c r="Q191" s="22"/>
      <c r="R191" s="23"/>
      <c r="S191" s="21">
        <v>645</v>
      </c>
      <c r="T191" s="73">
        <v>2621.7</v>
      </c>
      <c r="U191" s="21">
        <v>479.4</v>
      </c>
      <c r="V191" s="21">
        <v>4497</v>
      </c>
      <c r="W191" s="21">
        <v>4496</v>
      </c>
      <c r="X191" s="21">
        <v>317.74</v>
      </c>
      <c r="Y191" s="73">
        <v>2366</v>
      </c>
      <c r="Z191" s="21">
        <v>296.7</v>
      </c>
      <c r="AA191" s="21"/>
      <c r="AB191" s="21"/>
      <c r="AC191" s="21"/>
    </row>
    <row r="192" spans="1:38" x14ac:dyDescent="0.3">
      <c r="A192" s="19">
        <v>40676</v>
      </c>
      <c r="B192" s="20">
        <v>0.375</v>
      </c>
      <c r="C192" s="21" t="s">
        <v>119</v>
      </c>
      <c r="D192" s="20"/>
      <c r="E192" s="20"/>
      <c r="F192" s="21"/>
      <c r="G192" s="21"/>
      <c r="H192" s="21"/>
      <c r="I192" s="21"/>
      <c r="J192" s="21"/>
      <c r="K192" s="21">
        <v>70355</v>
      </c>
      <c r="L192" s="21">
        <v>59138</v>
      </c>
      <c r="M192" s="21">
        <v>76644</v>
      </c>
      <c r="N192" s="21">
        <v>2868</v>
      </c>
      <c r="O192" s="21"/>
      <c r="P192" s="21"/>
      <c r="Q192" s="22"/>
      <c r="R192" s="23"/>
      <c r="S192" s="21">
        <v>646.4</v>
      </c>
      <c r="T192" s="73">
        <v>2621.8</v>
      </c>
      <c r="U192" s="21">
        <v>479.45</v>
      </c>
      <c r="V192" s="21">
        <v>4603</v>
      </c>
      <c r="W192" s="21">
        <v>4603</v>
      </c>
      <c r="X192" s="21">
        <v>321.60000000000002</v>
      </c>
      <c r="Y192" s="73">
        <v>2366</v>
      </c>
      <c r="Z192" s="21">
        <v>296.7</v>
      </c>
      <c r="AA192" s="21"/>
      <c r="AB192" s="21"/>
      <c r="AC192" s="21"/>
    </row>
    <row r="193" spans="1:29" x14ac:dyDescent="0.3">
      <c r="A193" s="19">
        <v>40684</v>
      </c>
      <c r="B193" s="20">
        <v>0.52083333333333337</v>
      </c>
      <c r="C193" s="21" t="s">
        <v>120</v>
      </c>
      <c r="D193" s="20"/>
      <c r="E193" s="20"/>
      <c r="F193" s="21"/>
      <c r="G193" s="21"/>
      <c r="H193" s="21"/>
      <c r="I193" s="21"/>
      <c r="J193" s="21"/>
      <c r="K193" s="21">
        <v>70413</v>
      </c>
      <c r="L193" s="21">
        <v>59171</v>
      </c>
      <c r="M193" s="21">
        <v>76645</v>
      </c>
      <c r="N193" s="21">
        <v>2882</v>
      </c>
      <c r="O193" s="21"/>
      <c r="P193" s="21"/>
      <c r="Q193" s="22"/>
      <c r="R193" s="23"/>
      <c r="S193" s="21">
        <v>666.2</v>
      </c>
      <c r="T193" s="73">
        <v>2701.2</v>
      </c>
      <c r="U193" s="21">
        <v>492.68</v>
      </c>
      <c r="V193" s="21">
        <v>4799</v>
      </c>
      <c r="W193" s="21">
        <v>4798</v>
      </c>
      <c r="X193" s="21">
        <v>322.48</v>
      </c>
      <c r="Y193" s="73">
        <v>2366.1999999999998</v>
      </c>
      <c r="Z193" s="21">
        <v>296.72000000000003</v>
      </c>
      <c r="AA193" s="21"/>
      <c r="AB193" s="21"/>
      <c r="AC193" s="21"/>
    </row>
    <row r="194" spans="1:29" x14ac:dyDescent="0.3">
      <c r="A194" s="19">
        <v>40692</v>
      </c>
      <c r="B194" s="20">
        <v>0.95833333333333337</v>
      </c>
      <c r="C194" s="21"/>
      <c r="D194" s="20"/>
      <c r="E194" s="20"/>
      <c r="F194" s="21"/>
      <c r="G194" s="21"/>
      <c r="H194" s="21"/>
      <c r="I194" s="21"/>
      <c r="J194" s="21"/>
      <c r="K194" s="21">
        <v>70524</v>
      </c>
      <c r="L194" s="21">
        <v>59223</v>
      </c>
      <c r="M194" s="21">
        <v>76651</v>
      </c>
      <c r="N194" s="21">
        <v>2902</v>
      </c>
      <c r="O194" s="21"/>
      <c r="P194" s="21"/>
      <c r="Q194" s="22"/>
      <c r="R194" s="23"/>
      <c r="S194" s="21">
        <v>690</v>
      </c>
      <c r="T194" s="73">
        <v>2802.7</v>
      </c>
      <c r="U194" s="21">
        <v>511.2</v>
      </c>
      <c r="V194" s="21">
        <v>5001</v>
      </c>
      <c r="W194" s="21">
        <v>5001</v>
      </c>
      <c r="X194" s="21">
        <v>327.87700000000001</v>
      </c>
      <c r="Y194" s="73">
        <v>2366.3000000000002</v>
      </c>
      <c r="Z194" s="21">
        <v>296.7</v>
      </c>
      <c r="AA194" s="21"/>
      <c r="AB194" s="21"/>
      <c r="AC194" s="21"/>
    </row>
    <row r="195" spans="1:29" x14ac:dyDescent="0.3">
      <c r="A195" s="19">
        <v>40707</v>
      </c>
      <c r="B195" s="20">
        <v>0.91666666666666663</v>
      </c>
      <c r="C195" s="21"/>
      <c r="D195" s="20"/>
      <c r="E195" s="20"/>
      <c r="F195" s="21"/>
      <c r="G195" s="21"/>
      <c r="H195" s="21"/>
      <c r="I195" s="21"/>
      <c r="J195" s="21"/>
      <c r="K195" s="21">
        <v>70689</v>
      </c>
      <c r="L195" s="21">
        <v>59310</v>
      </c>
      <c r="M195" s="21">
        <v>76659</v>
      </c>
      <c r="N195" s="21">
        <v>2913</v>
      </c>
      <c r="O195" s="21"/>
      <c r="P195" s="21"/>
      <c r="Q195" s="22"/>
      <c r="R195" s="23"/>
      <c r="S195" s="21">
        <v>706.3</v>
      </c>
      <c r="T195" s="73">
        <v>2859.9</v>
      </c>
      <c r="U195" s="21">
        <v>521.9</v>
      </c>
      <c r="V195" s="21">
        <v>5360</v>
      </c>
      <c r="W195" s="21">
        <v>5360</v>
      </c>
      <c r="X195" s="21">
        <v>335.5</v>
      </c>
      <c r="Y195" s="73">
        <v>2366.3000000000002</v>
      </c>
      <c r="Z195" s="21">
        <v>296.7</v>
      </c>
      <c r="AA195" s="21"/>
      <c r="AB195" s="21"/>
      <c r="AC195" s="21"/>
    </row>
    <row r="196" spans="1:29" x14ac:dyDescent="0.3">
      <c r="A196" s="19">
        <v>40713</v>
      </c>
      <c r="B196" s="20">
        <v>0.91666666666666663</v>
      </c>
      <c r="C196" s="21"/>
      <c r="D196" s="20"/>
      <c r="E196" s="20"/>
      <c r="F196" s="21"/>
      <c r="G196" s="21"/>
      <c r="H196" s="21"/>
      <c r="I196" s="21"/>
      <c r="J196" s="21"/>
      <c r="K196" s="21">
        <v>70766</v>
      </c>
      <c r="L196" s="21">
        <v>59358</v>
      </c>
      <c r="M196" s="21">
        <v>76665</v>
      </c>
      <c r="N196" s="21">
        <v>2926</v>
      </c>
      <c r="O196" s="21"/>
      <c r="P196" s="21"/>
      <c r="Q196" s="22"/>
      <c r="R196" s="23"/>
      <c r="S196" s="21">
        <v>724.1</v>
      </c>
      <c r="T196" s="73">
        <v>2932.6</v>
      </c>
      <c r="U196" s="21">
        <v>533.75</v>
      </c>
      <c r="V196" s="21">
        <v>5504</v>
      </c>
      <c r="W196" s="21">
        <v>5504</v>
      </c>
      <c r="X196" s="21">
        <v>340.36</v>
      </c>
      <c r="Y196" s="73">
        <v>2366.5</v>
      </c>
      <c r="Z196" s="21">
        <v>296.7</v>
      </c>
      <c r="AA196" s="21"/>
      <c r="AB196" s="21"/>
      <c r="AC196" s="21"/>
    </row>
    <row r="197" spans="1:29" x14ac:dyDescent="0.3">
      <c r="A197" s="19">
        <v>40720</v>
      </c>
      <c r="B197" s="20">
        <v>0.91666666666666663</v>
      </c>
      <c r="C197" s="21"/>
      <c r="D197" s="20"/>
      <c r="E197" s="20"/>
      <c r="F197" s="21"/>
      <c r="G197" s="21"/>
      <c r="H197" s="21"/>
      <c r="I197" s="21"/>
      <c r="J197" s="21"/>
      <c r="K197" s="21">
        <v>70859</v>
      </c>
      <c r="L197" s="21">
        <v>59417</v>
      </c>
      <c r="M197" s="21">
        <v>76671</v>
      </c>
      <c r="N197" s="21">
        <v>2969</v>
      </c>
      <c r="O197" s="21"/>
      <c r="P197" s="21"/>
      <c r="Q197" s="22"/>
      <c r="R197" s="23"/>
      <c r="S197" s="21">
        <v>760.3</v>
      </c>
      <c r="T197" s="73">
        <v>3114.6</v>
      </c>
      <c r="U197" s="21">
        <v>574.42499999999995</v>
      </c>
      <c r="V197" s="21">
        <v>5672</v>
      </c>
      <c r="W197" s="21">
        <v>5672</v>
      </c>
      <c r="X197" s="21">
        <v>345.76</v>
      </c>
      <c r="Y197" s="73">
        <v>2366.6</v>
      </c>
      <c r="Z197" s="21">
        <v>296.74900000000002</v>
      </c>
      <c r="AA197" s="21"/>
      <c r="AB197" s="21"/>
      <c r="AC197" s="21"/>
    </row>
    <row r="198" spans="1:29" x14ac:dyDescent="0.3">
      <c r="A198" s="19">
        <v>40727</v>
      </c>
      <c r="B198" s="20">
        <v>0.91666666666666663</v>
      </c>
      <c r="C198" s="21"/>
      <c r="D198" s="20"/>
      <c r="E198" s="20"/>
      <c r="F198" s="21"/>
      <c r="G198" s="21"/>
      <c r="H198" s="21"/>
      <c r="I198" s="21"/>
      <c r="J198" s="21"/>
      <c r="K198" s="21">
        <v>70925</v>
      </c>
      <c r="L198" s="21">
        <v>59475</v>
      </c>
      <c r="M198" s="21">
        <v>76676.600000000006</v>
      </c>
      <c r="N198" s="21">
        <v>2969</v>
      </c>
      <c r="O198" s="21"/>
      <c r="P198" s="21"/>
      <c r="Q198" s="22"/>
      <c r="R198" s="23"/>
      <c r="S198" s="21">
        <v>762.3</v>
      </c>
      <c r="T198" s="73">
        <v>3114.7</v>
      </c>
      <c r="U198" s="21">
        <v>574.47199999999998</v>
      </c>
      <c r="V198" s="21">
        <v>5840</v>
      </c>
      <c r="W198" s="21">
        <v>5840</v>
      </c>
      <c r="X198" s="21">
        <v>350.73</v>
      </c>
      <c r="Y198" s="73">
        <v>2366.6999999999998</v>
      </c>
      <c r="Z198" s="21">
        <v>296.75400000000002</v>
      </c>
      <c r="AA198" s="21"/>
      <c r="AB198" s="21"/>
      <c r="AC198" s="21"/>
    </row>
    <row r="199" spans="1:29" x14ac:dyDescent="0.3">
      <c r="A199" s="19">
        <v>40734</v>
      </c>
      <c r="B199" s="20">
        <v>0.91666666666666663</v>
      </c>
      <c r="C199" s="21"/>
      <c r="D199" s="20"/>
      <c r="E199" s="20"/>
      <c r="F199" s="21"/>
      <c r="G199" s="21"/>
      <c r="H199" s="21"/>
      <c r="I199" s="21"/>
      <c r="J199" s="21"/>
      <c r="K199" s="21">
        <v>70991</v>
      </c>
      <c r="L199" s="21">
        <v>59529</v>
      </c>
      <c r="M199" s="21">
        <v>76683.199999999997</v>
      </c>
      <c r="N199" s="21">
        <v>2970</v>
      </c>
      <c r="O199" s="21"/>
      <c r="P199" s="21"/>
      <c r="Q199" s="22"/>
      <c r="R199" s="23"/>
      <c r="S199" s="21">
        <v>765.2</v>
      </c>
      <c r="T199" s="73">
        <v>3119.4</v>
      </c>
      <c r="U199" s="21">
        <v>575.6</v>
      </c>
      <c r="V199" s="21">
        <v>6009</v>
      </c>
      <c r="W199" s="21">
        <v>6008</v>
      </c>
      <c r="X199" s="21">
        <v>356.72</v>
      </c>
      <c r="Y199" s="73">
        <v>2366.6999999999998</v>
      </c>
      <c r="Z199" s="21">
        <v>296.76</v>
      </c>
      <c r="AA199" s="21"/>
      <c r="AB199" s="21"/>
      <c r="AC199" s="21"/>
    </row>
    <row r="200" spans="1:29" x14ac:dyDescent="0.3">
      <c r="A200" s="19">
        <v>40741</v>
      </c>
      <c r="B200" s="20">
        <v>0.91666666666666663</v>
      </c>
      <c r="C200" s="21"/>
      <c r="D200" s="20"/>
      <c r="E200" s="20"/>
      <c r="F200" s="21"/>
      <c r="G200" s="21"/>
      <c r="H200" s="21"/>
      <c r="I200" s="21"/>
      <c r="J200" s="21"/>
      <c r="K200" s="21">
        <v>71063</v>
      </c>
      <c r="L200" s="21">
        <v>59594</v>
      </c>
      <c r="M200" s="21">
        <v>76688.47</v>
      </c>
      <c r="N200" s="21">
        <v>2986</v>
      </c>
      <c r="O200" s="21"/>
      <c r="P200" s="21"/>
      <c r="Q200" s="22"/>
      <c r="R200" s="23"/>
      <c r="S200" s="21">
        <v>786.7</v>
      </c>
      <c r="T200" s="73">
        <v>3209.9</v>
      </c>
      <c r="U200" s="21">
        <v>590.20000000000005</v>
      </c>
      <c r="V200" s="21">
        <v>6176</v>
      </c>
      <c r="W200" s="21">
        <v>6175</v>
      </c>
      <c r="X200" s="21">
        <v>361.3</v>
      </c>
      <c r="Y200" s="73">
        <v>2366.8000000000002</v>
      </c>
      <c r="Z200" s="21">
        <v>296.76</v>
      </c>
      <c r="AA200" s="21"/>
      <c r="AB200" s="21"/>
      <c r="AC200" s="21"/>
    </row>
    <row r="201" spans="1:29" x14ac:dyDescent="0.3">
      <c r="A201" s="19">
        <v>40748</v>
      </c>
      <c r="B201" s="20">
        <v>0.91666666666666663</v>
      </c>
      <c r="C201" s="21"/>
      <c r="D201" s="20"/>
      <c r="E201" s="20"/>
      <c r="F201" s="21"/>
      <c r="G201" s="21"/>
      <c r="H201" s="21"/>
      <c r="I201" s="21"/>
      <c r="J201" s="21"/>
      <c r="K201" s="21">
        <v>71135</v>
      </c>
      <c r="L201" s="21">
        <v>59650</v>
      </c>
      <c r="M201" s="21">
        <v>76703</v>
      </c>
      <c r="N201" s="21">
        <v>2990</v>
      </c>
      <c r="O201" s="21"/>
      <c r="P201" s="21"/>
      <c r="Q201" s="22"/>
      <c r="R201" s="23"/>
      <c r="S201" s="21">
        <v>792</v>
      </c>
      <c r="T201" s="73">
        <v>3227.7</v>
      </c>
      <c r="U201" s="21">
        <v>594.37</v>
      </c>
      <c r="V201" s="21">
        <v>6344</v>
      </c>
      <c r="W201" s="21">
        <v>6344</v>
      </c>
      <c r="X201" s="21">
        <v>375.3</v>
      </c>
      <c r="Y201" s="73">
        <v>2452.8000000000002</v>
      </c>
      <c r="Z201" s="21">
        <v>331.7</v>
      </c>
      <c r="AA201" s="21"/>
      <c r="AB201" s="21"/>
      <c r="AC201" s="21"/>
    </row>
    <row r="202" spans="1:29" x14ac:dyDescent="0.3">
      <c r="A202" s="19">
        <v>40763</v>
      </c>
      <c r="B202" s="20">
        <v>0.95833333333333337</v>
      </c>
      <c r="C202" s="21"/>
      <c r="D202" s="20"/>
      <c r="E202" s="20"/>
      <c r="F202" s="21"/>
      <c r="G202" s="21"/>
      <c r="H202" s="21"/>
      <c r="I202" s="21"/>
      <c r="J202" s="21"/>
      <c r="K202" s="21">
        <v>71288</v>
      </c>
      <c r="L202" s="21">
        <v>59767</v>
      </c>
      <c r="M202" s="21">
        <v>76713.5</v>
      </c>
      <c r="N202" s="21">
        <v>3008</v>
      </c>
      <c r="O202" s="21"/>
      <c r="P202" s="21"/>
      <c r="Q202" s="22"/>
      <c r="R202" s="23"/>
      <c r="S202" s="21">
        <v>808.6</v>
      </c>
      <c r="T202" s="73">
        <v>3299.3</v>
      </c>
      <c r="U202" s="21">
        <v>611.20000000000005</v>
      </c>
      <c r="V202" s="21">
        <v>6705</v>
      </c>
      <c r="W202" s="21">
        <v>6705</v>
      </c>
      <c r="X202" s="21">
        <v>383.96</v>
      </c>
      <c r="Y202" s="73">
        <v>2452.9</v>
      </c>
      <c r="Z202" s="21">
        <v>331.7</v>
      </c>
      <c r="AA202" s="21"/>
      <c r="AB202" s="21"/>
      <c r="AC202" s="21"/>
    </row>
    <row r="203" spans="1:29" x14ac:dyDescent="0.3">
      <c r="A203" s="19">
        <v>40769</v>
      </c>
      <c r="B203" s="20">
        <v>0.95833333333333337</v>
      </c>
      <c r="C203" s="21"/>
      <c r="D203" s="20"/>
      <c r="E203" s="20"/>
      <c r="F203" s="21"/>
      <c r="G203" s="21"/>
      <c r="H203" s="21"/>
      <c r="I203" s="21"/>
      <c r="J203" s="21"/>
      <c r="K203" s="21">
        <v>71361</v>
      </c>
      <c r="L203" s="21">
        <v>59817</v>
      </c>
      <c r="M203" s="21">
        <v>76718</v>
      </c>
      <c r="N203" s="21">
        <v>3023</v>
      </c>
      <c r="O203" s="21"/>
      <c r="P203" s="21"/>
      <c r="Q203" s="22"/>
      <c r="R203" s="23"/>
      <c r="S203" s="21">
        <v>824.1</v>
      </c>
      <c r="T203" s="73">
        <v>3368.3</v>
      </c>
      <c r="U203" s="21">
        <v>625.07299999999998</v>
      </c>
      <c r="V203" s="21">
        <v>6849</v>
      </c>
      <c r="W203" s="21">
        <v>6849</v>
      </c>
      <c r="X203" s="21">
        <v>387.91570000000002</v>
      </c>
      <c r="Y203" s="73">
        <v>2453</v>
      </c>
      <c r="Z203" s="21">
        <v>331.72</v>
      </c>
      <c r="AA203" s="21"/>
      <c r="AB203" s="21"/>
      <c r="AC203" s="21"/>
    </row>
    <row r="204" spans="1:29" x14ac:dyDescent="0.3">
      <c r="A204" s="19">
        <v>40776</v>
      </c>
      <c r="B204" s="20">
        <v>0.91666666666666663</v>
      </c>
      <c r="C204" s="21"/>
      <c r="D204" s="20"/>
      <c r="E204" s="20"/>
      <c r="F204" s="21"/>
      <c r="G204" s="21"/>
      <c r="H204" s="21"/>
      <c r="I204" s="21"/>
      <c r="J204" s="21"/>
      <c r="K204" s="21">
        <v>71429</v>
      </c>
      <c r="L204" s="21">
        <v>59868</v>
      </c>
      <c r="M204" s="25">
        <v>76724.06</v>
      </c>
      <c r="N204" s="21">
        <v>3026</v>
      </c>
      <c r="O204" s="21"/>
      <c r="P204" s="21"/>
      <c r="Q204" s="22"/>
      <c r="R204" s="23"/>
      <c r="S204" s="21">
        <v>828.9</v>
      </c>
      <c r="T204" s="73">
        <v>3383.9</v>
      </c>
      <c r="U204" s="21">
        <v>628.62199999999996</v>
      </c>
      <c r="V204" s="21">
        <v>7016</v>
      </c>
      <c r="W204" s="21">
        <v>7016</v>
      </c>
      <c r="X204" s="21">
        <v>393.36</v>
      </c>
      <c r="Y204" s="73">
        <v>2453</v>
      </c>
      <c r="Z204" s="21">
        <v>331.726</v>
      </c>
      <c r="AA204" s="21"/>
      <c r="AB204" s="21"/>
      <c r="AC204" s="21"/>
    </row>
    <row r="205" spans="1:29" x14ac:dyDescent="0.3">
      <c r="A205" s="19">
        <v>40792</v>
      </c>
      <c r="B205" s="20">
        <v>0.95833333333333337</v>
      </c>
      <c r="C205" s="21" t="s">
        <v>119</v>
      </c>
      <c r="D205" s="20"/>
      <c r="E205" s="20"/>
      <c r="F205" s="21"/>
      <c r="G205" s="21"/>
      <c r="H205" s="21"/>
      <c r="I205" s="21"/>
      <c r="J205" s="21"/>
      <c r="K205" s="21">
        <v>71576</v>
      </c>
      <c r="L205" s="21">
        <v>60003</v>
      </c>
      <c r="M205" s="21">
        <v>76733</v>
      </c>
      <c r="N205" s="26">
        <f>N204+(U205-U204)*1.07</f>
        <v>3043.2997599999999</v>
      </c>
      <c r="O205" s="21"/>
      <c r="P205" s="21"/>
      <c r="Q205" s="22"/>
      <c r="R205" s="23"/>
      <c r="S205" s="21">
        <v>853.1</v>
      </c>
      <c r="T205" s="73">
        <v>3479</v>
      </c>
      <c r="U205" s="21">
        <v>644.79</v>
      </c>
      <c r="V205" s="21">
        <v>7401</v>
      </c>
      <c r="W205" s="21">
        <v>7401</v>
      </c>
      <c r="X205" s="21">
        <v>401.46</v>
      </c>
      <c r="Y205" s="73">
        <v>2453.1999999999998</v>
      </c>
      <c r="Z205" s="21">
        <v>331.74</v>
      </c>
      <c r="AA205" s="21"/>
      <c r="AB205" s="21"/>
      <c r="AC205" s="21"/>
    </row>
    <row r="206" spans="1:29" x14ac:dyDescent="0.3">
      <c r="A206" s="19">
        <v>40800</v>
      </c>
      <c r="B206" s="20">
        <v>0.70833333333333337</v>
      </c>
      <c r="C206" s="21" t="s">
        <v>120</v>
      </c>
      <c r="D206" s="20"/>
      <c r="E206" s="20"/>
      <c r="F206" s="21"/>
      <c r="G206" s="21"/>
      <c r="H206" s="21"/>
      <c r="I206" s="21"/>
      <c r="J206" s="46"/>
      <c r="K206" s="21">
        <v>71638</v>
      </c>
      <c r="L206" s="21">
        <v>60049.5</v>
      </c>
      <c r="M206" s="21">
        <v>76740.7</v>
      </c>
      <c r="N206" s="26">
        <f t="shared" ref="N206:N215" si="0">N205+(U206-U205)*1.07</f>
        <v>3048.8958600000001</v>
      </c>
      <c r="O206" s="21"/>
      <c r="P206" s="21"/>
      <c r="Q206" s="22"/>
      <c r="R206" s="23"/>
      <c r="S206" s="21">
        <v>859.71</v>
      </c>
      <c r="T206" s="73">
        <v>3503.4</v>
      </c>
      <c r="U206" s="21">
        <v>650.02</v>
      </c>
      <c r="V206" s="21">
        <v>7587</v>
      </c>
      <c r="W206" s="21">
        <v>7586</v>
      </c>
      <c r="X206" s="21">
        <v>408.53</v>
      </c>
      <c r="Y206" s="73">
        <v>2494.9</v>
      </c>
      <c r="Z206" s="21">
        <v>347.23</v>
      </c>
      <c r="AA206" s="21"/>
      <c r="AB206" s="21"/>
      <c r="AC206" s="21"/>
    </row>
    <row r="207" spans="1:29" x14ac:dyDescent="0.3">
      <c r="A207" s="19">
        <v>40804</v>
      </c>
      <c r="B207" s="20">
        <v>0.91666666666666663</v>
      </c>
      <c r="C207" s="21"/>
      <c r="D207" s="20"/>
      <c r="E207" s="20"/>
      <c r="F207" s="21"/>
      <c r="G207" s="21"/>
      <c r="H207" s="21"/>
      <c r="I207" s="21"/>
      <c r="J207" s="21"/>
      <c r="K207" s="21">
        <v>71710</v>
      </c>
      <c r="L207" s="21">
        <v>60085</v>
      </c>
      <c r="M207" s="21">
        <v>76743.8</v>
      </c>
      <c r="N207" s="26">
        <f t="shared" si="0"/>
        <v>3078.1924600000002</v>
      </c>
      <c r="O207" s="21"/>
      <c r="P207" s="21"/>
      <c r="Q207" s="22"/>
      <c r="R207" s="23"/>
      <c r="S207" s="21">
        <v>892.5</v>
      </c>
      <c r="T207" s="73">
        <v>3656.3</v>
      </c>
      <c r="U207" s="21">
        <v>677.4</v>
      </c>
      <c r="V207" s="21">
        <v>7689</v>
      </c>
      <c r="W207" s="21">
        <v>7688</v>
      </c>
      <c r="X207" s="21">
        <v>411.18</v>
      </c>
      <c r="Y207" s="73">
        <v>2495</v>
      </c>
      <c r="Z207" s="21">
        <v>347.24</v>
      </c>
      <c r="AA207" s="21"/>
      <c r="AB207" s="21"/>
      <c r="AC207" s="21"/>
    </row>
    <row r="208" spans="1:29" x14ac:dyDescent="0.3">
      <c r="A208" s="19">
        <v>40818</v>
      </c>
      <c r="B208" s="20">
        <v>0.95833333333333337</v>
      </c>
      <c r="C208" s="21"/>
      <c r="D208" s="20"/>
      <c r="E208" s="20"/>
      <c r="F208" s="21"/>
      <c r="G208" s="21"/>
      <c r="H208" s="21"/>
      <c r="I208" s="21"/>
      <c r="J208" s="21"/>
      <c r="K208" s="21">
        <v>71870</v>
      </c>
      <c r="L208" s="21">
        <v>60191</v>
      </c>
      <c r="M208" s="21">
        <v>76753.03</v>
      </c>
      <c r="N208" s="26">
        <f t="shared" si="0"/>
        <v>3118.1676600000001</v>
      </c>
      <c r="O208" s="21"/>
      <c r="P208" s="21"/>
      <c r="Q208" s="22"/>
      <c r="R208" s="23"/>
      <c r="S208" s="21">
        <v>931.4</v>
      </c>
      <c r="T208" s="73">
        <v>3833.5</v>
      </c>
      <c r="U208" s="21">
        <v>714.76</v>
      </c>
      <c r="V208" s="21">
        <v>8025</v>
      </c>
      <c r="W208" s="21">
        <v>8025</v>
      </c>
      <c r="X208" s="21">
        <v>419.3</v>
      </c>
      <c r="Y208" s="73">
        <v>2495.5</v>
      </c>
      <c r="Z208" s="21">
        <v>347.26</v>
      </c>
      <c r="AA208" s="21"/>
      <c r="AB208" s="21"/>
      <c r="AC208" s="21"/>
    </row>
    <row r="209" spans="1:29" x14ac:dyDescent="0.3">
      <c r="A209" s="19">
        <v>40825</v>
      </c>
      <c r="B209" s="20">
        <v>0.72916666666666663</v>
      </c>
      <c r="C209" s="21"/>
      <c r="D209" s="20"/>
      <c r="E209" s="20"/>
      <c r="F209" s="21"/>
      <c r="G209" s="21"/>
      <c r="H209" s="21"/>
      <c r="I209" s="21"/>
      <c r="J209" s="21"/>
      <c r="K209" s="21">
        <v>71967</v>
      </c>
      <c r="L209" s="21">
        <v>60249</v>
      </c>
      <c r="M209" s="21">
        <v>76757.3</v>
      </c>
      <c r="N209" s="26">
        <f t="shared" si="0"/>
        <v>3166.5744600000003</v>
      </c>
      <c r="O209" s="21"/>
      <c r="P209" s="21"/>
      <c r="Q209" s="22"/>
      <c r="R209" s="23"/>
      <c r="S209" s="21">
        <v>978.1</v>
      </c>
      <c r="T209" s="73">
        <v>4047.4</v>
      </c>
      <c r="U209" s="21">
        <v>760</v>
      </c>
      <c r="V209" s="21">
        <v>8188</v>
      </c>
      <c r="W209" s="21">
        <v>8187</v>
      </c>
      <c r="X209" s="21">
        <v>422.97</v>
      </c>
      <c r="Y209" s="73">
        <v>2495.6</v>
      </c>
      <c r="Z209" s="21">
        <v>347.27</v>
      </c>
      <c r="AA209" s="21"/>
      <c r="AB209" s="21"/>
      <c r="AC209" s="21"/>
    </row>
    <row r="210" spans="1:29" x14ac:dyDescent="0.3">
      <c r="A210" s="19">
        <v>40832</v>
      </c>
      <c r="B210" s="20">
        <v>0.85416666666666663</v>
      </c>
      <c r="C210" s="21"/>
      <c r="D210" s="20"/>
      <c r="E210" s="20"/>
      <c r="F210" s="21"/>
      <c r="G210" s="21"/>
      <c r="H210" s="21"/>
      <c r="I210" s="21"/>
      <c r="J210" s="21"/>
      <c r="K210" s="21">
        <v>72092</v>
      </c>
      <c r="L210" s="21">
        <v>60328</v>
      </c>
      <c r="M210" s="21">
        <v>76763.399999999994</v>
      </c>
      <c r="N210" s="26">
        <f t="shared" si="0"/>
        <v>3240.1904600000003</v>
      </c>
      <c r="O210" s="21"/>
      <c r="P210" s="21"/>
      <c r="Q210" s="22"/>
      <c r="R210" s="23"/>
      <c r="S210" s="21">
        <v>1063.5</v>
      </c>
      <c r="T210" s="73">
        <v>4431.3</v>
      </c>
      <c r="U210" s="21">
        <v>828.8</v>
      </c>
      <c r="V210" s="21">
        <v>8359</v>
      </c>
      <c r="W210" s="21">
        <v>8358</v>
      </c>
      <c r="X210" s="21">
        <v>428.07</v>
      </c>
      <c r="Y210" s="73">
        <v>2495.6</v>
      </c>
      <c r="Z210" s="21">
        <v>347.27</v>
      </c>
      <c r="AA210" s="21"/>
      <c r="AB210" s="21"/>
      <c r="AC210" s="21"/>
    </row>
    <row r="211" spans="1:29" x14ac:dyDescent="0.3">
      <c r="A211" s="19">
        <v>40839</v>
      </c>
      <c r="B211" s="20">
        <v>0.85416666666666663</v>
      </c>
      <c r="C211" s="21"/>
      <c r="D211" s="20"/>
      <c r="E211" s="20"/>
      <c r="F211" s="21"/>
      <c r="G211" s="21"/>
      <c r="H211" s="21"/>
      <c r="I211" s="21"/>
      <c r="J211" s="21"/>
      <c r="K211" s="21">
        <v>72219</v>
      </c>
      <c r="L211" s="21">
        <v>60444</v>
      </c>
      <c r="M211" s="21">
        <v>76775</v>
      </c>
      <c r="N211" s="25">
        <v>3335</v>
      </c>
      <c r="O211" s="21"/>
      <c r="P211" s="21"/>
      <c r="Q211" s="22"/>
      <c r="R211" s="23"/>
      <c r="S211" s="21">
        <v>1188.9000000000001</v>
      </c>
      <c r="T211" s="73">
        <v>4957.6000000000004</v>
      </c>
      <c r="U211" s="21">
        <v>922.6</v>
      </c>
      <c r="V211" s="21">
        <v>8527</v>
      </c>
      <c r="W211" s="21">
        <v>8526</v>
      </c>
      <c r="X211" s="21">
        <v>439.1</v>
      </c>
      <c r="Y211" s="73">
        <v>2553.5</v>
      </c>
      <c r="Z211" s="21">
        <v>359.3</v>
      </c>
      <c r="AA211" s="21"/>
      <c r="AB211" s="21"/>
      <c r="AC211" s="21"/>
    </row>
    <row r="212" spans="1:29" x14ac:dyDescent="0.3">
      <c r="A212" s="19">
        <v>40846</v>
      </c>
      <c r="B212" s="20">
        <v>0.85416666666666663</v>
      </c>
      <c r="C212" s="21"/>
      <c r="D212" s="21">
        <v>1</v>
      </c>
      <c r="E212" s="20"/>
      <c r="F212" s="21"/>
      <c r="G212" s="21"/>
      <c r="H212" s="21"/>
      <c r="I212" s="21"/>
      <c r="J212" s="21"/>
      <c r="K212" s="21">
        <v>72363</v>
      </c>
      <c r="L212" s="21">
        <v>60559</v>
      </c>
      <c r="M212" s="21">
        <v>76780.600000000006</v>
      </c>
      <c r="N212" s="26">
        <f t="shared" si="0"/>
        <v>3439.7530000000002</v>
      </c>
      <c r="O212" s="21"/>
      <c r="P212" s="21"/>
      <c r="Q212" s="21"/>
      <c r="R212" s="21"/>
      <c r="S212" s="21">
        <v>1313</v>
      </c>
      <c r="T212" s="73">
        <v>5487.3</v>
      </c>
      <c r="U212" s="21">
        <v>1020.5</v>
      </c>
      <c r="V212" s="21">
        <v>8696</v>
      </c>
      <c r="W212" s="21">
        <v>8695</v>
      </c>
      <c r="X212" s="21">
        <v>443.9</v>
      </c>
      <c r="Y212" s="73">
        <v>2553.6</v>
      </c>
      <c r="Z212" s="21">
        <v>359.3</v>
      </c>
      <c r="AA212" s="21"/>
      <c r="AB212" s="21"/>
      <c r="AC212" s="21"/>
    </row>
    <row r="213" spans="1:29" x14ac:dyDescent="0.3">
      <c r="A213" s="19">
        <v>40853</v>
      </c>
      <c r="B213" s="20">
        <v>0.91666666666666663</v>
      </c>
      <c r="C213" s="21"/>
      <c r="D213" s="20"/>
      <c r="E213" s="20"/>
      <c r="F213" s="21"/>
      <c r="G213" s="21"/>
      <c r="H213" s="21"/>
      <c r="I213" s="21"/>
      <c r="J213" s="21"/>
      <c r="K213" s="21">
        <v>72477</v>
      </c>
      <c r="L213" s="21">
        <v>60635</v>
      </c>
      <c r="M213" s="21">
        <v>76785</v>
      </c>
      <c r="N213" s="26">
        <f t="shared" si="0"/>
        <v>3509.41</v>
      </c>
      <c r="O213" s="21"/>
      <c r="P213" s="21"/>
      <c r="Q213" s="21"/>
      <c r="R213" s="21"/>
      <c r="S213" s="21">
        <v>1378.4</v>
      </c>
      <c r="T213" s="73">
        <v>5801.3</v>
      </c>
      <c r="U213" s="21">
        <v>1085.5999999999999</v>
      </c>
      <c r="V213" s="21">
        <v>8865</v>
      </c>
      <c r="W213" s="21">
        <v>8865</v>
      </c>
      <c r="X213" s="21">
        <v>448.05399999999997</v>
      </c>
      <c r="Y213" s="73">
        <v>2553.6</v>
      </c>
      <c r="Z213" s="21">
        <v>359.3</v>
      </c>
      <c r="AA213" s="21"/>
      <c r="AB213" s="21"/>
      <c r="AC213" s="21"/>
    </row>
    <row r="214" spans="1:29" x14ac:dyDescent="0.3">
      <c r="A214" s="19">
        <v>40860</v>
      </c>
      <c r="B214" s="20">
        <v>0.9375</v>
      </c>
      <c r="C214" s="21"/>
      <c r="D214" s="20"/>
      <c r="E214" s="20"/>
      <c r="F214" s="21"/>
      <c r="G214" s="21"/>
      <c r="H214" s="21"/>
      <c r="I214" s="21"/>
      <c r="J214" s="21"/>
      <c r="K214" s="21">
        <v>72630</v>
      </c>
      <c r="L214" s="21">
        <v>60763</v>
      </c>
      <c r="M214" s="21">
        <v>76790.399999999994</v>
      </c>
      <c r="N214" s="26">
        <f t="shared" si="0"/>
        <v>3630.2087200000001</v>
      </c>
      <c r="O214" s="21"/>
      <c r="P214" s="21"/>
      <c r="Q214" s="21"/>
      <c r="R214" s="21"/>
      <c r="S214" s="21">
        <v>1527</v>
      </c>
      <c r="T214" s="73">
        <v>6419.7</v>
      </c>
      <c r="U214" s="21">
        <v>1198.4960000000001</v>
      </c>
      <c r="V214" s="21">
        <v>9034</v>
      </c>
      <c r="W214" s="21">
        <v>9033</v>
      </c>
      <c r="X214" s="21">
        <v>452.19</v>
      </c>
      <c r="Y214" s="73">
        <v>2558.4</v>
      </c>
      <c r="Z214" s="21">
        <v>362.34</v>
      </c>
      <c r="AA214" s="21"/>
      <c r="AB214" s="21"/>
      <c r="AC214" s="21"/>
    </row>
    <row r="215" spans="1:29" x14ac:dyDescent="0.3">
      <c r="A215" s="19">
        <v>40867</v>
      </c>
      <c r="B215" s="20">
        <v>0.9375</v>
      </c>
      <c r="C215" s="21"/>
      <c r="D215" s="20"/>
      <c r="E215" s="20"/>
      <c r="F215" s="21"/>
      <c r="G215" s="21"/>
      <c r="H215" s="21"/>
      <c r="I215" s="21"/>
      <c r="J215" s="21"/>
      <c r="K215" s="21">
        <v>72725</v>
      </c>
      <c r="L215" s="21">
        <v>60866</v>
      </c>
      <c r="M215" s="21">
        <v>76856.87</v>
      </c>
      <c r="N215" s="26">
        <f t="shared" si="0"/>
        <v>3671.0120999999999</v>
      </c>
      <c r="O215" s="21"/>
      <c r="P215" s="21"/>
      <c r="Q215" s="21"/>
      <c r="R215" s="21"/>
      <c r="S215" s="21">
        <v>1580.2</v>
      </c>
      <c r="T215" s="73">
        <v>6632.1</v>
      </c>
      <c r="U215" s="21">
        <v>1236.6300000000001</v>
      </c>
      <c r="V215" s="21">
        <v>9201</v>
      </c>
      <c r="W215" s="21">
        <v>9201</v>
      </c>
      <c r="X215" s="21">
        <v>517.96</v>
      </c>
      <c r="Y215" s="73">
        <v>3095.2</v>
      </c>
      <c r="Z215" s="21">
        <v>427.12</v>
      </c>
      <c r="AA215" s="21"/>
      <c r="AB215" s="21"/>
      <c r="AC215" s="21"/>
    </row>
    <row r="216" spans="1:29" x14ac:dyDescent="0.3">
      <c r="A216" s="19">
        <v>40874</v>
      </c>
      <c r="B216" s="20">
        <v>0.85416666666666663</v>
      </c>
      <c r="C216" s="21"/>
      <c r="D216" s="20"/>
      <c r="E216" s="20"/>
      <c r="F216" s="21"/>
      <c r="G216" s="21"/>
      <c r="H216" s="21"/>
      <c r="I216" s="21"/>
      <c r="J216" s="21"/>
      <c r="K216" s="21">
        <v>72870</v>
      </c>
      <c r="L216" s="21">
        <v>60986</v>
      </c>
      <c r="M216" s="21">
        <v>76859.47</v>
      </c>
      <c r="N216" s="26">
        <f t="shared" ref="N216:N230" si="1">N215+(U216-U215)*1.07</f>
        <v>3760.0574999999999</v>
      </c>
      <c r="O216" s="21"/>
      <c r="P216" s="21"/>
      <c r="Q216" s="21"/>
      <c r="R216" s="21"/>
      <c r="S216" s="21">
        <v>1698.7</v>
      </c>
      <c r="T216" s="73">
        <v>7110.3</v>
      </c>
      <c r="U216" s="21">
        <v>1319.85</v>
      </c>
      <c r="V216" s="21">
        <v>9368</v>
      </c>
      <c r="W216" s="21">
        <v>9367</v>
      </c>
      <c r="X216" s="21">
        <v>556.26</v>
      </c>
      <c r="Y216" s="73">
        <v>3391.3</v>
      </c>
      <c r="Z216" s="21">
        <v>469.42</v>
      </c>
      <c r="AA216" s="21"/>
      <c r="AB216" s="21"/>
      <c r="AC216" s="21"/>
    </row>
    <row r="217" spans="1:29" x14ac:dyDescent="0.3">
      <c r="A217" s="19">
        <v>40881</v>
      </c>
      <c r="B217" s="20">
        <v>0.85416666666666663</v>
      </c>
      <c r="C217" s="21"/>
      <c r="D217" s="20"/>
      <c r="E217" s="20"/>
      <c r="F217" s="21"/>
      <c r="G217" s="21"/>
      <c r="H217" s="21"/>
      <c r="I217" s="21"/>
      <c r="J217" s="21"/>
      <c r="K217" s="21">
        <v>73016</v>
      </c>
      <c r="L217" s="21">
        <v>61107</v>
      </c>
      <c r="M217" s="21">
        <v>76925.45</v>
      </c>
      <c r="N217" s="26">
        <f t="shared" si="1"/>
        <v>3851.2642999999998</v>
      </c>
      <c r="O217" s="21"/>
      <c r="P217" s="21"/>
      <c r="Q217" s="21"/>
      <c r="R217" s="21"/>
      <c r="S217" s="21">
        <v>1817.8</v>
      </c>
      <c r="T217" s="73">
        <v>7590.1</v>
      </c>
      <c r="U217" s="21">
        <v>1405.09</v>
      </c>
      <c r="V217" s="21">
        <v>9536</v>
      </c>
      <c r="W217" s="21">
        <v>9535</v>
      </c>
      <c r="X217" s="21">
        <v>585.49</v>
      </c>
      <c r="Y217" s="73">
        <v>3612.1</v>
      </c>
      <c r="Z217" s="21">
        <v>515.96199999999999</v>
      </c>
      <c r="AA217" s="21"/>
      <c r="AB217" s="21"/>
      <c r="AC217" s="21"/>
    </row>
    <row r="218" spans="1:29" x14ac:dyDescent="0.3">
      <c r="A218" s="19">
        <v>40888</v>
      </c>
      <c r="B218" s="20">
        <v>0.85416666666666663</v>
      </c>
      <c r="C218" s="21"/>
      <c r="D218" s="20"/>
      <c r="E218" s="20"/>
      <c r="F218" s="21"/>
      <c r="G218" s="21"/>
      <c r="H218" s="21"/>
      <c r="I218" s="21"/>
      <c r="J218" s="21"/>
      <c r="K218" s="21">
        <v>73127</v>
      </c>
      <c r="L218" s="21">
        <v>61190</v>
      </c>
      <c r="M218" s="21">
        <v>77012.399999999994</v>
      </c>
      <c r="N218" s="27">
        <v>3894</v>
      </c>
      <c r="O218" s="21"/>
      <c r="P218" s="21"/>
      <c r="Q218" s="21"/>
      <c r="R218" s="21"/>
      <c r="S218" s="21">
        <v>1875.5</v>
      </c>
      <c r="T218" s="73">
        <v>7802.6</v>
      </c>
      <c r="U218" s="21">
        <v>1447.26</v>
      </c>
      <c r="V218" s="21">
        <v>9704</v>
      </c>
      <c r="W218" s="21">
        <v>9703</v>
      </c>
      <c r="X218" s="21">
        <v>671.6</v>
      </c>
      <c r="Y218" s="73">
        <v>4331.2</v>
      </c>
      <c r="Z218" s="21">
        <v>588.55999999999995</v>
      </c>
      <c r="AA218" s="21"/>
      <c r="AB218" s="21"/>
      <c r="AC218" s="21"/>
    </row>
    <row r="219" spans="1:29" x14ac:dyDescent="0.3">
      <c r="A219" s="19">
        <v>40895</v>
      </c>
      <c r="B219" s="20">
        <v>0.85416666666666663</v>
      </c>
      <c r="C219" s="21"/>
      <c r="D219" s="20"/>
      <c r="E219" s="20"/>
      <c r="F219" s="21"/>
      <c r="G219" s="21"/>
      <c r="H219" s="21"/>
      <c r="I219" s="21"/>
      <c r="J219" s="21"/>
      <c r="K219" s="21">
        <v>73232</v>
      </c>
      <c r="L219" s="21">
        <v>61303</v>
      </c>
      <c r="M219" s="21">
        <v>77094.899999999994</v>
      </c>
      <c r="N219" s="26">
        <f t="shared" si="1"/>
        <v>3938.4477999999999</v>
      </c>
      <c r="O219" s="21"/>
      <c r="P219" s="21"/>
      <c r="Q219" s="21"/>
      <c r="R219" s="21"/>
      <c r="S219" s="21">
        <v>1935.3</v>
      </c>
      <c r="T219" s="73">
        <v>8021.8</v>
      </c>
      <c r="U219" s="21">
        <v>1488.8</v>
      </c>
      <c r="V219" s="21">
        <v>9872</v>
      </c>
      <c r="W219" s="21">
        <v>9871</v>
      </c>
      <c r="X219" s="21">
        <v>753.12</v>
      </c>
      <c r="Y219" s="73">
        <v>5008.8</v>
      </c>
      <c r="Z219" s="21">
        <v>680.8</v>
      </c>
      <c r="AA219" s="21"/>
      <c r="AB219" s="21"/>
      <c r="AC219" s="21"/>
    </row>
    <row r="220" spans="1:29" x14ac:dyDescent="0.3">
      <c r="A220" s="19">
        <v>40902</v>
      </c>
      <c r="B220" s="20">
        <v>0.89583333333333337</v>
      </c>
      <c r="C220" s="21"/>
      <c r="D220" s="20"/>
      <c r="E220" s="20"/>
      <c r="F220" s="21"/>
      <c r="G220" s="21"/>
      <c r="H220" s="21"/>
      <c r="I220" s="21"/>
      <c r="J220" s="21"/>
      <c r="K220" s="21">
        <v>73366</v>
      </c>
      <c r="L220" s="21">
        <v>61430</v>
      </c>
      <c r="M220" s="21">
        <v>77150.42</v>
      </c>
      <c r="N220" s="26">
        <f t="shared" si="1"/>
        <v>4023.1918000000001</v>
      </c>
      <c r="O220" s="21"/>
      <c r="P220" s="21"/>
      <c r="Q220" s="21"/>
      <c r="R220" s="21"/>
      <c r="S220" s="21">
        <v>2043.3</v>
      </c>
      <c r="T220" s="73">
        <v>8459.4</v>
      </c>
      <c r="U220" s="21">
        <v>1568</v>
      </c>
      <c r="V220" s="21">
        <v>10041</v>
      </c>
      <c r="W220" s="21">
        <v>10040</v>
      </c>
      <c r="X220" s="21">
        <v>807.86</v>
      </c>
      <c r="Y220" s="73">
        <v>5442.3</v>
      </c>
      <c r="Z220" s="21">
        <v>734.89</v>
      </c>
      <c r="AA220" s="21"/>
      <c r="AB220" s="21"/>
      <c r="AC220" s="21"/>
    </row>
    <row r="221" spans="1:29" x14ac:dyDescent="0.3">
      <c r="A221" s="19">
        <v>40909</v>
      </c>
      <c r="B221" s="20">
        <v>0.90972222222222221</v>
      </c>
      <c r="C221" s="21"/>
      <c r="D221" s="20"/>
      <c r="E221" s="20"/>
      <c r="F221" s="21"/>
      <c r="G221" s="21"/>
      <c r="H221" s="21"/>
      <c r="I221" s="21"/>
      <c r="J221" s="21"/>
      <c r="K221" s="21">
        <v>73564</v>
      </c>
      <c r="L221" s="21">
        <v>61522</v>
      </c>
      <c r="M221" s="21">
        <v>77186.2</v>
      </c>
      <c r="N221" s="26">
        <f t="shared" si="1"/>
        <v>4118.9354000000003</v>
      </c>
      <c r="O221" s="21"/>
      <c r="P221" s="21"/>
      <c r="Q221" s="21"/>
      <c r="R221" s="21"/>
      <c r="S221" s="21">
        <v>2165.1999999999998</v>
      </c>
      <c r="T221" s="73">
        <v>8971.7999999999993</v>
      </c>
      <c r="U221" s="21">
        <v>1657.48</v>
      </c>
      <c r="V221" s="21">
        <v>10209</v>
      </c>
      <c r="W221" s="21">
        <v>10210</v>
      </c>
      <c r="X221" s="21">
        <v>842.98</v>
      </c>
      <c r="Y221" s="73">
        <v>5703.2</v>
      </c>
      <c r="Z221" s="21">
        <v>774.84500000000003</v>
      </c>
      <c r="AA221" s="21"/>
      <c r="AB221" s="21"/>
      <c r="AC221" s="21"/>
    </row>
    <row r="222" spans="1:29" x14ac:dyDescent="0.3">
      <c r="A222" s="19">
        <v>40916</v>
      </c>
      <c r="B222" s="20">
        <v>0.85416666666666663</v>
      </c>
      <c r="C222" s="21"/>
      <c r="D222" s="20"/>
      <c r="E222" s="20"/>
      <c r="F222" s="21"/>
      <c r="G222" s="21"/>
      <c r="H222" s="21"/>
      <c r="I222" s="21"/>
      <c r="J222" s="21"/>
      <c r="K222" s="21">
        <v>73705</v>
      </c>
      <c r="L222" s="21">
        <v>61659</v>
      </c>
      <c r="M222" s="21">
        <v>77229</v>
      </c>
      <c r="N222" s="26">
        <f t="shared" si="1"/>
        <v>4216.1127999999999</v>
      </c>
      <c r="O222" s="21"/>
      <c r="P222" s="21"/>
      <c r="Q222" s="21"/>
      <c r="R222" s="21"/>
      <c r="S222" s="21">
        <v>2291.4</v>
      </c>
      <c r="T222" s="73">
        <v>9471.2999999999993</v>
      </c>
      <c r="U222" s="21">
        <v>1748.3</v>
      </c>
      <c r="V222" s="21">
        <v>10376</v>
      </c>
      <c r="W222" s="21">
        <v>10375</v>
      </c>
      <c r="X222" s="21">
        <v>885.22</v>
      </c>
      <c r="Y222" s="73">
        <v>6036.6</v>
      </c>
      <c r="Z222" s="21">
        <v>838.9</v>
      </c>
      <c r="AA222" s="21"/>
      <c r="AB222" s="21"/>
      <c r="AC222" s="21"/>
    </row>
    <row r="223" spans="1:29" x14ac:dyDescent="0.3">
      <c r="A223" s="19">
        <v>40923</v>
      </c>
      <c r="B223" s="20">
        <v>0.85416666666666663</v>
      </c>
      <c r="C223" s="21"/>
      <c r="D223" s="20"/>
      <c r="E223" s="20"/>
      <c r="F223" s="21"/>
      <c r="G223" s="21"/>
      <c r="H223" s="21"/>
      <c r="I223" s="21"/>
      <c r="J223" s="21"/>
      <c r="K223" s="21">
        <v>73831</v>
      </c>
      <c r="L223" s="21">
        <v>61788</v>
      </c>
      <c r="M223" s="21">
        <v>77277.3</v>
      </c>
      <c r="N223" s="26">
        <f t="shared" si="1"/>
        <v>4296.6837999999998</v>
      </c>
      <c r="O223" s="21"/>
      <c r="P223" s="21"/>
      <c r="Q223" s="21"/>
      <c r="R223" s="21"/>
      <c r="S223" s="21">
        <v>2398.1999999999998</v>
      </c>
      <c r="T223" s="73">
        <v>9896.9</v>
      </c>
      <c r="U223" s="21">
        <v>1823.6</v>
      </c>
      <c r="V223" s="21">
        <v>10544</v>
      </c>
      <c r="W223" s="21">
        <v>10543</v>
      </c>
      <c r="X223" s="21">
        <v>932.6</v>
      </c>
      <c r="Y223" s="73">
        <v>6417.5</v>
      </c>
      <c r="Z223" s="21">
        <v>909</v>
      </c>
      <c r="AA223" s="21"/>
      <c r="AB223" s="21"/>
      <c r="AC223" s="21"/>
    </row>
    <row r="224" spans="1:29" x14ac:dyDescent="0.3">
      <c r="A224" s="19">
        <v>40931</v>
      </c>
      <c r="B224" s="20">
        <v>0.39583333333333331</v>
      </c>
      <c r="C224" s="21"/>
      <c r="D224" s="20"/>
      <c r="E224" s="20"/>
      <c r="F224" s="21"/>
      <c r="G224" s="21"/>
      <c r="H224" s="21"/>
      <c r="I224" s="21"/>
      <c r="J224" s="21"/>
      <c r="K224" s="21">
        <v>73945</v>
      </c>
      <c r="L224" s="21">
        <v>61880</v>
      </c>
      <c r="M224" s="21">
        <v>77381.100000000006</v>
      </c>
      <c r="N224" s="26">
        <f t="shared" si="1"/>
        <v>4339.7619999999997</v>
      </c>
      <c r="O224" s="21"/>
      <c r="P224" s="21"/>
      <c r="Q224" s="21"/>
      <c r="R224" s="21"/>
      <c r="S224" s="21">
        <v>2456</v>
      </c>
      <c r="T224" s="73">
        <v>10109.5</v>
      </c>
      <c r="U224" s="21">
        <v>1863.86</v>
      </c>
      <c r="V224" s="21">
        <v>10725</v>
      </c>
      <c r="W224" s="21">
        <v>10724</v>
      </c>
      <c r="X224" s="21">
        <v>1035.9000000000001</v>
      </c>
      <c r="Y224" s="73">
        <v>7307.7</v>
      </c>
      <c r="Z224" s="21">
        <v>1013.65</v>
      </c>
      <c r="AA224" s="21"/>
      <c r="AB224" s="21"/>
      <c r="AC224" s="21"/>
    </row>
    <row r="225" spans="1:29" x14ac:dyDescent="0.3">
      <c r="A225" s="19">
        <v>40937</v>
      </c>
      <c r="B225" s="20">
        <v>0.85416666666666663</v>
      </c>
      <c r="C225" s="21"/>
      <c r="D225" s="20"/>
      <c r="E225" s="20"/>
      <c r="F225" s="21"/>
      <c r="G225" s="21"/>
      <c r="H225" s="21"/>
      <c r="I225" s="21"/>
      <c r="J225" s="21"/>
      <c r="K225" s="21">
        <v>74014</v>
      </c>
      <c r="L225" s="21">
        <v>61976</v>
      </c>
      <c r="M225" s="21">
        <v>77473.399999999994</v>
      </c>
      <c r="N225" s="26">
        <f t="shared" si="1"/>
        <v>4367.1112000000003</v>
      </c>
      <c r="O225" s="21"/>
      <c r="P225" s="21"/>
      <c r="Q225" s="21"/>
      <c r="R225" s="21"/>
      <c r="S225" s="21">
        <v>2492.1999999999998</v>
      </c>
      <c r="T225" s="73">
        <v>10236.4</v>
      </c>
      <c r="U225" s="21">
        <v>1889.42</v>
      </c>
      <c r="V225" s="21">
        <v>10880</v>
      </c>
      <c r="W225" s="21">
        <v>10879</v>
      </c>
      <c r="X225" s="21">
        <v>1127.77</v>
      </c>
      <c r="Y225" s="73">
        <v>8097.3</v>
      </c>
      <c r="Z225" s="21">
        <v>1106.75</v>
      </c>
      <c r="AA225" s="21"/>
      <c r="AB225" s="21"/>
      <c r="AC225" s="21"/>
    </row>
    <row r="226" spans="1:29" x14ac:dyDescent="0.3">
      <c r="A226" s="19">
        <v>40944</v>
      </c>
      <c r="B226" s="20">
        <v>0.85416666666666663</v>
      </c>
      <c r="C226" s="20" t="s">
        <v>46</v>
      </c>
      <c r="D226" s="20"/>
      <c r="E226" s="20"/>
      <c r="F226" s="21"/>
      <c r="G226" s="21"/>
      <c r="H226" s="21"/>
      <c r="I226" s="21"/>
      <c r="J226" s="21"/>
      <c r="K226" s="21">
        <v>74094.5</v>
      </c>
      <c r="L226" s="21">
        <v>62048.5</v>
      </c>
      <c r="M226" s="21">
        <v>77649.5</v>
      </c>
      <c r="N226" s="25">
        <v>4343</v>
      </c>
      <c r="O226" s="21"/>
      <c r="P226" s="21"/>
      <c r="Q226" s="21"/>
      <c r="R226" s="21"/>
      <c r="S226" s="21">
        <v>2494.3000000000002</v>
      </c>
      <c r="T226" s="73">
        <v>10236.4</v>
      </c>
      <c r="U226" s="21">
        <v>1889.46</v>
      </c>
      <c r="V226" s="21">
        <f>V225+168</f>
        <v>11048</v>
      </c>
      <c r="W226" s="21">
        <f>W225+168</f>
        <v>11047</v>
      </c>
      <c r="X226" s="21">
        <v>1303.25</v>
      </c>
      <c r="Y226" s="73">
        <v>9622.7999999999993</v>
      </c>
      <c r="Z226" s="21">
        <v>1217.67</v>
      </c>
      <c r="AA226" s="21"/>
      <c r="AB226" s="21"/>
      <c r="AC226" s="21"/>
    </row>
    <row r="227" spans="1:29" x14ac:dyDescent="0.3">
      <c r="A227" s="19">
        <v>40951</v>
      </c>
      <c r="B227" s="20">
        <v>0.85416666666666663</v>
      </c>
      <c r="C227" s="21"/>
      <c r="D227" s="20"/>
      <c r="E227" s="20"/>
      <c r="F227" s="21"/>
      <c r="G227" s="21"/>
      <c r="H227" s="21"/>
      <c r="I227" s="21"/>
      <c r="J227" s="21"/>
      <c r="K227" s="21">
        <v>74163</v>
      </c>
      <c r="L227" s="21">
        <v>62107</v>
      </c>
      <c r="M227" s="21">
        <v>77824.39</v>
      </c>
      <c r="N227" s="26">
        <f t="shared" si="1"/>
        <v>4343.0492199999999</v>
      </c>
      <c r="O227" s="21"/>
      <c r="P227" s="21"/>
      <c r="Q227" s="21"/>
      <c r="R227" s="21"/>
      <c r="S227" s="21">
        <v>2496.3000000000002</v>
      </c>
      <c r="T227" s="73">
        <v>10236.4</v>
      </c>
      <c r="U227" s="21">
        <v>1889.5060000000001</v>
      </c>
      <c r="V227" s="21">
        <v>11216</v>
      </c>
      <c r="W227" s="21">
        <v>11215</v>
      </c>
      <c r="X227" s="21">
        <v>1478.15</v>
      </c>
      <c r="Y227" s="73">
        <v>11159.6</v>
      </c>
      <c r="Z227" s="21">
        <v>1325.75</v>
      </c>
      <c r="AA227" s="21"/>
      <c r="AB227" s="21"/>
      <c r="AC227" s="21"/>
    </row>
    <row r="228" spans="1:29" x14ac:dyDescent="0.3">
      <c r="A228" s="19">
        <v>40958</v>
      </c>
      <c r="B228" s="20">
        <v>0.85416666666666663</v>
      </c>
      <c r="C228" s="21"/>
      <c r="D228" s="20"/>
      <c r="E228" s="20"/>
      <c r="F228" s="21"/>
      <c r="G228" s="21"/>
      <c r="H228" s="21"/>
      <c r="I228" s="21"/>
      <c r="J228" s="21"/>
      <c r="K228" s="21">
        <v>74260</v>
      </c>
      <c r="L228" s="21">
        <v>62203</v>
      </c>
      <c r="M228" s="21">
        <v>77911.3</v>
      </c>
      <c r="N228" s="26">
        <f t="shared" si="1"/>
        <v>4388.1967999999997</v>
      </c>
      <c r="O228" s="21"/>
      <c r="P228" s="21"/>
      <c r="Q228" s="21"/>
      <c r="R228" s="21"/>
      <c r="S228" s="21">
        <v>2555.9</v>
      </c>
      <c r="T228" s="73">
        <v>10466.799999999999</v>
      </c>
      <c r="U228" s="21">
        <v>1931.7</v>
      </c>
      <c r="V228" s="21">
        <v>11384</v>
      </c>
      <c r="W228" s="21">
        <v>11383</v>
      </c>
      <c r="X228" s="21">
        <v>1564.82</v>
      </c>
      <c r="Y228" s="73">
        <v>11872.7</v>
      </c>
      <c r="Z228" s="21">
        <v>1395.88</v>
      </c>
      <c r="AA228" s="21"/>
      <c r="AB228" s="21"/>
      <c r="AC228" s="21"/>
    </row>
    <row r="229" spans="1:29" x14ac:dyDescent="0.3">
      <c r="A229" s="19">
        <v>40965</v>
      </c>
      <c r="B229" s="20">
        <v>0.85416666666666663</v>
      </c>
      <c r="C229" s="21"/>
      <c r="D229" s="20"/>
      <c r="E229" s="20"/>
      <c r="F229" s="21"/>
      <c r="G229" s="21"/>
      <c r="H229" s="21"/>
      <c r="I229" s="21"/>
      <c r="J229" s="21"/>
      <c r="K229" s="21">
        <v>74379</v>
      </c>
      <c r="L229" s="21">
        <v>62333</v>
      </c>
      <c r="M229" s="21">
        <v>77956.53</v>
      </c>
      <c r="N229" s="26">
        <f t="shared" si="1"/>
        <v>4470.5974999999999</v>
      </c>
      <c r="O229" s="21"/>
      <c r="P229" s="21"/>
      <c r="Q229" s="21"/>
      <c r="R229" s="21"/>
      <c r="S229" s="21">
        <v>2663.7</v>
      </c>
      <c r="T229" s="73">
        <v>10893.1</v>
      </c>
      <c r="U229" s="21">
        <v>2008.71</v>
      </c>
      <c r="V229" s="21">
        <v>11552</v>
      </c>
      <c r="W229" s="21">
        <v>11551</v>
      </c>
      <c r="X229" s="21">
        <v>1609.69</v>
      </c>
      <c r="Y229" s="73">
        <v>12225</v>
      </c>
      <c r="Z229" s="21">
        <v>1446.16</v>
      </c>
      <c r="AA229" s="21"/>
      <c r="AB229" s="21"/>
      <c r="AC229" s="21"/>
    </row>
    <row r="230" spans="1:29" x14ac:dyDescent="0.3">
      <c r="A230" s="19">
        <v>40972</v>
      </c>
      <c r="B230" s="20">
        <v>0.85416666666666663</v>
      </c>
      <c r="C230" s="21"/>
      <c r="D230" s="20"/>
      <c r="E230" s="20"/>
      <c r="F230" s="21"/>
      <c r="G230" s="21"/>
      <c r="H230" s="21"/>
      <c r="I230" s="21"/>
      <c r="J230" s="21"/>
      <c r="K230" s="21">
        <v>74536</v>
      </c>
      <c r="L230" s="21">
        <v>62457</v>
      </c>
      <c r="M230" s="21">
        <v>77966.720000000001</v>
      </c>
      <c r="N230" s="26">
        <f t="shared" si="1"/>
        <v>4598.2377999999999</v>
      </c>
      <c r="O230" s="21"/>
      <c r="P230" s="21"/>
      <c r="Q230" s="21"/>
      <c r="R230" s="21"/>
      <c r="S230" s="21">
        <v>2827.9</v>
      </c>
      <c r="T230" s="73">
        <v>11572.9</v>
      </c>
      <c r="U230" s="21">
        <v>2128</v>
      </c>
      <c r="V230" s="21">
        <v>11720</v>
      </c>
      <c r="W230" s="21">
        <v>11719</v>
      </c>
      <c r="X230" s="21">
        <v>1619.6</v>
      </c>
      <c r="Y230" s="73">
        <v>12279.5</v>
      </c>
      <c r="Z230" s="21">
        <v>1457.49</v>
      </c>
      <c r="AA230" s="21"/>
      <c r="AB230" s="21"/>
      <c r="AC230" s="21"/>
    </row>
    <row r="231" spans="1:29" x14ac:dyDescent="0.3">
      <c r="A231" s="19">
        <v>40979</v>
      </c>
      <c r="B231" s="20">
        <v>0.85416666666666663</v>
      </c>
      <c r="C231" s="21"/>
      <c r="D231" s="20"/>
      <c r="E231" s="20"/>
      <c r="F231" s="21"/>
      <c r="G231" s="21"/>
      <c r="H231" s="21"/>
      <c r="I231" s="21"/>
      <c r="J231" s="21"/>
      <c r="K231" s="21">
        <v>74661</v>
      </c>
      <c r="L231" s="21">
        <v>62555</v>
      </c>
      <c r="M231" s="21">
        <v>78013.740000000005</v>
      </c>
      <c r="N231" s="21">
        <f t="shared" ref="N231:N248" si="2">N230+N230-N229</f>
        <v>4725.8780999999999</v>
      </c>
      <c r="O231" s="21"/>
      <c r="P231" s="21"/>
      <c r="Q231" s="21"/>
      <c r="R231" s="21"/>
      <c r="S231" s="21">
        <v>2918.4</v>
      </c>
      <c r="T231" s="73">
        <v>11939.4</v>
      </c>
      <c r="U231" s="21">
        <v>2194.6999999999998</v>
      </c>
      <c r="V231" s="21">
        <f>V230+V230-V229</f>
        <v>11888</v>
      </c>
      <c r="W231" s="21">
        <f>W230+W230-W229</f>
        <v>11887</v>
      </c>
      <c r="X231" s="21">
        <v>1665.83</v>
      </c>
      <c r="Y231" s="73">
        <v>12650.2</v>
      </c>
      <c r="Z231" s="21">
        <v>1504.1</v>
      </c>
      <c r="AA231" s="21"/>
      <c r="AB231" s="21"/>
      <c r="AC231" s="21"/>
    </row>
    <row r="232" spans="1:29" x14ac:dyDescent="0.3">
      <c r="A232" s="19">
        <v>40986</v>
      </c>
      <c r="B232" s="20">
        <v>0.85416666666666663</v>
      </c>
      <c r="C232" s="21"/>
      <c r="D232" s="20"/>
      <c r="E232" s="20"/>
      <c r="F232" s="21"/>
      <c r="G232" s="21"/>
      <c r="H232" s="21"/>
      <c r="I232" s="21"/>
      <c r="J232" s="21"/>
      <c r="K232" s="21">
        <v>74822</v>
      </c>
      <c r="L232" s="21">
        <v>62660</v>
      </c>
      <c r="M232" s="21">
        <v>78022</v>
      </c>
      <c r="N232" s="21">
        <v>4791</v>
      </c>
      <c r="O232" s="21"/>
      <c r="P232" s="21"/>
      <c r="Q232" s="21"/>
      <c r="R232" s="21"/>
      <c r="S232" s="21">
        <v>3051.2</v>
      </c>
      <c r="T232" s="73">
        <v>12494.7</v>
      </c>
      <c r="U232" s="21">
        <v>2293.4</v>
      </c>
      <c r="V232" s="21">
        <f>V231+V231-V230</f>
        <v>12056</v>
      </c>
      <c r="W232" s="21">
        <f>W231+W231-W230</f>
        <v>12055</v>
      </c>
      <c r="X232" s="21">
        <v>1673.54</v>
      </c>
      <c r="Y232" s="73">
        <v>12675.1</v>
      </c>
      <c r="Z232" s="21">
        <v>1507.6279999999999</v>
      </c>
      <c r="AA232" s="21"/>
      <c r="AB232" s="21"/>
      <c r="AC232" s="21"/>
    </row>
    <row r="233" spans="1:29" x14ac:dyDescent="0.3">
      <c r="A233" s="19">
        <v>40993</v>
      </c>
      <c r="B233" s="20">
        <v>0.85416666666666663</v>
      </c>
      <c r="C233" s="21"/>
      <c r="D233" s="25">
        <v>-1</v>
      </c>
      <c r="E233" s="20"/>
      <c r="F233" s="21"/>
      <c r="G233" s="21"/>
      <c r="H233" s="21"/>
      <c r="I233" s="21"/>
      <c r="J233" s="21"/>
      <c r="K233" s="21">
        <v>74937.5</v>
      </c>
      <c r="L233" s="21">
        <v>62743.5</v>
      </c>
      <c r="M233" s="21">
        <v>78031.960000000006</v>
      </c>
      <c r="N233" s="36">
        <f t="shared" si="2"/>
        <v>4856.1219000000001</v>
      </c>
      <c r="O233" s="21"/>
      <c r="P233" s="21"/>
      <c r="Q233" s="21"/>
      <c r="R233" s="21"/>
      <c r="S233" s="21">
        <v>3134.4</v>
      </c>
      <c r="T233" s="73">
        <v>12841.8</v>
      </c>
      <c r="U233" s="21">
        <v>2356.5</v>
      </c>
      <c r="V233" s="21">
        <v>12223</v>
      </c>
      <c r="W233" s="21">
        <v>12222</v>
      </c>
      <c r="X233" s="21">
        <v>1682.75</v>
      </c>
      <c r="Y233" s="73">
        <v>12713.1</v>
      </c>
      <c r="Z233" s="21">
        <v>1513.43</v>
      </c>
      <c r="AA233" s="21"/>
      <c r="AB233" s="21"/>
      <c r="AC233" s="21"/>
    </row>
    <row r="234" spans="1:29" x14ac:dyDescent="0.3">
      <c r="A234" s="19">
        <v>41000</v>
      </c>
      <c r="B234" s="20">
        <v>0.85416666666666663</v>
      </c>
      <c r="C234" s="21"/>
      <c r="D234" s="25"/>
      <c r="E234" s="20"/>
      <c r="F234" s="21"/>
      <c r="G234" s="21"/>
      <c r="H234" s="21"/>
      <c r="I234" s="21"/>
      <c r="J234" s="21"/>
      <c r="K234" s="21">
        <v>75079</v>
      </c>
      <c r="L234" s="21">
        <v>62837.5</v>
      </c>
      <c r="M234" s="21">
        <v>78038.77</v>
      </c>
      <c r="N234" s="36">
        <f t="shared" si="2"/>
        <v>4921.2438000000002</v>
      </c>
      <c r="O234" s="21"/>
      <c r="P234" s="21"/>
      <c r="Q234" s="21"/>
      <c r="R234" s="21"/>
      <c r="S234" s="21">
        <v>3252.7</v>
      </c>
      <c r="T234" s="73">
        <v>13334.4</v>
      </c>
      <c r="U234" s="21">
        <v>2445.91</v>
      </c>
      <c r="V234" s="21">
        <v>12391</v>
      </c>
      <c r="W234" s="21">
        <v>12390</v>
      </c>
      <c r="X234" s="21">
        <v>1689.24</v>
      </c>
      <c r="Y234" s="73">
        <v>12727.8</v>
      </c>
      <c r="Z234" s="21">
        <v>1515.61</v>
      </c>
      <c r="AA234" s="21"/>
      <c r="AB234" s="21"/>
      <c r="AC234" s="21"/>
    </row>
    <row r="235" spans="1:29" x14ac:dyDescent="0.3">
      <c r="A235" s="19">
        <v>41007</v>
      </c>
      <c r="B235" s="20">
        <v>0.85416666666666663</v>
      </c>
      <c r="C235" s="21"/>
      <c r="D235" s="25"/>
      <c r="E235" s="20"/>
      <c r="F235" s="21"/>
      <c r="G235" s="21"/>
      <c r="H235" s="21"/>
      <c r="I235" s="21"/>
      <c r="J235" s="21"/>
      <c r="K235" s="21">
        <v>75207</v>
      </c>
      <c r="L235" s="21">
        <v>62957</v>
      </c>
      <c r="M235" s="21">
        <v>78057.100000000006</v>
      </c>
      <c r="N235" s="36">
        <f t="shared" si="2"/>
        <v>4986.3657000000003</v>
      </c>
      <c r="O235" s="21"/>
      <c r="P235" s="21"/>
      <c r="Q235" s="21"/>
      <c r="R235" s="21"/>
      <c r="S235" s="21">
        <v>3370.6</v>
      </c>
      <c r="T235" s="73">
        <v>13814.2</v>
      </c>
      <c r="U235" s="21">
        <v>2532.66</v>
      </c>
      <c r="V235" s="21">
        <v>12559</v>
      </c>
      <c r="W235" s="21">
        <v>12558</v>
      </c>
      <c r="X235" s="21">
        <v>1707.26</v>
      </c>
      <c r="Y235" s="73">
        <v>12833</v>
      </c>
      <c r="Z235" s="21">
        <v>1526.45</v>
      </c>
      <c r="AA235" s="21"/>
      <c r="AB235" s="21"/>
      <c r="AC235" s="21"/>
    </row>
    <row r="236" spans="1:29" x14ac:dyDescent="0.3">
      <c r="A236" s="19">
        <v>41014</v>
      </c>
      <c r="B236" s="20">
        <v>0.85416666666666663</v>
      </c>
      <c r="C236" s="21"/>
      <c r="D236" s="25"/>
      <c r="E236" s="20"/>
      <c r="F236" s="21"/>
      <c r="G236" s="21"/>
      <c r="H236" s="22">
        <v>20</v>
      </c>
      <c r="I236" s="22"/>
      <c r="J236" s="22"/>
      <c r="K236" s="21">
        <v>75378</v>
      </c>
      <c r="L236" s="21">
        <v>63054</v>
      </c>
      <c r="M236" s="21">
        <v>78062.899999999994</v>
      </c>
      <c r="N236" s="36">
        <f t="shared" si="2"/>
        <v>5051.4876000000004</v>
      </c>
      <c r="O236" s="21"/>
      <c r="P236" s="21"/>
      <c r="Q236" s="21"/>
      <c r="R236" s="21"/>
      <c r="S236" s="21">
        <v>3509.4</v>
      </c>
      <c r="T236" s="73">
        <v>14395.6</v>
      </c>
      <c r="U236" s="21">
        <v>2635.62</v>
      </c>
      <c r="V236" s="21">
        <v>12727</v>
      </c>
      <c r="W236" s="21">
        <v>12726</v>
      </c>
      <c r="X236" s="21">
        <v>1712.41</v>
      </c>
      <c r="Y236" s="73">
        <v>12833.1</v>
      </c>
      <c r="Z236" s="21">
        <v>1526.46</v>
      </c>
      <c r="AA236" s="21"/>
      <c r="AB236" s="21"/>
      <c r="AC236" s="21"/>
    </row>
    <row r="237" spans="1:29" x14ac:dyDescent="0.3">
      <c r="A237" s="62">
        <v>41021</v>
      </c>
      <c r="B237" s="63">
        <v>0.85416666666666663</v>
      </c>
      <c r="C237" s="64" t="s">
        <v>49</v>
      </c>
      <c r="D237" s="63"/>
      <c r="E237" s="64"/>
      <c r="F237" s="64"/>
      <c r="G237" s="64"/>
      <c r="H237" s="21">
        <v>20</v>
      </c>
      <c r="I237" s="21"/>
      <c r="J237" s="21"/>
      <c r="K237" s="21">
        <v>75515</v>
      </c>
      <c r="L237" s="21">
        <v>63168</v>
      </c>
      <c r="M237" s="21">
        <v>78082.38</v>
      </c>
      <c r="N237" s="36">
        <f t="shared" si="2"/>
        <v>5116.6095000000005</v>
      </c>
      <c r="O237" s="21"/>
      <c r="P237" s="21"/>
      <c r="Q237" s="21"/>
      <c r="R237" s="21"/>
      <c r="S237" s="21">
        <v>3645.3</v>
      </c>
      <c r="T237" s="73">
        <v>14943.5</v>
      </c>
      <c r="U237" s="21">
        <v>2733.85</v>
      </c>
      <c r="V237" s="21">
        <f>V236+V236-V235</f>
        <v>12895</v>
      </c>
      <c r="W237" s="21">
        <f>W236+W236-W235</f>
        <v>12894</v>
      </c>
      <c r="X237" s="21">
        <v>1731.086</v>
      </c>
      <c r="Y237" s="73">
        <v>12955.9</v>
      </c>
      <c r="Z237" s="21">
        <v>1545.1</v>
      </c>
      <c r="AA237" s="21"/>
      <c r="AB237" s="21"/>
      <c r="AC237" s="21"/>
    </row>
    <row r="238" spans="1:29" x14ac:dyDescent="0.3">
      <c r="A238" s="19">
        <v>41026</v>
      </c>
      <c r="B238" s="20">
        <v>0.85416666666666663</v>
      </c>
      <c r="C238" s="21"/>
      <c r="D238" s="25"/>
      <c r="E238" s="20"/>
      <c r="F238" s="21"/>
      <c r="G238" s="21"/>
      <c r="H238" s="21">
        <v>39</v>
      </c>
      <c r="I238" s="21"/>
      <c r="J238" s="21"/>
      <c r="K238" s="21">
        <v>75597.5</v>
      </c>
      <c r="L238" s="21">
        <v>63234.5</v>
      </c>
      <c r="M238" s="21">
        <v>78085.490000000005</v>
      </c>
      <c r="N238" s="36">
        <f t="shared" si="2"/>
        <v>5181.7314000000006</v>
      </c>
      <c r="O238" s="21"/>
      <c r="P238" s="21"/>
      <c r="Q238" s="21"/>
      <c r="R238" s="21"/>
      <c r="S238" s="21">
        <v>3738.2</v>
      </c>
      <c r="T238" s="73">
        <v>15326.8</v>
      </c>
      <c r="U238" s="21">
        <v>2802.85</v>
      </c>
      <c r="V238" s="21">
        <v>13015</v>
      </c>
      <c r="W238" s="21">
        <v>13014</v>
      </c>
      <c r="X238" s="21">
        <v>1733.82</v>
      </c>
      <c r="Y238" s="73">
        <v>12956.2</v>
      </c>
      <c r="Z238" s="21">
        <v>1545.13</v>
      </c>
      <c r="AA238" s="21"/>
      <c r="AB238" s="21"/>
      <c r="AC238" s="21"/>
    </row>
    <row r="239" spans="1:29" x14ac:dyDescent="0.3">
      <c r="A239" s="19">
        <v>41035</v>
      </c>
      <c r="B239" s="20">
        <v>0.85416666666666663</v>
      </c>
      <c r="C239" s="21" t="s">
        <v>50</v>
      </c>
      <c r="D239" s="25"/>
      <c r="E239" s="20"/>
      <c r="F239" s="21"/>
      <c r="G239" s="21"/>
      <c r="H239" s="21">
        <v>87</v>
      </c>
      <c r="I239" s="21"/>
      <c r="J239" s="21"/>
      <c r="K239" s="21">
        <v>75738</v>
      </c>
      <c r="L239" s="21">
        <v>63269</v>
      </c>
      <c r="M239" s="21">
        <v>78088.67</v>
      </c>
      <c r="N239" s="21">
        <v>5411</v>
      </c>
      <c r="O239" s="21"/>
      <c r="P239" s="21"/>
      <c r="Q239" s="21"/>
      <c r="R239" s="21"/>
      <c r="S239" s="21">
        <v>3840.8</v>
      </c>
      <c r="T239" s="73">
        <v>15767.9</v>
      </c>
      <c r="U239" s="21">
        <v>2883.18</v>
      </c>
      <c r="V239" s="21">
        <v>13231</v>
      </c>
      <c r="W239" s="21">
        <v>13230</v>
      </c>
      <c r="X239" s="21">
        <v>1736.58</v>
      </c>
      <c r="Y239" s="73">
        <v>12956.3</v>
      </c>
      <c r="Z239" s="21">
        <v>1545.13</v>
      </c>
      <c r="AA239" s="21"/>
      <c r="AB239" s="21"/>
      <c r="AC239" s="21"/>
    </row>
    <row r="240" spans="1:29" x14ac:dyDescent="0.3">
      <c r="A240" s="19">
        <v>41042</v>
      </c>
      <c r="B240" s="20">
        <v>0.85416666666666663</v>
      </c>
      <c r="C240" s="21"/>
      <c r="D240" s="25"/>
      <c r="E240" s="20"/>
      <c r="F240" s="21"/>
      <c r="G240" s="21"/>
      <c r="H240" s="21">
        <v>135</v>
      </c>
      <c r="I240" s="21"/>
      <c r="J240" s="21"/>
      <c r="K240" s="21">
        <v>75826.5</v>
      </c>
      <c r="L240" s="21">
        <v>63296</v>
      </c>
      <c r="M240" s="21">
        <v>78093.600000000006</v>
      </c>
      <c r="N240" s="36">
        <f t="shared" si="2"/>
        <v>5640.2685999999994</v>
      </c>
      <c r="O240" s="21"/>
      <c r="P240" s="21"/>
      <c r="Q240" s="21"/>
      <c r="R240" s="21"/>
      <c r="S240" s="21">
        <v>3905.4</v>
      </c>
      <c r="T240" s="73">
        <v>16063.3</v>
      </c>
      <c r="U240" s="21">
        <v>2941.1</v>
      </c>
      <c r="V240" s="21">
        <v>13399</v>
      </c>
      <c r="W240" s="21">
        <v>13398</v>
      </c>
      <c r="X240" s="21">
        <v>1740.91</v>
      </c>
      <c r="Y240" s="73">
        <v>12956.4</v>
      </c>
      <c r="Z240" s="21">
        <v>1545.14</v>
      </c>
      <c r="AA240" s="21"/>
      <c r="AB240" s="21"/>
      <c r="AC240" s="21"/>
    </row>
    <row r="241" spans="1:29" x14ac:dyDescent="0.3">
      <c r="A241" s="19">
        <v>41049</v>
      </c>
      <c r="B241" s="20">
        <v>0.85416666666666663</v>
      </c>
      <c r="C241" s="21" t="s">
        <v>51</v>
      </c>
      <c r="D241" s="25"/>
      <c r="E241" s="20"/>
      <c r="F241" s="21"/>
      <c r="G241" s="21"/>
      <c r="H241" s="21">
        <v>191</v>
      </c>
      <c r="I241" s="21"/>
      <c r="J241" s="21"/>
      <c r="K241" s="21">
        <v>75912</v>
      </c>
      <c r="L241" s="21">
        <v>63348</v>
      </c>
      <c r="M241" s="21">
        <v>78097.899999999994</v>
      </c>
      <c r="N241" s="36">
        <f t="shared" si="2"/>
        <v>5869.5371999999988</v>
      </c>
      <c r="O241" s="21"/>
      <c r="P241" s="21"/>
      <c r="Q241" s="21"/>
      <c r="R241" s="21"/>
      <c r="S241" s="21">
        <v>3994.6</v>
      </c>
      <c r="T241" s="73">
        <v>16440.7</v>
      </c>
      <c r="U241" s="21">
        <v>3010.7</v>
      </c>
      <c r="V241" s="21">
        <v>13567</v>
      </c>
      <c r="W241" s="21">
        <v>13566</v>
      </c>
      <c r="X241" s="21">
        <v>1744.7</v>
      </c>
      <c r="Y241" s="73">
        <v>12956.4</v>
      </c>
      <c r="Z241" s="21">
        <v>1545.14</v>
      </c>
      <c r="AA241" s="21"/>
      <c r="AB241" s="21"/>
      <c r="AC241" s="21"/>
    </row>
    <row r="242" spans="1:29" x14ac:dyDescent="0.3">
      <c r="A242" s="19">
        <v>41054</v>
      </c>
      <c r="B242" s="20">
        <v>0.85416666666666663</v>
      </c>
      <c r="C242" s="21" t="s">
        <v>52</v>
      </c>
      <c r="D242" s="25"/>
      <c r="E242" s="20"/>
      <c r="F242" s="21"/>
      <c r="G242" s="21"/>
      <c r="H242" s="21">
        <v>244</v>
      </c>
      <c r="I242" s="21"/>
      <c r="J242" s="21"/>
      <c r="K242" s="21">
        <v>75940.7</v>
      </c>
      <c r="L242" s="21">
        <v>63335.7</v>
      </c>
      <c r="M242" s="21">
        <v>78100.63</v>
      </c>
      <c r="N242" s="36">
        <f t="shared" si="2"/>
        <v>6098.8057999999983</v>
      </c>
      <c r="O242" s="21"/>
      <c r="P242" s="21"/>
      <c r="Q242" s="21"/>
      <c r="R242" s="21"/>
      <c r="S242" s="21">
        <v>3996.1</v>
      </c>
      <c r="T242" s="73">
        <v>16440.8</v>
      </c>
      <c r="U242" s="21">
        <v>3010.74</v>
      </c>
      <c r="V242" s="21">
        <v>13687</v>
      </c>
      <c r="W242" s="21">
        <v>13686</v>
      </c>
      <c r="X242" s="21">
        <v>1747.09</v>
      </c>
      <c r="Y242" s="73">
        <v>12956.5</v>
      </c>
      <c r="Z242" s="21">
        <v>1545.1469999999999</v>
      </c>
      <c r="AA242" s="21"/>
      <c r="AB242" s="21"/>
      <c r="AC242" s="21"/>
    </row>
    <row r="243" spans="1:29" x14ac:dyDescent="0.3">
      <c r="A243" s="19">
        <v>41057</v>
      </c>
      <c r="B243" s="20">
        <v>0.85416666666666663</v>
      </c>
      <c r="C243" s="21" t="s">
        <v>53</v>
      </c>
      <c r="D243" s="20"/>
      <c r="E243" s="20"/>
      <c r="F243" s="21"/>
      <c r="G243" s="21"/>
      <c r="H243" s="21">
        <v>279</v>
      </c>
      <c r="I243" s="21"/>
      <c r="J243" s="21"/>
      <c r="K243" s="21">
        <v>75944</v>
      </c>
      <c r="L243" s="21">
        <v>63335</v>
      </c>
      <c r="M243" s="21">
        <v>78101.56</v>
      </c>
      <c r="N243" s="36">
        <f t="shared" si="2"/>
        <v>6328.0743999999977</v>
      </c>
      <c r="O243" s="21"/>
      <c r="P243" s="21"/>
      <c r="Q243" s="21"/>
      <c r="R243" s="21"/>
      <c r="S243" s="21">
        <v>3996.9</v>
      </c>
      <c r="T243" s="73">
        <v>16440.8</v>
      </c>
      <c r="U243" s="21">
        <v>3010.76</v>
      </c>
      <c r="V243" s="21">
        <v>13759</v>
      </c>
      <c r="W243" s="21">
        <v>13758</v>
      </c>
      <c r="X243" s="21">
        <v>1748.04</v>
      </c>
      <c r="Y243" s="73">
        <v>12956.5</v>
      </c>
      <c r="Z243" s="21">
        <v>1545.15</v>
      </c>
      <c r="AA243" s="21"/>
      <c r="AB243" s="21"/>
      <c r="AC243" s="21"/>
    </row>
    <row r="244" spans="1:29" x14ac:dyDescent="0.3">
      <c r="A244" s="19">
        <v>41060</v>
      </c>
      <c r="B244" s="20">
        <v>0.85416666666666663</v>
      </c>
      <c r="C244" s="21" t="s">
        <v>63</v>
      </c>
      <c r="D244" s="20"/>
      <c r="E244" s="20"/>
      <c r="F244" s="21"/>
      <c r="G244" s="21"/>
      <c r="H244" s="21">
        <v>305</v>
      </c>
      <c r="I244" s="21"/>
      <c r="J244" s="21"/>
      <c r="K244" s="21">
        <v>75962</v>
      </c>
      <c r="L244" s="21">
        <v>63342</v>
      </c>
      <c r="M244" s="21">
        <v>78103.240000000005</v>
      </c>
      <c r="N244" s="36">
        <f t="shared" si="2"/>
        <v>6557.3429999999971</v>
      </c>
      <c r="O244" s="21"/>
      <c r="P244" s="21"/>
      <c r="Q244" s="21"/>
      <c r="R244" s="21"/>
      <c r="S244" s="21">
        <v>3997.8</v>
      </c>
      <c r="T244" s="73">
        <v>16440.8</v>
      </c>
      <c r="U244" s="21">
        <v>3010.78</v>
      </c>
      <c r="V244" s="21">
        <f>V243+72</f>
        <v>13831</v>
      </c>
      <c r="W244" s="21">
        <v>13380</v>
      </c>
      <c r="X244" s="21">
        <v>1749.36</v>
      </c>
      <c r="Y244" s="73">
        <v>12956.5</v>
      </c>
      <c r="Z244" s="21">
        <f>Z243</f>
        <v>1545.15</v>
      </c>
      <c r="AA244" s="21"/>
      <c r="AB244" s="21"/>
      <c r="AC244" s="21"/>
    </row>
    <row r="245" spans="1:29" x14ac:dyDescent="0.3">
      <c r="A245" s="19">
        <v>41068</v>
      </c>
      <c r="B245" s="20">
        <v>0.85416666666666663</v>
      </c>
      <c r="C245" s="21" t="s">
        <v>64</v>
      </c>
      <c r="D245" s="20"/>
      <c r="E245" s="20"/>
      <c r="F245" s="21"/>
      <c r="G245" s="21"/>
      <c r="H245" s="21">
        <v>361</v>
      </c>
      <c r="I245" s="21"/>
      <c r="J245" s="21"/>
      <c r="K245" s="21">
        <v>76013</v>
      </c>
      <c r="L245" s="21">
        <v>63344</v>
      </c>
      <c r="M245" s="21">
        <v>78103.649999999994</v>
      </c>
      <c r="N245" s="36">
        <f t="shared" si="2"/>
        <v>6786.6115999999965</v>
      </c>
      <c r="O245" s="21"/>
      <c r="P245" s="21"/>
      <c r="Q245" s="21"/>
      <c r="R245" s="21"/>
      <c r="S245" s="21">
        <v>4027</v>
      </c>
      <c r="T245" s="73">
        <v>16579.599999999999</v>
      </c>
      <c r="U245" s="21">
        <v>3040.777</v>
      </c>
      <c r="V245" s="21">
        <v>14023</v>
      </c>
      <c r="W245" s="21">
        <v>14022</v>
      </c>
      <c r="X245" s="21">
        <v>1749.7718</v>
      </c>
      <c r="Y245" s="73">
        <v>12956.6</v>
      </c>
      <c r="Z245" s="21">
        <v>1545.155</v>
      </c>
      <c r="AA245" s="21"/>
      <c r="AB245" s="21"/>
      <c r="AC245" s="21"/>
    </row>
    <row r="246" spans="1:29" x14ac:dyDescent="0.3">
      <c r="A246" s="19">
        <v>41077</v>
      </c>
      <c r="B246" s="20">
        <v>0.85416666666666663</v>
      </c>
      <c r="C246" s="21"/>
      <c r="D246" s="20"/>
      <c r="E246" s="20"/>
      <c r="F246" s="21"/>
      <c r="G246" s="21"/>
      <c r="H246" s="21">
        <v>425</v>
      </c>
      <c r="I246" s="21">
        <v>0</v>
      </c>
      <c r="J246" s="21">
        <v>0</v>
      </c>
      <c r="K246" s="21">
        <v>76108</v>
      </c>
      <c r="L246" s="21">
        <v>63375</v>
      </c>
      <c r="M246" s="21">
        <v>78109.7</v>
      </c>
      <c r="N246" s="36">
        <f t="shared" si="2"/>
        <v>7015.880199999996</v>
      </c>
      <c r="O246" s="21"/>
      <c r="P246" s="21"/>
      <c r="Q246" s="21"/>
      <c r="R246" s="21"/>
      <c r="S246" s="21">
        <v>4084.9</v>
      </c>
      <c r="T246" s="73">
        <v>16843.400000000001</v>
      </c>
      <c r="U246" s="21">
        <v>3091.8</v>
      </c>
      <c r="V246" s="21">
        <v>14239</v>
      </c>
      <c r="W246" s="21">
        <v>14238</v>
      </c>
      <c r="X246" s="21">
        <v>1755</v>
      </c>
      <c r="Y246" s="73">
        <v>12956.7</v>
      </c>
      <c r="Z246" s="21">
        <v>1545.16</v>
      </c>
      <c r="AA246" s="21"/>
      <c r="AB246" s="21"/>
      <c r="AC246" s="21"/>
    </row>
    <row r="247" spans="1:29" ht="18" x14ac:dyDescent="0.35">
      <c r="A247" s="62">
        <v>41084</v>
      </c>
      <c r="B247" s="63">
        <v>0.85416666666666663</v>
      </c>
      <c r="C247" s="63" t="s">
        <v>87</v>
      </c>
      <c r="D247" s="63"/>
      <c r="E247" s="63"/>
      <c r="F247" s="63"/>
      <c r="G247" s="63"/>
      <c r="H247" s="21">
        <v>474</v>
      </c>
      <c r="I247" s="38">
        <v>8</v>
      </c>
      <c r="J247" s="38">
        <v>0</v>
      </c>
      <c r="K247" s="38">
        <v>52</v>
      </c>
      <c r="L247" s="38">
        <v>0</v>
      </c>
      <c r="M247" s="38">
        <v>3.21</v>
      </c>
      <c r="N247" s="36">
        <f t="shared" si="2"/>
        <v>7245.1487999999954</v>
      </c>
      <c r="O247" s="21"/>
      <c r="P247" s="21"/>
      <c r="Q247" s="21"/>
      <c r="R247" s="21"/>
      <c r="S247" s="21">
        <v>4084.9</v>
      </c>
      <c r="T247" s="73">
        <v>16843.400000000001</v>
      </c>
      <c r="U247" s="21">
        <v>3091.8</v>
      </c>
      <c r="V247" s="21">
        <f>V246+168</f>
        <v>14407</v>
      </c>
      <c r="W247" s="21">
        <f>W246+168</f>
        <v>14406</v>
      </c>
      <c r="X247" s="21">
        <v>1758</v>
      </c>
      <c r="Y247" s="73">
        <v>12956.7</v>
      </c>
      <c r="Z247" s="21">
        <v>1545.16</v>
      </c>
      <c r="AA247" s="21"/>
      <c r="AB247" s="21"/>
      <c r="AC247" s="21"/>
    </row>
    <row r="248" spans="1:29" x14ac:dyDescent="0.3">
      <c r="A248" s="19">
        <v>41091</v>
      </c>
      <c r="B248" s="20">
        <v>0.85416666666666663</v>
      </c>
      <c r="C248" s="21"/>
      <c r="D248" s="20"/>
      <c r="E248" s="20"/>
      <c r="F248" s="21"/>
      <c r="G248" s="21"/>
      <c r="H248" s="21">
        <v>534</v>
      </c>
      <c r="I248" s="21">
        <v>19</v>
      </c>
      <c r="J248" s="21">
        <v>14</v>
      </c>
      <c r="K248" s="21">
        <v>102</v>
      </c>
      <c r="L248" s="21">
        <v>28</v>
      </c>
      <c r="M248" s="21">
        <v>6.4669999999999996</v>
      </c>
      <c r="N248" s="36">
        <f t="shared" si="2"/>
        <v>7474.4173999999948</v>
      </c>
      <c r="O248" s="21"/>
      <c r="P248" s="21"/>
      <c r="Q248" s="21"/>
      <c r="R248" s="21"/>
      <c r="S248" s="21">
        <v>4121.3</v>
      </c>
      <c r="T248" s="73">
        <v>17001.400000000001</v>
      </c>
      <c r="U248" s="21">
        <v>3121.8850000000002</v>
      </c>
      <c r="V248" s="21">
        <v>14575</v>
      </c>
      <c r="W248" s="21">
        <v>14574</v>
      </c>
      <c r="X248" s="21">
        <v>1762.1744000000001</v>
      </c>
      <c r="Y248" s="73">
        <v>12957.1</v>
      </c>
      <c r="Z248" s="21">
        <v>1545.183</v>
      </c>
      <c r="AA248" s="21"/>
      <c r="AB248" s="21"/>
      <c r="AC248" s="21"/>
    </row>
    <row r="249" spans="1:29" x14ac:dyDescent="0.3">
      <c r="A249" s="19">
        <v>41098</v>
      </c>
      <c r="B249" s="20">
        <v>0.85416666666666663</v>
      </c>
      <c r="C249" s="21"/>
      <c r="D249" s="20"/>
      <c r="E249" s="20"/>
      <c r="F249" s="21"/>
      <c r="G249" s="21"/>
      <c r="H249" s="21">
        <v>595</v>
      </c>
      <c r="I249" s="21">
        <v>26</v>
      </c>
      <c r="J249" s="21">
        <v>35</v>
      </c>
      <c r="K249" s="21">
        <v>142</v>
      </c>
      <c r="L249" s="21">
        <v>40</v>
      </c>
      <c r="M249" s="21">
        <v>9.3680000000000003</v>
      </c>
      <c r="N249" s="21">
        <v>5661</v>
      </c>
      <c r="O249" s="21"/>
      <c r="P249" s="21"/>
      <c r="Q249" s="21"/>
      <c r="R249" s="21"/>
      <c r="S249" s="21">
        <v>4123.3</v>
      </c>
      <c r="T249" s="73">
        <v>17001.5</v>
      </c>
      <c r="U249" s="21">
        <v>3121.93</v>
      </c>
      <c r="V249" s="21">
        <v>14743</v>
      </c>
      <c r="W249" s="21">
        <v>14742</v>
      </c>
      <c r="X249" s="21">
        <v>1765</v>
      </c>
      <c r="Y249" s="73">
        <v>12957.2</v>
      </c>
      <c r="Z249" s="21">
        <v>1545.1880000000001</v>
      </c>
      <c r="AA249" s="21"/>
      <c r="AB249" s="21"/>
      <c r="AC249" s="21"/>
    </row>
    <row r="250" spans="1:29" x14ac:dyDescent="0.3">
      <c r="A250" s="19">
        <v>41105</v>
      </c>
      <c r="B250" s="20">
        <v>0.85416666666666663</v>
      </c>
      <c r="C250" s="21"/>
      <c r="D250" s="20"/>
      <c r="E250" s="20"/>
      <c r="F250" s="21"/>
      <c r="G250" s="21"/>
      <c r="H250" s="21">
        <v>638</v>
      </c>
      <c r="I250" s="21">
        <v>30</v>
      </c>
      <c r="J250" s="21">
        <v>44</v>
      </c>
      <c r="K250" s="21">
        <v>189</v>
      </c>
      <c r="L250" s="21">
        <v>66</v>
      </c>
      <c r="M250" s="21">
        <v>14.387</v>
      </c>
      <c r="N250" s="36">
        <f>N249+N249-N248</f>
        <v>3847.5826000000052</v>
      </c>
      <c r="O250" s="21"/>
      <c r="P250" s="21"/>
      <c r="Q250" s="21"/>
      <c r="R250" s="21"/>
      <c r="S250" s="21">
        <v>4137.1000000000004</v>
      </c>
      <c r="T250" s="73">
        <v>17070.5</v>
      </c>
      <c r="U250" s="21">
        <v>3137.9</v>
      </c>
      <c r="V250" s="21">
        <v>14911</v>
      </c>
      <c r="W250" s="21">
        <v>14910</v>
      </c>
      <c r="X250" s="21">
        <v>1769.72</v>
      </c>
      <c r="Y250" s="73">
        <v>12957.3</v>
      </c>
      <c r="Z250" s="21">
        <v>1545.193</v>
      </c>
      <c r="AA250" s="21"/>
      <c r="AB250" s="21"/>
      <c r="AC250" s="21"/>
    </row>
    <row r="251" spans="1:29" x14ac:dyDescent="0.3">
      <c r="A251" s="19">
        <v>41112</v>
      </c>
      <c r="B251" s="20">
        <v>0.85416666666666663</v>
      </c>
      <c r="C251" s="21"/>
      <c r="D251" s="20"/>
      <c r="E251" s="20"/>
      <c r="F251" s="21"/>
      <c r="G251" s="21"/>
      <c r="H251" s="21">
        <v>689</v>
      </c>
      <c r="I251" s="21">
        <v>37</v>
      </c>
      <c r="J251" s="21">
        <v>57</v>
      </c>
      <c r="K251" s="21">
        <v>247</v>
      </c>
      <c r="L251" s="21">
        <v>95</v>
      </c>
      <c r="M251" s="21">
        <v>19.27</v>
      </c>
      <c r="N251" s="36">
        <f>N250+N250-N249</f>
        <v>2034.1652000000104</v>
      </c>
      <c r="O251" s="21"/>
      <c r="P251" s="21"/>
      <c r="Q251" s="21"/>
      <c r="R251" s="21"/>
      <c r="S251" s="21">
        <v>4156.2</v>
      </c>
      <c r="T251" s="73">
        <v>17160.5</v>
      </c>
      <c r="U251" s="21">
        <v>3156.3620000000001</v>
      </c>
      <c r="V251" s="21">
        <f>V250+168</f>
        <v>15079</v>
      </c>
      <c r="W251" s="21">
        <f>W250+168</f>
        <v>15078</v>
      </c>
      <c r="X251" s="21">
        <v>1773.9</v>
      </c>
      <c r="Y251" s="73">
        <v>12957.4</v>
      </c>
      <c r="Z251" s="21">
        <v>1545.2</v>
      </c>
      <c r="AA251" s="21"/>
      <c r="AB251" s="21"/>
      <c r="AC251" s="21"/>
    </row>
    <row r="252" spans="1:29" x14ac:dyDescent="0.3">
      <c r="A252" s="19">
        <v>41119</v>
      </c>
      <c r="B252" s="20">
        <v>0.85416666666666663</v>
      </c>
      <c r="C252" s="21" t="s">
        <v>62</v>
      </c>
      <c r="D252" s="20"/>
      <c r="E252" s="20"/>
      <c r="F252" s="21"/>
      <c r="G252" s="21"/>
      <c r="H252" s="21">
        <v>759</v>
      </c>
      <c r="I252" s="21">
        <v>41</v>
      </c>
      <c r="J252" s="21">
        <v>86</v>
      </c>
      <c r="K252" s="21">
        <v>294</v>
      </c>
      <c r="L252" s="21">
        <v>111</v>
      </c>
      <c r="M252" s="21">
        <v>24.308</v>
      </c>
      <c r="N252" s="21">
        <v>5697</v>
      </c>
      <c r="O252" s="21"/>
      <c r="P252" s="21"/>
      <c r="Q252" s="21"/>
      <c r="R252" s="21"/>
      <c r="S252" s="21">
        <v>4158.2</v>
      </c>
      <c r="T252" s="73">
        <v>17160.599999999999</v>
      </c>
      <c r="U252" s="21">
        <v>3156.41</v>
      </c>
      <c r="V252" s="21">
        <f>V251+168</f>
        <v>15247</v>
      </c>
      <c r="W252" s="21">
        <f>W251+168</f>
        <v>15246</v>
      </c>
      <c r="X252" s="21">
        <v>1778.23</v>
      </c>
      <c r="Y252" s="73">
        <v>12957.5</v>
      </c>
      <c r="Z252" s="21">
        <v>1545.2049999999999</v>
      </c>
      <c r="AA252" s="21"/>
      <c r="AB252" s="21"/>
      <c r="AC252" s="21"/>
    </row>
    <row r="253" spans="1:29" x14ac:dyDescent="0.3">
      <c r="A253" s="19">
        <v>41132</v>
      </c>
      <c r="B253" s="20">
        <v>0.85416666666666663</v>
      </c>
      <c r="C253" s="21" t="s">
        <v>61</v>
      </c>
      <c r="D253" s="20"/>
      <c r="E253" s="20"/>
      <c r="F253" s="21"/>
      <c r="G253" s="21"/>
      <c r="H253" s="21">
        <v>852</v>
      </c>
      <c r="I253" s="21">
        <v>53</v>
      </c>
      <c r="J253" s="21">
        <v>118</v>
      </c>
      <c r="K253" s="21">
        <v>355</v>
      </c>
      <c r="L253" s="21">
        <v>137</v>
      </c>
      <c r="M253" s="21">
        <v>28.158000000000001</v>
      </c>
      <c r="N253" s="36">
        <f t="shared" ref="N253:N259" si="3">N252+N252-N251</f>
        <v>9359.8347999999896</v>
      </c>
      <c r="O253" s="21"/>
      <c r="P253" s="21"/>
      <c r="Q253" s="21"/>
      <c r="R253" s="21"/>
      <c r="S253" s="21">
        <v>4161.8999999999996</v>
      </c>
      <c r="T253" s="73">
        <v>17160.7</v>
      </c>
      <c r="U253" s="21">
        <v>3156.4989999999998</v>
      </c>
      <c r="V253" s="21">
        <v>15559</v>
      </c>
      <c r="W253" s="21">
        <v>15558</v>
      </c>
      <c r="X253" s="21">
        <v>1781.64</v>
      </c>
      <c r="Y253" s="73">
        <v>12957.5</v>
      </c>
      <c r="Z253" s="21">
        <v>1545.21</v>
      </c>
      <c r="AA253" s="21"/>
      <c r="AB253" s="21"/>
      <c r="AC253" s="21"/>
    </row>
    <row r="254" spans="1:29" x14ac:dyDescent="0.3">
      <c r="A254" s="19">
        <v>41140</v>
      </c>
      <c r="B254" s="20">
        <v>0.85416666666666663</v>
      </c>
      <c r="C254" s="21" t="s">
        <v>60</v>
      </c>
      <c r="D254" s="20"/>
      <c r="E254" s="20"/>
      <c r="F254" s="21"/>
      <c r="G254" s="21"/>
      <c r="H254" s="21">
        <v>918</v>
      </c>
      <c r="I254" s="21">
        <v>64</v>
      </c>
      <c r="J254" s="21">
        <v>130</v>
      </c>
      <c r="K254" s="21">
        <v>411</v>
      </c>
      <c r="L254" s="21">
        <v>162</v>
      </c>
      <c r="M254" s="21">
        <v>33.530999999999999</v>
      </c>
      <c r="N254" s="36">
        <f t="shared" si="3"/>
        <v>13022.669599999979</v>
      </c>
      <c r="O254" s="21"/>
      <c r="P254" s="21"/>
      <c r="Q254" s="21"/>
      <c r="R254" s="21"/>
      <c r="S254" s="21">
        <v>4164.2</v>
      </c>
      <c r="T254" s="73">
        <v>17160.7</v>
      </c>
      <c r="U254" s="21">
        <v>3156.5529999999999</v>
      </c>
      <c r="V254" s="21">
        <v>15751</v>
      </c>
      <c r="W254" s="21">
        <v>15750</v>
      </c>
      <c r="X254" s="21">
        <v>1789.5635</v>
      </c>
      <c r="Y254" s="73">
        <v>12957.6</v>
      </c>
      <c r="Z254" s="21">
        <v>1545.2190000000001</v>
      </c>
      <c r="AA254" s="21"/>
      <c r="AB254" s="21"/>
      <c r="AC254" s="21"/>
    </row>
    <row r="255" spans="1:29" x14ac:dyDescent="0.3">
      <c r="A255" s="19">
        <v>41147</v>
      </c>
      <c r="B255" s="20">
        <v>0.85416666666666663</v>
      </c>
      <c r="C255" s="21" t="s">
        <v>121</v>
      </c>
      <c r="D255" s="20"/>
      <c r="E255" s="20"/>
      <c r="F255" s="21"/>
      <c r="G255" s="21"/>
      <c r="H255" s="21">
        <v>966</v>
      </c>
      <c r="I255" s="21">
        <v>67</v>
      </c>
      <c r="J255" s="21">
        <v>141</v>
      </c>
      <c r="K255" s="21">
        <v>455</v>
      </c>
      <c r="L255" s="21">
        <v>192</v>
      </c>
      <c r="M255" s="21">
        <v>37.716999999999999</v>
      </c>
      <c r="N255" s="36">
        <f t="shared" si="3"/>
        <v>16685.504399999969</v>
      </c>
      <c r="O255" s="21"/>
      <c r="P255" s="21"/>
      <c r="Q255" s="21"/>
      <c r="R255" s="21"/>
      <c r="S255" s="21">
        <v>4166.2</v>
      </c>
      <c r="T255" s="73">
        <v>17160.8</v>
      </c>
      <c r="U255" s="21">
        <v>3156.6</v>
      </c>
      <c r="V255" s="21">
        <v>15919</v>
      </c>
      <c r="W255" s="21">
        <v>15918</v>
      </c>
      <c r="X255" s="21">
        <v>1790.5147999999999</v>
      </c>
      <c r="Y255" s="73">
        <v>12957.7</v>
      </c>
      <c r="Z255" s="21">
        <v>1545.2239999999999</v>
      </c>
      <c r="AA255" s="21"/>
      <c r="AB255" s="21"/>
      <c r="AC255" s="21"/>
    </row>
    <row r="256" spans="1:29" x14ac:dyDescent="0.3">
      <c r="A256" s="19">
        <v>41154</v>
      </c>
      <c r="B256" s="20">
        <v>0.85416666666666663</v>
      </c>
      <c r="C256" s="21"/>
      <c r="D256" s="20"/>
      <c r="E256" s="20"/>
      <c r="F256" s="21"/>
      <c r="G256" s="46"/>
      <c r="H256" s="21">
        <v>1018</v>
      </c>
      <c r="I256" s="21">
        <v>76</v>
      </c>
      <c r="J256" s="21">
        <v>152</v>
      </c>
      <c r="K256" s="21">
        <v>496</v>
      </c>
      <c r="L256" s="21">
        <v>224</v>
      </c>
      <c r="M256" s="21">
        <v>41.661000000000001</v>
      </c>
      <c r="N256" s="36">
        <f t="shared" si="3"/>
        <v>20348.339199999959</v>
      </c>
      <c r="O256" s="21"/>
      <c r="P256" s="21"/>
      <c r="Q256" s="21"/>
      <c r="R256" s="21"/>
      <c r="S256" s="21">
        <v>4168.2</v>
      </c>
      <c r="T256" s="73">
        <v>17160.8</v>
      </c>
      <c r="U256" s="21">
        <v>3156.6480000000001</v>
      </c>
      <c r="V256" s="21">
        <v>16087</v>
      </c>
      <c r="W256" s="21">
        <v>16086</v>
      </c>
      <c r="X256" s="21">
        <v>1794.1094000000001</v>
      </c>
      <c r="Y256" s="73">
        <v>12957.8</v>
      </c>
      <c r="Z256" s="21">
        <v>1545.229</v>
      </c>
      <c r="AA256" s="21"/>
      <c r="AB256" s="21"/>
      <c r="AC256" s="21"/>
    </row>
    <row r="257" spans="1:29" x14ac:dyDescent="0.3">
      <c r="A257" s="19">
        <v>41161</v>
      </c>
      <c r="B257" s="20">
        <v>0.85416666666666663</v>
      </c>
      <c r="C257" s="21" t="s">
        <v>65</v>
      </c>
      <c r="D257" s="20"/>
      <c r="E257" s="20"/>
      <c r="F257" s="21"/>
      <c r="G257" s="21"/>
      <c r="H257" s="21">
        <v>1076</v>
      </c>
      <c r="I257" s="21">
        <v>84</v>
      </c>
      <c r="J257" s="21">
        <v>165</v>
      </c>
      <c r="K257" s="21">
        <v>551</v>
      </c>
      <c r="L257" s="21">
        <v>255</v>
      </c>
      <c r="M257" s="21">
        <v>46.52</v>
      </c>
      <c r="N257" s="36">
        <f t="shared" si="3"/>
        <v>24011.173999999948</v>
      </c>
      <c r="O257" s="21"/>
      <c r="P257" s="21"/>
      <c r="Q257" s="21"/>
      <c r="R257" s="21"/>
      <c r="S257" s="21">
        <v>4180.3</v>
      </c>
      <c r="T257" s="73">
        <v>17217</v>
      </c>
      <c r="U257" s="21">
        <v>3167.5790000000002</v>
      </c>
      <c r="V257" s="21">
        <v>16255</v>
      </c>
      <c r="W257" s="21">
        <v>16254</v>
      </c>
      <c r="X257" s="21">
        <v>1798.3641</v>
      </c>
      <c r="Y257" s="73">
        <v>12957.9</v>
      </c>
      <c r="Z257" s="21">
        <v>1545.2360000000001</v>
      </c>
      <c r="AA257" s="21"/>
      <c r="AB257" s="21"/>
      <c r="AC257" s="21"/>
    </row>
    <row r="258" spans="1:29" x14ac:dyDescent="0.3">
      <c r="A258" s="19">
        <v>41168</v>
      </c>
      <c r="B258" s="20">
        <v>0.85416666666666663</v>
      </c>
      <c r="C258" s="21" t="s">
        <v>66</v>
      </c>
      <c r="D258" s="20"/>
      <c r="E258" s="20"/>
      <c r="F258" s="21"/>
      <c r="G258" s="21"/>
      <c r="H258" s="21">
        <v>1110</v>
      </c>
      <c r="I258" s="21">
        <v>86</v>
      </c>
      <c r="J258" s="21">
        <v>171</v>
      </c>
      <c r="K258" s="21">
        <v>647</v>
      </c>
      <c r="L258" s="21">
        <v>299</v>
      </c>
      <c r="M258" s="21">
        <v>52.258000000000003</v>
      </c>
      <c r="N258" s="36">
        <f t="shared" si="3"/>
        <v>27674.008799999938</v>
      </c>
      <c r="O258" s="21"/>
      <c r="P258" s="21"/>
      <c r="Q258" s="21"/>
      <c r="R258" s="21"/>
      <c r="S258" s="21">
        <v>4203.3999999999996</v>
      </c>
      <c r="T258" s="73">
        <v>17329.2</v>
      </c>
      <c r="U258" s="21">
        <v>3191.7840000000001</v>
      </c>
      <c r="V258" s="21">
        <v>16423</v>
      </c>
      <c r="W258" s="21">
        <v>16422</v>
      </c>
      <c r="X258" s="21">
        <v>1803.6467</v>
      </c>
      <c r="Y258" s="73">
        <v>12958</v>
      </c>
      <c r="Z258" s="21">
        <v>1545.422</v>
      </c>
      <c r="AA258" s="21"/>
      <c r="AB258" s="21"/>
      <c r="AC258" s="21"/>
    </row>
    <row r="259" spans="1:29" x14ac:dyDescent="0.3">
      <c r="A259" s="19">
        <v>41175</v>
      </c>
      <c r="B259" s="20">
        <v>0.91666666666666663</v>
      </c>
      <c r="C259" s="21"/>
      <c r="D259" s="20"/>
      <c r="E259" s="20"/>
      <c r="F259" s="21"/>
      <c r="G259" s="21"/>
      <c r="H259" s="21">
        <v>1149</v>
      </c>
      <c r="I259" s="21">
        <v>89</v>
      </c>
      <c r="J259" s="21">
        <v>178</v>
      </c>
      <c r="K259" s="21">
        <v>753</v>
      </c>
      <c r="L259" s="21">
        <v>359</v>
      </c>
      <c r="M259" s="21">
        <v>61.27</v>
      </c>
      <c r="N259" s="36">
        <f t="shared" si="3"/>
        <v>31336.843599999927</v>
      </c>
      <c r="O259" s="21"/>
      <c r="P259" s="21"/>
      <c r="Q259" s="21"/>
      <c r="R259" s="21"/>
      <c r="S259" s="21">
        <v>4266</v>
      </c>
      <c r="T259" s="73">
        <v>17604.8</v>
      </c>
      <c r="U259" s="21">
        <v>3244.15</v>
      </c>
      <c r="V259" s="21">
        <v>16592</v>
      </c>
      <c r="W259" s="21">
        <v>16592</v>
      </c>
      <c r="X259" s="21">
        <v>1812.298</v>
      </c>
      <c r="Y259" s="73">
        <v>12981.1</v>
      </c>
      <c r="Z259" s="21">
        <v>1549.626</v>
      </c>
      <c r="AA259" s="21"/>
      <c r="AB259" s="21"/>
      <c r="AC259" s="21"/>
    </row>
    <row r="260" spans="1:29" x14ac:dyDescent="0.3">
      <c r="A260" s="19">
        <v>41182</v>
      </c>
      <c r="B260" s="20">
        <v>0.85416666666666663</v>
      </c>
      <c r="C260" s="21" t="s">
        <v>67</v>
      </c>
      <c r="D260" s="20"/>
      <c r="E260" s="20"/>
      <c r="F260" s="21"/>
      <c r="G260" s="21"/>
      <c r="H260" s="21">
        <v>1187</v>
      </c>
      <c r="I260" s="21">
        <v>92</v>
      </c>
      <c r="J260" s="21">
        <v>182</v>
      </c>
      <c r="K260" s="21">
        <v>891</v>
      </c>
      <c r="L260" s="21">
        <v>440</v>
      </c>
      <c r="M260" s="21">
        <v>69.608000000000004</v>
      </c>
      <c r="N260" s="21">
        <v>5865</v>
      </c>
      <c r="O260" s="21"/>
      <c r="P260" s="21"/>
      <c r="Q260" s="21"/>
      <c r="R260" s="21"/>
      <c r="S260" s="21">
        <v>4343.7</v>
      </c>
      <c r="T260" s="73">
        <v>17972.400000000001</v>
      </c>
      <c r="U260" s="21">
        <v>3316.35</v>
      </c>
      <c r="V260" s="21">
        <v>16759</v>
      </c>
      <c r="W260" s="21">
        <v>16758</v>
      </c>
      <c r="X260" s="21">
        <v>1820.4092000000001</v>
      </c>
      <c r="Y260" s="73">
        <v>12981.7</v>
      </c>
      <c r="Z260" s="21">
        <v>1550.0129999999999</v>
      </c>
      <c r="AA260" s="21"/>
      <c r="AB260" s="21"/>
      <c r="AC260" s="21"/>
    </row>
    <row r="261" spans="1:29" x14ac:dyDescent="0.3">
      <c r="A261" s="19">
        <v>41189</v>
      </c>
      <c r="B261" s="20">
        <v>0.85416666666666663</v>
      </c>
      <c r="C261" s="21"/>
      <c r="D261" s="20"/>
      <c r="E261" s="20"/>
      <c r="F261" s="21"/>
      <c r="G261" s="21"/>
      <c r="H261" s="21">
        <v>1215</v>
      </c>
      <c r="I261" s="21">
        <v>94</v>
      </c>
      <c r="J261" s="21">
        <v>186</v>
      </c>
      <c r="K261" s="21">
        <v>1012</v>
      </c>
      <c r="L261" s="21">
        <v>513</v>
      </c>
      <c r="M261" s="21">
        <v>75.164000000000001</v>
      </c>
      <c r="N261" s="21"/>
      <c r="O261" s="21"/>
      <c r="P261" s="21"/>
      <c r="Q261" s="21"/>
      <c r="R261" s="21"/>
      <c r="S261" s="21">
        <v>4431.5</v>
      </c>
      <c r="T261" s="73">
        <v>18380</v>
      </c>
      <c r="U261" s="21">
        <v>3399.74</v>
      </c>
      <c r="V261" s="21">
        <v>16927</v>
      </c>
      <c r="W261" s="21">
        <v>16926</v>
      </c>
      <c r="X261" s="21">
        <v>1825.5550000000001</v>
      </c>
      <c r="Y261" s="73">
        <v>12981.7</v>
      </c>
      <c r="Z261" s="21">
        <v>1550.018</v>
      </c>
      <c r="AA261" s="21"/>
      <c r="AB261" s="21"/>
      <c r="AC261" s="21"/>
    </row>
    <row r="262" spans="1:29" x14ac:dyDescent="0.3">
      <c r="A262" s="19">
        <v>41196</v>
      </c>
      <c r="B262" s="20">
        <v>0.85416666666666663</v>
      </c>
      <c r="C262" s="21"/>
      <c r="D262" s="20"/>
      <c r="E262" s="20"/>
      <c r="F262" s="21"/>
      <c r="G262" s="21"/>
      <c r="H262" s="21">
        <v>1243</v>
      </c>
      <c r="I262" s="21">
        <v>94</v>
      </c>
      <c r="J262" s="21">
        <v>186</v>
      </c>
      <c r="K262" s="21">
        <v>1142</v>
      </c>
      <c r="L262" s="21">
        <v>611</v>
      </c>
      <c r="M262" s="21">
        <v>82.709000000000003</v>
      </c>
      <c r="N262" s="21"/>
      <c r="O262" s="21"/>
      <c r="P262" s="21"/>
      <c r="Q262" s="21"/>
      <c r="R262" s="21"/>
      <c r="S262" s="21">
        <v>4566.8</v>
      </c>
      <c r="T262" s="73">
        <v>18943.5</v>
      </c>
      <c r="U262" s="21">
        <v>3497.87</v>
      </c>
      <c r="V262" s="21">
        <v>17095</v>
      </c>
      <c r="W262" s="21">
        <v>17094</v>
      </c>
      <c r="X262" s="21">
        <v>1832.69</v>
      </c>
      <c r="Y262" s="73">
        <v>13004.8</v>
      </c>
      <c r="Z262" s="21">
        <v>1551.038</v>
      </c>
      <c r="AA262" s="21"/>
      <c r="AB262" s="21"/>
      <c r="AC262" s="21"/>
    </row>
    <row r="263" spans="1:29" x14ac:dyDescent="0.3">
      <c r="A263" s="19">
        <v>41203</v>
      </c>
      <c r="B263" s="20">
        <v>0.85416666666666663</v>
      </c>
      <c r="C263" s="21"/>
      <c r="D263" s="20"/>
      <c r="E263" s="20"/>
      <c r="F263" s="21"/>
      <c r="G263" s="21"/>
      <c r="H263" s="21">
        <v>1262</v>
      </c>
      <c r="I263" s="21">
        <v>94</v>
      </c>
      <c r="J263" s="21">
        <v>187</v>
      </c>
      <c r="K263" s="21">
        <v>1247</v>
      </c>
      <c r="L263" s="21">
        <v>694</v>
      </c>
      <c r="M263" s="21">
        <v>88.688999999999993</v>
      </c>
      <c r="N263" s="21"/>
      <c r="O263" s="21"/>
      <c r="P263" s="21"/>
      <c r="Q263" s="21"/>
      <c r="R263" s="21"/>
      <c r="S263" s="21">
        <v>4641.7</v>
      </c>
      <c r="T263" s="73">
        <v>19274.3</v>
      </c>
      <c r="U263" s="21">
        <v>3561.15</v>
      </c>
      <c r="V263" s="21">
        <v>17263</v>
      </c>
      <c r="W263" s="21">
        <v>17262</v>
      </c>
      <c r="X263" s="21">
        <v>1838.1559999999999</v>
      </c>
      <c r="Y263" s="73">
        <v>13004.9</v>
      </c>
      <c r="Z263" s="21">
        <v>1551.0429999999999</v>
      </c>
      <c r="AA263" s="21"/>
      <c r="AB263" s="21"/>
      <c r="AC263" s="21"/>
    </row>
    <row r="264" spans="1:29" x14ac:dyDescent="0.3">
      <c r="A264" s="19">
        <v>41210</v>
      </c>
      <c r="B264" s="20">
        <v>0.85416666666666663</v>
      </c>
      <c r="C264" s="21"/>
      <c r="D264" s="25">
        <v>1</v>
      </c>
      <c r="E264" s="20"/>
      <c r="F264" s="21"/>
      <c r="G264" s="21"/>
      <c r="H264" s="21">
        <v>1285</v>
      </c>
      <c r="I264" s="21">
        <v>94</v>
      </c>
      <c r="J264" s="21">
        <v>189</v>
      </c>
      <c r="K264" s="21">
        <v>1355</v>
      </c>
      <c r="L264" s="21">
        <v>780</v>
      </c>
      <c r="M264" s="21">
        <v>109.66200000000001</v>
      </c>
      <c r="N264" s="21"/>
      <c r="O264" s="21"/>
      <c r="P264" s="21"/>
      <c r="Q264" s="21"/>
      <c r="R264" s="21"/>
      <c r="S264" s="21">
        <v>4727.7</v>
      </c>
      <c r="T264" s="73">
        <v>19652.7</v>
      </c>
      <c r="U264" s="21">
        <v>3636.46</v>
      </c>
      <c r="V264" s="21">
        <v>17432</v>
      </c>
      <c r="W264" s="21">
        <v>17431</v>
      </c>
      <c r="X264" s="21">
        <v>1859.115</v>
      </c>
      <c r="Y264" s="73">
        <v>13143.8</v>
      </c>
      <c r="Z264" s="21">
        <v>1569.7349999999999</v>
      </c>
      <c r="AA264" s="21"/>
      <c r="AB264" s="21"/>
      <c r="AC264" s="21"/>
    </row>
    <row r="265" spans="1:29" x14ac:dyDescent="0.3">
      <c r="A265" s="19">
        <v>41217</v>
      </c>
      <c r="B265" s="20">
        <v>0.85416666666666663</v>
      </c>
      <c r="C265" s="21"/>
      <c r="D265" s="20"/>
      <c r="E265" s="20"/>
      <c r="F265" s="21"/>
      <c r="G265" s="21"/>
      <c r="H265" s="21">
        <v>1301</v>
      </c>
      <c r="I265" s="21">
        <v>94</v>
      </c>
      <c r="J265" s="21">
        <v>189</v>
      </c>
      <c r="K265" s="21">
        <v>1492</v>
      </c>
      <c r="L265" s="21">
        <v>903</v>
      </c>
      <c r="M265" s="21">
        <v>138.62299999999999</v>
      </c>
      <c r="N265" s="21"/>
      <c r="O265" s="21"/>
      <c r="P265" s="21"/>
      <c r="Q265" s="21"/>
      <c r="R265" s="21"/>
      <c r="S265" s="21">
        <v>4861</v>
      </c>
      <c r="T265" s="73">
        <v>20177.599999999999</v>
      </c>
      <c r="U265" s="21">
        <v>3731</v>
      </c>
      <c r="V265" s="21">
        <v>17600</v>
      </c>
      <c r="W265" s="21">
        <v>17599</v>
      </c>
      <c r="X265" s="21">
        <v>1887.78</v>
      </c>
      <c r="Y265" s="73">
        <v>13341.9</v>
      </c>
      <c r="Z265" s="21">
        <v>1616.08</v>
      </c>
      <c r="AA265" s="21"/>
      <c r="AB265" s="21"/>
      <c r="AC265" s="21"/>
    </row>
    <row r="266" spans="1:29" x14ac:dyDescent="0.3">
      <c r="A266" s="19">
        <v>41224</v>
      </c>
      <c r="B266" s="20">
        <v>0.85416666666666663</v>
      </c>
      <c r="C266" s="21"/>
      <c r="D266" s="20"/>
      <c r="E266" s="20"/>
      <c r="F266" s="21"/>
      <c r="G266" s="21"/>
      <c r="H266" s="21">
        <v>1315</v>
      </c>
      <c r="I266" s="21">
        <v>95</v>
      </c>
      <c r="J266" s="21">
        <v>189</v>
      </c>
      <c r="K266" s="21">
        <v>1641</v>
      </c>
      <c r="L266" s="21">
        <v>1028</v>
      </c>
      <c r="M266" s="21">
        <v>153.63300000000001</v>
      </c>
      <c r="N266" s="21"/>
      <c r="O266" s="21"/>
      <c r="P266" s="21"/>
      <c r="Q266" s="21"/>
      <c r="R266" s="21"/>
      <c r="S266" s="21">
        <v>5017.1000000000004</v>
      </c>
      <c r="T266" s="73">
        <v>20818.900000000001</v>
      </c>
      <c r="U266" s="21">
        <v>3842.02</v>
      </c>
      <c r="V266" s="21">
        <v>17768</v>
      </c>
      <c r="W266" s="21">
        <v>17767</v>
      </c>
      <c r="X266" s="21">
        <v>1902.51</v>
      </c>
      <c r="Y266" s="73">
        <v>13428.1</v>
      </c>
      <c r="Z266" s="21">
        <v>1634.259</v>
      </c>
      <c r="AA266" s="21"/>
      <c r="AB266" s="21"/>
      <c r="AC266" s="21"/>
    </row>
    <row r="267" spans="1:29" x14ac:dyDescent="0.3">
      <c r="A267" s="19">
        <v>41231</v>
      </c>
      <c r="B267" s="20">
        <v>0.85416666666666663</v>
      </c>
      <c r="C267" s="21"/>
      <c r="D267" s="20"/>
      <c r="E267" s="20"/>
      <c r="F267" s="21"/>
      <c r="G267" s="21"/>
      <c r="H267" s="21">
        <v>1326</v>
      </c>
      <c r="I267" s="21">
        <v>95</v>
      </c>
      <c r="J267" s="21">
        <v>189</v>
      </c>
      <c r="K267" s="21">
        <v>1774</v>
      </c>
      <c r="L267" s="21">
        <v>1153</v>
      </c>
      <c r="M267" s="21">
        <v>187.28</v>
      </c>
      <c r="N267" s="21"/>
      <c r="O267" s="21"/>
      <c r="P267" s="21"/>
      <c r="Q267" s="21"/>
      <c r="R267" s="21"/>
      <c r="S267" s="21">
        <v>5140</v>
      </c>
      <c r="T267" s="73">
        <v>21309.599999999999</v>
      </c>
      <c r="U267" s="21">
        <v>3930.165</v>
      </c>
      <c r="V267" s="21">
        <v>17936</v>
      </c>
      <c r="W267" s="21">
        <v>17935</v>
      </c>
      <c r="X267" s="21">
        <v>1936.27</v>
      </c>
      <c r="Y267" s="73">
        <v>13676.8</v>
      </c>
      <c r="Z267" s="21">
        <v>1666.04</v>
      </c>
      <c r="AA267" s="21"/>
      <c r="AB267" s="21"/>
      <c r="AC267" s="21"/>
    </row>
    <row r="268" spans="1:29" x14ac:dyDescent="0.3">
      <c r="A268" s="19">
        <v>41238</v>
      </c>
      <c r="B268" s="20">
        <v>0.85416666666666663</v>
      </c>
      <c r="C268" s="21"/>
      <c r="D268" s="20"/>
      <c r="E268" s="20"/>
      <c r="F268" s="21"/>
      <c r="G268" s="21"/>
      <c r="H268" s="21">
        <v>1336</v>
      </c>
      <c r="I268" s="21">
        <v>95</v>
      </c>
      <c r="J268" s="21">
        <v>189</v>
      </c>
      <c r="K268" s="21">
        <v>1912</v>
      </c>
      <c r="L268" s="21">
        <v>1268</v>
      </c>
      <c r="M268" s="21">
        <v>218.83600000000001</v>
      </c>
      <c r="N268" s="21"/>
      <c r="O268" s="21"/>
      <c r="P268" s="21"/>
      <c r="Q268" s="21"/>
      <c r="R268" s="21"/>
      <c r="S268" s="21">
        <v>5278.2</v>
      </c>
      <c r="T268" s="73">
        <v>21860.6</v>
      </c>
      <c r="U268" s="21">
        <v>4026.27</v>
      </c>
      <c r="V268" s="21">
        <v>18104</v>
      </c>
      <c r="W268" s="21">
        <v>18103</v>
      </c>
      <c r="X268" s="21">
        <v>1967.59</v>
      </c>
      <c r="Y268" s="73">
        <v>13912.9</v>
      </c>
      <c r="Z268" s="21">
        <v>1713.8</v>
      </c>
      <c r="AA268" s="21"/>
      <c r="AB268" s="21"/>
      <c r="AC268" s="21"/>
    </row>
    <row r="269" spans="1:29" x14ac:dyDescent="0.3">
      <c r="A269" s="19">
        <v>41245</v>
      </c>
      <c r="B269" s="20">
        <v>0.85416666666666663</v>
      </c>
      <c r="C269" s="21"/>
      <c r="D269" s="20"/>
      <c r="E269" s="20"/>
      <c r="F269" s="21"/>
      <c r="G269" s="21"/>
      <c r="H269" s="21">
        <v>1351</v>
      </c>
      <c r="I269" s="21">
        <v>95</v>
      </c>
      <c r="J269" s="21">
        <v>189</v>
      </c>
      <c r="K269" s="21">
        <v>2010</v>
      </c>
      <c r="L269" s="21">
        <v>1369</v>
      </c>
      <c r="M269" s="21">
        <v>284.07799999999997</v>
      </c>
      <c r="N269" s="21"/>
      <c r="O269" s="21"/>
      <c r="P269" s="21"/>
      <c r="Q269" s="21"/>
      <c r="R269" s="21"/>
      <c r="S269" s="21">
        <v>5353.8</v>
      </c>
      <c r="T269" s="73">
        <v>22156.1</v>
      </c>
      <c r="U269" s="21">
        <v>4080.18</v>
      </c>
      <c r="V269" s="21">
        <v>18272</v>
      </c>
      <c r="W269" s="21">
        <v>18271</v>
      </c>
      <c r="X269" s="21">
        <v>2033.33</v>
      </c>
      <c r="Y269" s="73">
        <v>14433.4</v>
      </c>
      <c r="Z269" s="21">
        <v>1775.4349999999999</v>
      </c>
      <c r="AA269" s="21"/>
      <c r="AB269" s="21"/>
      <c r="AC269" s="21"/>
    </row>
    <row r="270" spans="1:29" x14ac:dyDescent="0.3">
      <c r="A270" s="19">
        <v>41252</v>
      </c>
      <c r="B270" s="20">
        <v>0.85416666666666663</v>
      </c>
      <c r="C270" s="21"/>
      <c r="D270" s="20"/>
      <c r="E270" s="20"/>
      <c r="F270" s="21"/>
      <c r="G270" s="21"/>
      <c r="H270" s="21">
        <v>1358</v>
      </c>
      <c r="I270" s="21">
        <v>96</v>
      </c>
      <c r="J270" s="21">
        <v>189</v>
      </c>
      <c r="K270" s="21">
        <v>2095</v>
      </c>
      <c r="L270" s="21">
        <v>1441</v>
      </c>
      <c r="M270" s="21">
        <v>413.358</v>
      </c>
      <c r="N270" s="21"/>
      <c r="O270" s="21"/>
      <c r="P270" s="21"/>
      <c r="Q270" s="21"/>
      <c r="R270" s="21"/>
      <c r="S270" s="21">
        <v>5370</v>
      </c>
      <c r="T270" s="73">
        <v>22207.200000000001</v>
      </c>
      <c r="U270" s="21">
        <v>4090.29</v>
      </c>
      <c r="V270" s="21">
        <v>18440</v>
      </c>
      <c r="W270" s="21">
        <v>18439</v>
      </c>
      <c r="X270" s="21">
        <v>2164.59</v>
      </c>
      <c r="Y270" s="73">
        <v>15507</v>
      </c>
      <c r="Z270" s="21">
        <v>1853.7</v>
      </c>
      <c r="AA270" s="21"/>
      <c r="AB270" s="21"/>
      <c r="AC270" s="21"/>
    </row>
    <row r="271" spans="1:29" x14ac:dyDescent="0.3">
      <c r="A271" s="19">
        <v>41259</v>
      </c>
      <c r="B271" s="20">
        <v>0.85416666666666663</v>
      </c>
      <c r="C271" s="21"/>
      <c r="D271" s="20"/>
      <c r="E271" s="20"/>
      <c r="F271" s="21"/>
      <c r="G271" s="21"/>
      <c r="H271" s="21">
        <v>1368</v>
      </c>
      <c r="I271" s="21">
        <v>96</v>
      </c>
      <c r="J271" s="21">
        <v>189</v>
      </c>
      <c r="K271" s="21">
        <v>2223</v>
      </c>
      <c r="L271" s="21">
        <v>1518</v>
      </c>
      <c r="M271" s="21">
        <v>512.17499999999995</v>
      </c>
      <c r="N271" s="21"/>
      <c r="O271" s="21"/>
      <c r="P271" s="21"/>
      <c r="Q271" s="21"/>
      <c r="R271" s="21"/>
      <c r="S271" s="21">
        <v>5426.6</v>
      </c>
      <c r="T271" s="73">
        <v>22426.2</v>
      </c>
      <c r="U271" s="21">
        <v>4128.74</v>
      </c>
      <c r="V271" s="21">
        <v>18608</v>
      </c>
      <c r="W271" s="21">
        <v>18607</v>
      </c>
      <c r="X271" s="21">
        <v>2264.9499999999998</v>
      </c>
      <c r="Y271" s="73">
        <v>16318.6</v>
      </c>
      <c r="Z271" s="21">
        <v>1920.43</v>
      </c>
      <c r="AA271" s="21"/>
      <c r="AB271" s="21"/>
      <c r="AC271" s="21"/>
    </row>
    <row r="272" spans="1:29" x14ac:dyDescent="0.3">
      <c r="A272" s="19">
        <v>41266</v>
      </c>
      <c r="B272" s="20">
        <v>0.85416666666666663</v>
      </c>
      <c r="C272" s="21"/>
      <c r="D272" s="20"/>
      <c r="E272" s="20"/>
      <c r="F272" s="21"/>
      <c r="G272" s="21"/>
      <c r="H272" s="21">
        <v>1370</v>
      </c>
      <c r="I272" s="21">
        <v>96</v>
      </c>
      <c r="J272" s="21">
        <v>189</v>
      </c>
      <c r="K272" s="21">
        <v>2368</v>
      </c>
      <c r="L272" s="21">
        <v>1659</v>
      </c>
      <c r="M272" s="21">
        <v>560.83399999999995</v>
      </c>
      <c r="N272" s="21"/>
      <c r="O272" s="21"/>
      <c r="P272" s="21"/>
      <c r="Q272" s="21"/>
      <c r="R272" s="21"/>
      <c r="S272" s="21">
        <v>5539.7</v>
      </c>
      <c r="T272" s="73">
        <v>22880.400000000001</v>
      </c>
      <c r="U272" s="21">
        <v>4208.05</v>
      </c>
      <c r="V272" s="21">
        <v>18776</v>
      </c>
      <c r="W272" s="21">
        <v>18775</v>
      </c>
      <c r="X272" s="21">
        <v>2314.0906</v>
      </c>
      <c r="Y272" s="73">
        <v>16687.8</v>
      </c>
      <c r="Z272" s="21">
        <v>1975.595</v>
      </c>
      <c r="AA272" s="21"/>
      <c r="AB272" s="21"/>
      <c r="AC272" s="21"/>
    </row>
    <row r="273" spans="1:29" x14ac:dyDescent="0.3">
      <c r="A273" s="19">
        <v>41273</v>
      </c>
      <c r="B273" s="20">
        <v>0.85416666666666663</v>
      </c>
      <c r="C273" s="21"/>
      <c r="D273" s="20"/>
      <c r="E273" s="20"/>
      <c r="F273" s="21"/>
      <c r="G273" s="21"/>
      <c r="H273" s="21">
        <v>1376</v>
      </c>
      <c r="I273" s="21">
        <v>96</v>
      </c>
      <c r="J273" s="21">
        <v>189</v>
      </c>
      <c r="K273" s="21">
        <v>2595</v>
      </c>
      <c r="L273" s="21">
        <v>1748</v>
      </c>
      <c r="M273" s="21">
        <v>581.17100000000005</v>
      </c>
      <c r="N273" s="21"/>
      <c r="O273" s="21"/>
      <c r="P273" s="21"/>
      <c r="Q273" s="21"/>
      <c r="R273" s="21"/>
      <c r="S273" s="21">
        <v>5686.3</v>
      </c>
      <c r="T273" s="73">
        <v>23490.9</v>
      </c>
      <c r="U273" s="21">
        <v>4317.13</v>
      </c>
      <c r="V273" s="21">
        <v>18944</v>
      </c>
      <c r="W273" s="21">
        <v>18943</v>
      </c>
      <c r="X273" s="21">
        <v>2333.34</v>
      </c>
      <c r="Y273" s="73">
        <v>16788.8</v>
      </c>
      <c r="Z273" s="21">
        <v>1993.53</v>
      </c>
      <c r="AA273" s="21"/>
      <c r="AB273" s="21"/>
      <c r="AC273" s="21"/>
    </row>
    <row r="274" spans="1:29" x14ac:dyDescent="0.3">
      <c r="A274" s="19">
        <v>41280</v>
      </c>
      <c r="B274" s="20">
        <v>0.85416666666666663</v>
      </c>
      <c r="C274" s="21"/>
      <c r="D274" s="20"/>
      <c r="E274" s="20"/>
      <c r="F274" s="21"/>
      <c r="G274" s="21"/>
      <c r="H274" s="21">
        <v>1381</v>
      </c>
      <c r="I274" s="21">
        <v>96</v>
      </c>
      <c r="J274" s="21">
        <v>189</v>
      </c>
      <c r="K274" s="21">
        <v>2794</v>
      </c>
      <c r="L274" s="21">
        <v>1865</v>
      </c>
      <c r="M274" s="21">
        <v>594.46799999999996</v>
      </c>
      <c r="N274" s="21"/>
      <c r="O274" s="21"/>
      <c r="P274" s="21"/>
      <c r="Q274" s="21"/>
      <c r="R274" s="21"/>
      <c r="S274" s="21">
        <v>5856.8</v>
      </c>
      <c r="T274" s="73">
        <v>24201.8</v>
      </c>
      <c r="U274" s="21">
        <v>4441</v>
      </c>
      <c r="V274" s="21">
        <v>19112</v>
      </c>
      <c r="W274" s="21">
        <v>19111</v>
      </c>
      <c r="X274" s="21">
        <v>2346.5</v>
      </c>
      <c r="Y274" s="73">
        <v>16847.900000000001</v>
      </c>
      <c r="Z274" s="21">
        <v>2001.3</v>
      </c>
      <c r="AA274" s="21"/>
      <c r="AB274" s="21"/>
      <c r="AC274" s="21"/>
    </row>
    <row r="275" spans="1:29" x14ac:dyDescent="0.3">
      <c r="A275" s="19">
        <v>41287</v>
      </c>
      <c r="B275" s="20">
        <v>0.85416666666666663</v>
      </c>
      <c r="C275" s="21"/>
      <c r="D275" s="20"/>
      <c r="E275" s="20"/>
      <c r="F275" s="21"/>
      <c r="G275" s="21"/>
      <c r="H275" s="21">
        <v>1393</v>
      </c>
      <c r="I275" s="21">
        <v>97</v>
      </c>
      <c r="J275" s="21">
        <v>190</v>
      </c>
      <c r="K275" s="21">
        <v>2900</v>
      </c>
      <c r="L275" s="21">
        <v>1984</v>
      </c>
      <c r="M275" s="21">
        <v>664.89499999999998</v>
      </c>
      <c r="N275" s="21"/>
      <c r="O275" s="21"/>
      <c r="P275" s="21"/>
      <c r="Q275" s="21"/>
      <c r="R275" s="21"/>
      <c r="S275" s="21">
        <v>5946.8</v>
      </c>
      <c r="T275" s="73">
        <v>24547.7</v>
      </c>
      <c r="U275" s="21">
        <v>4504.8879999999999</v>
      </c>
      <c r="V275" s="21">
        <v>19280</v>
      </c>
      <c r="W275" s="21">
        <v>19179</v>
      </c>
      <c r="X275" s="21">
        <v>2417.9</v>
      </c>
      <c r="Y275" s="73">
        <v>17415</v>
      </c>
      <c r="Z275" s="21">
        <v>2061.1999999999998</v>
      </c>
      <c r="AA275" s="21"/>
      <c r="AB275" s="21"/>
      <c r="AC275" s="21"/>
    </row>
    <row r="276" spans="1:29" x14ac:dyDescent="0.3">
      <c r="A276" s="19">
        <v>41294</v>
      </c>
      <c r="B276" s="20">
        <v>0.85416666666666663</v>
      </c>
      <c r="C276" s="21"/>
      <c r="D276" s="20"/>
      <c r="E276" s="20"/>
      <c r="F276" s="21"/>
      <c r="G276" s="21"/>
      <c r="H276" s="21">
        <v>1397</v>
      </c>
      <c r="I276" s="21">
        <v>97</v>
      </c>
      <c r="J276" s="21">
        <v>190</v>
      </c>
      <c r="K276" s="21">
        <v>2974</v>
      </c>
      <c r="L276" s="21">
        <v>2060</v>
      </c>
      <c r="M276" s="21">
        <v>838.68</v>
      </c>
      <c r="N276" s="21"/>
      <c r="O276" s="21"/>
      <c r="P276" s="21"/>
      <c r="Q276" s="21"/>
      <c r="R276" s="21"/>
      <c r="S276" s="21">
        <v>5949</v>
      </c>
      <c r="T276" s="73">
        <v>24547.7</v>
      </c>
      <c r="U276" s="21">
        <v>4504.93</v>
      </c>
      <c r="V276" s="21">
        <v>19448</v>
      </c>
      <c r="W276" s="21">
        <v>19447</v>
      </c>
      <c r="X276" s="21">
        <v>2594.5500000000002</v>
      </c>
      <c r="Y276" s="73">
        <v>18854.599999999999</v>
      </c>
      <c r="Z276" s="21">
        <v>2145.91</v>
      </c>
      <c r="AA276" s="21"/>
      <c r="AB276" s="21"/>
      <c r="AC276" s="21"/>
    </row>
    <row r="277" spans="1:29" x14ac:dyDescent="0.3">
      <c r="A277" s="19">
        <v>41301</v>
      </c>
      <c r="B277" s="20">
        <v>0.85416666666666663</v>
      </c>
      <c r="C277" s="21"/>
      <c r="D277" s="20"/>
      <c r="E277" s="20"/>
      <c r="F277" s="21"/>
      <c r="G277" s="21"/>
      <c r="H277" s="21">
        <v>1409</v>
      </c>
      <c r="I277" s="21">
        <v>97</v>
      </c>
      <c r="J277" s="21">
        <v>191</v>
      </c>
      <c r="K277" s="21">
        <v>3040</v>
      </c>
      <c r="L277" s="21">
        <v>2133</v>
      </c>
      <c r="M277" s="21">
        <v>1002.602</v>
      </c>
      <c r="N277" s="21"/>
      <c r="O277" s="21"/>
      <c r="P277" s="21"/>
      <c r="Q277" s="21"/>
      <c r="R277" s="21"/>
      <c r="S277" s="21">
        <v>5951.3</v>
      </c>
      <c r="T277" s="73">
        <v>24547.7</v>
      </c>
      <c r="U277" s="21">
        <v>4504.9799999999996</v>
      </c>
      <c r="V277" s="21">
        <v>19616</v>
      </c>
      <c r="W277" s="21">
        <v>19615</v>
      </c>
      <c r="X277" s="21">
        <v>2761.5417000000002</v>
      </c>
      <c r="Y277" s="73">
        <v>20221.8</v>
      </c>
      <c r="Z277" s="21">
        <v>2230.9569999999999</v>
      </c>
      <c r="AA277" s="21"/>
      <c r="AB277" s="21"/>
      <c r="AC277" s="21"/>
    </row>
    <row r="278" spans="1:29" x14ac:dyDescent="0.3">
      <c r="A278" s="19">
        <v>41308</v>
      </c>
      <c r="B278" s="20">
        <v>0.85416666666666663</v>
      </c>
      <c r="C278" s="21"/>
      <c r="D278" s="20"/>
      <c r="E278" s="20"/>
      <c r="F278" s="21"/>
      <c r="G278" s="21"/>
      <c r="H278" s="21">
        <v>1420</v>
      </c>
      <c r="I278" s="21">
        <v>98</v>
      </c>
      <c r="J278" s="21">
        <v>191</v>
      </c>
      <c r="K278" s="21">
        <v>3133</v>
      </c>
      <c r="L278" s="21">
        <v>2261</v>
      </c>
      <c r="M278" s="21">
        <v>1068.8579999999999</v>
      </c>
      <c r="N278" s="21"/>
      <c r="O278" s="21"/>
      <c r="P278" s="21"/>
      <c r="Q278" s="21"/>
      <c r="R278" s="21"/>
      <c r="S278" s="21">
        <v>6045.9</v>
      </c>
      <c r="T278" s="73">
        <v>24926.6</v>
      </c>
      <c r="U278" s="21">
        <v>4573.2669999999998</v>
      </c>
      <c r="V278" s="21">
        <v>19784</v>
      </c>
      <c r="W278" s="21">
        <v>19783</v>
      </c>
      <c r="X278" s="21">
        <v>2828.52</v>
      </c>
      <c r="Y278" s="73">
        <v>20738.5</v>
      </c>
      <c r="Z278" s="21">
        <v>2290</v>
      </c>
      <c r="AA278" s="21"/>
      <c r="AB278" s="21"/>
      <c r="AC278" s="21"/>
    </row>
    <row r="279" spans="1:29" x14ac:dyDescent="0.3">
      <c r="A279" s="19">
        <v>41322</v>
      </c>
      <c r="B279" s="20">
        <v>0.85416666666666663</v>
      </c>
      <c r="C279" s="21" t="s">
        <v>68</v>
      </c>
      <c r="D279" s="20"/>
      <c r="E279" s="20"/>
      <c r="F279" s="21"/>
      <c r="G279" s="21"/>
      <c r="H279" s="21">
        <v>1455</v>
      </c>
      <c r="I279" s="21">
        <v>98</v>
      </c>
      <c r="J279" s="21">
        <v>194</v>
      </c>
      <c r="K279" s="21">
        <v>3293</v>
      </c>
      <c r="L279" s="21">
        <v>2383</v>
      </c>
      <c r="M279" s="21">
        <v>1286.8</v>
      </c>
      <c r="N279" s="21"/>
      <c r="O279" s="21"/>
      <c r="P279" s="21"/>
      <c r="Q279" s="21"/>
      <c r="R279" s="21"/>
      <c r="S279" s="21">
        <v>6104.3</v>
      </c>
      <c r="T279" s="73">
        <v>25140.5</v>
      </c>
      <c r="U279" s="21">
        <v>4613.7219999999998</v>
      </c>
      <c r="V279" s="21">
        <v>20120</v>
      </c>
      <c r="W279" s="21">
        <v>20119</v>
      </c>
      <c r="X279" s="21">
        <v>3050.18</v>
      </c>
      <c r="Y279" s="73">
        <v>22557</v>
      </c>
      <c r="Z279" s="21">
        <v>2433.4899999999998</v>
      </c>
      <c r="AA279" s="21"/>
      <c r="AB279" s="21"/>
      <c r="AC279" s="21"/>
    </row>
    <row r="280" spans="1:29" x14ac:dyDescent="0.3">
      <c r="A280" s="19">
        <v>41329</v>
      </c>
      <c r="B280" s="20">
        <v>0.85416666666666663</v>
      </c>
      <c r="C280" s="21"/>
      <c r="D280" s="20"/>
      <c r="E280" s="20"/>
      <c r="F280" s="21"/>
      <c r="G280" s="21"/>
      <c r="H280" s="21">
        <v>1469</v>
      </c>
      <c r="I280" s="21">
        <v>98</v>
      </c>
      <c r="J280" s="21">
        <v>196</v>
      </c>
      <c r="K280" s="21">
        <v>3363</v>
      </c>
      <c r="L280" s="21">
        <v>2452</v>
      </c>
      <c r="M280" s="21">
        <v>1420.48</v>
      </c>
      <c r="N280" s="21"/>
      <c r="O280" s="21"/>
      <c r="P280" s="21"/>
      <c r="Q280" s="21"/>
      <c r="R280" s="21"/>
      <c r="S280" s="21">
        <v>6112.1</v>
      </c>
      <c r="T280" s="73">
        <v>25160.6</v>
      </c>
      <c r="U280" s="21">
        <v>4618.17</v>
      </c>
      <c r="V280" s="21">
        <v>20288</v>
      </c>
      <c r="W280" s="21">
        <v>20287</v>
      </c>
      <c r="X280" s="21">
        <v>3186.15</v>
      </c>
      <c r="Y280" s="73">
        <v>23670.3</v>
      </c>
      <c r="Z280" s="21">
        <v>2513.6999999999998</v>
      </c>
      <c r="AA280" s="21"/>
      <c r="AB280" s="21"/>
      <c r="AC280" s="21"/>
    </row>
    <row r="281" spans="1:29" x14ac:dyDescent="0.3">
      <c r="A281" s="19">
        <v>41336</v>
      </c>
      <c r="B281" s="20">
        <v>0.85416666666666663</v>
      </c>
      <c r="C281" s="21"/>
      <c r="D281" s="20"/>
      <c r="E281" s="20"/>
      <c r="F281" s="21"/>
      <c r="G281" s="21"/>
      <c r="H281" s="21">
        <v>1480</v>
      </c>
      <c r="I281" s="21">
        <v>98</v>
      </c>
      <c r="J281" s="21">
        <v>196</v>
      </c>
      <c r="K281" s="21">
        <v>3444</v>
      </c>
      <c r="L281" s="21">
        <v>2516</v>
      </c>
      <c r="M281" s="21">
        <v>1528.93</v>
      </c>
      <c r="N281" s="21"/>
      <c r="O281" s="21"/>
      <c r="P281" s="21"/>
      <c r="Q281" s="21"/>
      <c r="R281" s="21"/>
      <c r="S281" s="21">
        <v>6126.5</v>
      </c>
      <c r="T281" s="73">
        <v>25205.5</v>
      </c>
      <c r="U281" s="21">
        <v>4627.6000000000004</v>
      </c>
      <c r="V281" s="21">
        <v>20456</v>
      </c>
      <c r="W281" s="21">
        <v>20455</v>
      </c>
      <c r="X281" s="21">
        <v>3296.3</v>
      </c>
      <c r="Y281" s="73">
        <v>24576.3</v>
      </c>
      <c r="Z281" s="21">
        <v>2595.3000000000002</v>
      </c>
      <c r="AA281" s="21"/>
      <c r="AB281" s="21"/>
      <c r="AC281" s="21"/>
    </row>
    <row r="282" spans="1:29" x14ac:dyDescent="0.3">
      <c r="A282" s="19">
        <v>41343</v>
      </c>
      <c r="B282" s="20">
        <v>0.94791666666666663</v>
      </c>
      <c r="C282" s="21"/>
      <c r="D282" s="20"/>
      <c r="E282" s="20"/>
      <c r="F282" s="21"/>
      <c r="G282" s="21"/>
      <c r="H282" s="21">
        <v>1509</v>
      </c>
      <c r="I282" s="21">
        <v>98</v>
      </c>
      <c r="J282" s="21">
        <v>196</v>
      </c>
      <c r="K282" s="21">
        <v>3576</v>
      </c>
      <c r="L282" s="21">
        <v>2607</v>
      </c>
      <c r="M282" s="21">
        <v>1559.09</v>
      </c>
      <c r="N282" s="21"/>
      <c r="O282" s="21"/>
      <c r="P282" s="21"/>
      <c r="Q282" s="21"/>
      <c r="R282" s="21"/>
      <c r="S282" s="21">
        <v>6256.8</v>
      </c>
      <c r="T282" s="73">
        <v>25731.599999999999</v>
      </c>
      <c r="U282" s="21">
        <v>4721</v>
      </c>
      <c r="V282" s="25">
        <f>V281+168+2.15</f>
        <v>20626.150000000001</v>
      </c>
      <c r="W282" s="25">
        <f>W281+168+2.15</f>
        <v>20625.150000000001</v>
      </c>
      <c r="X282" s="42">
        <f>3336.6-(1569.247-1559.09)</f>
        <v>3326.4429999999998</v>
      </c>
      <c r="Y282" s="79">
        <f>24857.3-(1569.247-1559.09)*8.8</f>
        <v>24767.918399999999</v>
      </c>
      <c r="Z282" s="42">
        <f>(Y282-Y281)/(Y281-Y280)*(Z281-Z280)+Z281</f>
        <v>2612.5583459602649</v>
      </c>
      <c r="AA282" s="21"/>
      <c r="AB282" s="21"/>
      <c r="AC282" s="21"/>
    </row>
    <row r="283" spans="1:29" x14ac:dyDescent="0.3">
      <c r="A283" s="19">
        <v>41350</v>
      </c>
      <c r="B283" s="20">
        <v>0.85416666666666663</v>
      </c>
      <c r="C283" s="21"/>
      <c r="D283" s="20"/>
      <c r="E283" s="20"/>
      <c r="F283" s="21"/>
      <c r="G283" s="21"/>
      <c r="H283" s="21">
        <v>1537</v>
      </c>
      <c r="I283" s="21">
        <v>98</v>
      </c>
      <c r="J283" s="21">
        <v>201</v>
      </c>
      <c r="K283" s="21">
        <v>3663</v>
      </c>
      <c r="L283" s="21">
        <v>2655</v>
      </c>
      <c r="M283" s="21">
        <v>1671.92</v>
      </c>
      <c r="N283" s="21"/>
      <c r="O283" s="21"/>
      <c r="P283" s="21"/>
      <c r="Q283" s="21"/>
      <c r="R283" s="21"/>
      <c r="S283" s="21">
        <v>6283.8</v>
      </c>
      <c r="T283" s="73">
        <v>25831.9</v>
      </c>
      <c r="U283" s="21">
        <v>4740.26</v>
      </c>
      <c r="V283" s="25">
        <v>20792</v>
      </c>
      <c r="W283" s="25">
        <v>20791</v>
      </c>
      <c r="X283" s="42">
        <v>3440.89</v>
      </c>
      <c r="Y283" s="79">
        <v>25694.400000000001</v>
      </c>
      <c r="Z283" s="42">
        <v>2682.9</v>
      </c>
      <c r="AA283" s="21"/>
      <c r="AB283" s="21"/>
      <c r="AC283" s="21"/>
    </row>
    <row r="284" spans="1:29" x14ac:dyDescent="0.3">
      <c r="A284" s="19">
        <v>41357</v>
      </c>
      <c r="B284" s="20">
        <v>0.85416666666666663</v>
      </c>
      <c r="C284" s="21"/>
      <c r="D284" s="20"/>
      <c r="E284" s="20"/>
      <c r="F284" s="21"/>
      <c r="G284" s="21"/>
      <c r="H284" s="21">
        <v>1561</v>
      </c>
      <c r="I284" s="21">
        <v>98</v>
      </c>
      <c r="J284" s="21">
        <v>202</v>
      </c>
      <c r="K284" s="21">
        <v>3725</v>
      </c>
      <c r="L284" s="21">
        <v>2725</v>
      </c>
      <c r="M284" s="21">
        <v>1776.55</v>
      </c>
      <c r="N284" s="21"/>
      <c r="O284" s="21"/>
      <c r="P284" s="21"/>
      <c r="Q284" s="21"/>
      <c r="R284" s="21"/>
      <c r="S284" s="21">
        <v>6303.6</v>
      </c>
      <c r="T284" s="73">
        <v>25902.3</v>
      </c>
      <c r="U284" s="21">
        <v>4753.96</v>
      </c>
      <c r="V284" s="25">
        <v>20960</v>
      </c>
      <c r="W284" s="25">
        <v>20959</v>
      </c>
      <c r="X284" s="42">
        <v>3547.24</v>
      </c>
      <c r="Y284" s="79">
        <v>26556.5</v>
      </c>
      <c r="Z284" s="42">
        <v>2751.78</v>
      </c>
      <c r="AA284" s="21"/>
      <c r="AB284" s="21"/>
      <c r="AC284" s="21"/>
    </row>
    <row r="285" spans="1:29" x14ac:dyDescent="0.3">
      <c r="A285" s="19">
        <v>41364</v>
      </c>
      <c r="B285" s="20">
        <v>0.85416666666666663</v>
      </c>
      <c r="C285" s="21"/>
      <c r="D285" s="21">
        <f>-1</f>
        <v>-1</v>
      </c>
      <c r="E285" s="20"/>
      <c r="F285" s="21"/>
      <c r="G285" s="21"/>
      <c r="H285" s="21">
        <v>1604</v>
      </c>
      <c r="I285" s="21">
        <v>99</v>
      </c>
      <c r="J285" s="21">
        <v>207</v>
      </c>
      <c r="K285" s="21">
        <v>3785</v>
      </c>
      <c r="L285" s="21">
        <v>2774</v>
      </c>
      <c r="M285" s="21">
        <v>1892.54</v>
      </c>
      <c r="N285" s="21"/>
      <c r="O285" s="21"/>
      <c r="P285" s="21"/>
      <c r="Q285" s="21"/>
      <c r="R285" s="21"/>
      <c r="S285" s="21">
        <v>6321.5</v>
      </c>
      <c r="T285" s="73">
        <v>25962.3</v>
      </c>
      <c r="U285" s="21">
        <v>4765.1400000000003</v>
      </c>
      <c r="V285" s="25">
        <v>21127</v>
      </c>
      <c r="W285" s="25">
        <v>21126</v>
      </c>
      <c r="X285" s="42">
        <v>3664.42</v>
      </c>
      <c r="Y285" s="79">
        <v>27498.400000000001</v>
      </c>
      <c r="Z285" s="42">
        <v>2816.24</v>
      </c>
      <c r="AA285" s="21"/>
      <c r="AB285" s="21"/>
      <c r="AC285" s="21"/>
    </row>
    <row r="286" spans="1:29" x14ac:dyDescent="0.3">
      <c r="A286" s="19">
        <v>41371</v>
      </c>
      <c r="B286" s="20">
        <v>0.85416666666666663</v>
      </c>
      <c r="C286" s="21"/>
      <c r="D286" s="20"/>
      <c r="E286" s="20"/>
      <c r="F286" s="21"/>
      <c r="G286" s="21"/>
      <c r="H286" s="21">
        <v>1654</v>
      </c>
      <c r="I286" s="21">
        <v>100</v>
      </c>
      <c r="J286" s="21">
        <v>209</v>
      </c>
      <c r="K286" s="21">
        <v>3860</v>
      </c>
      <c r="L286" s="21">
        <v>2818</v>
      </c>
      <c r="M286" s="21">
        <v>1964.2</v>
      </c>
      <c r="N286" s="21"/>
      <c r="O286" s="21"/>
      <c r="P286" s="21"/>
      <c r="Q286" s="21"/>
      <c r="R286" s="21"/>
      <c r="S286" s="21">
        <v>6384.2</v>
      </c>
      <c r="T286" s="73">
        <v>26202.7</v>
      </c>
      <c r="U286" s="21">
        <v>4809.2</v>
      </c>
      <c r="V286" s="21">
        <v>21295</v>
      </c>
      <c r="W286" s="21">
        <v>21294</v>
      </c>
      <c r="X286" s="21">
        <v>3737.49</v>
      </c>
      <c r="Y286" s="73">
        <v>28068.5</v>
      </c>
      <c r="Z286" s="21">
        <v>2862.35</v>
      </c>
      <c r="AA286" s="21"/>
      <c r="AB286" s="21"/>
      <c r="AC286" s="21"/>
    </row>
    <row r="287" spans="1:29" x14ac:dyDescent="0.3">
      <c r="A287" s="19">
        <v>41378</v>
      </c>
      <c r="B287" s="20">
        <v>0.85416666666666663</v>
      </c>
      <c r="C287" s="21"/>
      <c r="D287" s="20"/>
      <c r="E287" s="20"/>
      <c r="F287" s="21"/>
      <c r="G287" s="21"/>
      <c r="H287" s="21">
        <v>1693</v>
      </c>
      <c r="I287" s="21">
        <v>105</v>
      </c>
      <c r="J287" s="21">
        <v>209</v>
      </c>
      <c r="K287" s="21">
        <v>3968</v>
      </c>
      <c r="L287" s="21">
        <v>2914</v>
      </c>
      <c r="M287" s="21">
        <v>1978.7</v>
      </c>
      <c r="N287" s="21"/>
      <c r="O287" s="21"/>
      <c r="P287" s="21"/>
      <c r="Q287" s="21"/>
      <c r="R287" s="21"/>
      <c r="S287" s="21">
        <v>6509.5</v>
      </c>
      <c r="T287" s="73">
        <v>26705.3</v>
      </c>
      <c r="U287" s="21">
        <v>4898.8</v>
      </c>
      <c r="V287" s="21">
        <v>21463</v>
      </c>
      <c r="W287" s="21">
        <v>21462</v>
      </c>
      <c r="X287" s="21">
        <v>3751.1</v>
      </c>
      <c r="Y287" s="73">
        <v>28131.9</v>
      </c>
      <c r="Z287" s="21">
        <v>2869</v>
      </c>
      <c r="AA287" s="21"/>
      <c r="AB287" s="21"/>
      <c r="AC287" s="21"/>
    </row>
    <row r="288" spans="1:29" x14ac:dyDescent="0.3">
      <c r="A288" s="19">
        <v>41385</v>
      </c>
      <c r="B288" s="20">
        <v>0.85416666666666663</v>
      </c>
      <c r="C288" s="21"/>
      <c r="D288" s="20"/>
      <c r="E288" s="20"/>
      <c r="F288" s="21"/>
      <c r="G288" s="21"/>
      <c r="H288" s="21">
        <v>1746</v>
      </c>
      <c r="I288" s="21">
        <v>109</v>
      </c>
      <c r="J288" s="21">
        <v>220</v>
      </c>
      <c r="K288" s="21">
        <v>4062</v>
      </c>
      <c r="L288" s="21">
        <v>2960</v>
      </c>
      <c r="M288" s="21">
        <v>1984.26</v>
      </c>
      <c r="N288" s="21"/>
      <c r="O288" s="21"/>
      <c r="P288" s="21"/>
      <c r="Q288" s="21"/>
      <c r="R288" s="21"/>
      <c r="S288" s="21">
        <v>6583.1</v>
      </c>
      <c r="T288" s="73">
        <v>27011.9</v>
      </c>
      <c r="U288" s="21">
        <v>4956.5</v>
      </c>
      <c r="V288" s="21">
        <v>21631</v>
      </c>
      <c r="W288" s="21">
        <v>21630</v>
      </c>
      <c r="X288" s="21">
        <v>3756.29</v>
      </c>
      <c r="Y288" s="73">
        <v>28131.9</v>
      </c>
      <c r="Z288" s="21">
        <v>2869</v>
      </c>
      <c r="AA288" s="21"/>
      <c r="AB288" s="21"/>
      <c r="AC288" s="21"/>
    </row>
    <row r="289" spans="1:31" x14ac:dyDescent="0.3">
      <c r="A289" s="19">
        <v>41392</v>
      </c>
      <c r="B289" s="20">
        <v>0.85416666666666663</v>
      </c>
      <c r="C289" s="21"/>
      <c r="D289" s="20"/>
      <c r="E289" s="20"/>
      <c r="F289" s="21"/>
      <c r="G289" s="21"/>
      <c r="H289" s="21">
        <v>1805</v>
      </c>
      <c r="I289" s="21">
        <v>113</v>
      </c>
      <c r="J289" s="21">
        <v>235</v>
      </c>
      <c r="K289" s="21">
        <v>4145</v>
      </c>
      <c r="L289" s="21">
        <v>3007</v>
      </c>
      <c r="M289" s="21">
        <v>1992</v>
      </c>
      <c r="N289" s="21"/>
      <c r="O289" s="21"/>
      <c r="P289" s="21"/>
      <c r="Q289" s="21"/>
      <c r="R289" s="21"/>
      <c r="S289" s="21">
        <v>6651.4</v>
      </c>
      <c r="T289" s="73">
        <v>27293.3</v>
      </c>
      <c r="U289" s="21">
        <v>5008.7700000000004</v>
      </c>
      <c r="V289" s="21">
        <v>21799</v>
      </c>
      <c r="W289" s="43">
        <f>V289-1</f>
        <v>21798</v>
      </c>
      <c r="X289" s="43">
        <f>X288+(100.5-AA$289)</f>
        <v>3762.8420000000001</v>
      </c>
      <c r="Y289" s="81">
        <f>Y288+(2.596-AC$289)/3.6*1000</f>
        <v>28135.511111111111</v>
      </c>
      <c r="Z289" s="43">
        <f>Z288+(27.624-AD$289)</f>
        <v>2869.15</v>
      </c>
      <c r="AA289" s="38">
        <v>93.947999999999993</v>
      </c>
      <c r="AB289" s="38"/>
      <c r="AC289" s="38">
        <v>2.5830000000000002</v>
      </c>
      <c r="AD289" s="38">
        <v>27.474</v>
      </c>
    </row>
    <row r="290" spans="1:31" x14ac:dyDescent="0.3">
      <c r="A290" s="19">
        <v>41399</v>
      </c>
      <c r="B290" s="20">
        <v>0.85416666666666663</v>
      </c>
      <c r="C290" s="21"/>
      <c r="D290" s="20"/>
      <c r="E290" s="20"/>
      <c r="F290" s="21"/>
      <c r="G290" s="21"/>
      <c r="H290" s="21">
        <v>1870</v>
      </c>
      <c r="I290" s="21">
        <v>122</v>
      </c>
      <c r="J290" s="21">
        <v>249</v>
      </c>
      <c r="K290" s="21">
        <v>4264</v>
      </c>
      <c r="L290" s="21">
        <v>3044</v>
      </c>
      <c r="M290" s="21">
        <v>1997.38</v>
      </c>
      <c r="N290" s="21"/>
      <c r="O290" s="21"/>
      <c r="P290" s="21"/>
      <c r="Q290" s="21"/>
      <c r="R290" s="21"/>
      <c r="S290" s="21">
        <v>6745.5</v>
      </c>
      <c r="T290" s="73">
        <v>27670.9</v>
      </c>
      <c r="U290" s="21">
        <v>5077.46</v>
      </c>
      <c r="V290" s="21">
        <v>21967</v>
      </c>
      <c r="W290" s="43">
        <f>V290-1</f>
        <v>21966</v>
      </c>
      <c r="X290" s="43">
        <f>X289+(105.467-AA$289)</f>
        <v>3774.3609999999999</v>
      </c>
      <c r="Y290" s="81">
        <f>Y289+(2.596-AC$289)/3.6*1000</f>
        <v>28139.12222222222</v>
      </c>
      <c r="Z290" s="43">
        <f>Z289+(27.628-AD$289)</f>
        <v>2869.3040000000001</v>
      </c>
      <c r="AA290" s="38">
        <v>105.467</v>
      </c>
      <c r="AB290" s="38"/>
      <c r="AC290" s="38">
        <v>2.5960000000000001</v>
      </c>
      <c r="AD290" s="41">
        <v>27.628</v>
      </c>
    </row>
    <row r="291" spans="1:31" x14ac:dyDescent="0.3">
      <c r="A291" s="19">
        <v>41406</v>
      </c>
      <c r="B291" s="20">
        <v>0.85416666666666663</v>
      </c>
      <c r="C291" s="21"/>
      <c r="D291" s="20"/>
      <c r="E291" s="20"/>
      <c r="F291" s="21"/>
      <c r="G291" s="21"/>
      <c r="H291" s="21">
        <v>1916</v>
      </c>
      <c r="I291" s="21">
        <v>129</v>
      </c>
      <c r="J291" s="21">
        <v>256</v>
      </c>
      <c r="K291" s="21">
        <v>4359</v>
      </c>
      <c r="L291" s="21">
        <v>3069</v>
      </c>
      <c r="M291" s="21">
        <v>2003.3969999999999</v>
      </c>
      <c r="N291" s="21"/>
      <c r="O291" s="21"/>
      <c r="P291" s="21"/>
      <c r="Q291" s="21"/>
      <c r="R291" s="21"/>
      <c r="S291" s="21">
        <v>6794.9</v>
      </c>
      <c r="T291" s="73">
        <v>27842.3</v>
      </c>
      <c r="U291" s="21">
        <v>5115.29</v>
      </c>
      <c r="V291" s="21">
        <v>22135</v>
      </c>
      <c r="W291" s="21">
        <v>22134</v>
      </c>
      <c r="X291" s="21">
        <v>3760.5450000000001</v>
      </c>
      <c r="Y291" s="73">
        <v>28136.799999999999</v>
      </c>
      <c r="Z291" s="21">
        <v>2869.145</v>
      </c>
      <c r="AA291" s="40">
        <f>(X291-X288)</f>
        <v>4.2550000000001091</v>
      </c>
      <c r="AB291" s="40"/>
      <c r="AC291" s="40">
        <f>(Y291-Y288)</f>
        <v>4.8999999999978172</v>
      </c>
      <c r="AD291" s="40">
        <f>(Z291-Z288)</f>
        <v>0.14499999999998181</v>
      </c>
      <c r="AE291" t="s">
        <v>69</v>
      </c>
    </row>
    <row r="292" spans="1:31" x14ac:dyDescent="0.3">
      <c r="A292" s="19">
        <v>41414</v>
      </c>
      <c r="B292" s="20">
        <v>0.93055555555555547</v>
      </c>
      <c r="C292" s="21"/>
      <c r="D292" s="20"/>
      <c r="E292" s="20"/>
      <c r="F292" s="21"/>
      <c r="G292" s="21"/>
      <c r="H292" s="21">
        <v>1953</v>
      </c>
      <c r="I292" s="21">
        <v>133</v>
      </c>
      <c r="J292" s="21">
        <v>262</v>
      </c>
      <c r="K292" s="21">
        <v>4507</v>
      </c>
      <c r="L292" s="21">
        <v>3133</v>
      </c>
      <c r="M292" s="21">
        <v>2009.0930000000001</v>
      </c>
      <c r="N292" s="21"/>
      <c r="O292" s="21"/>
      <c r="P292" s="21"/>
      <c r="Q292" s="21"/>
      <c r="R292" s="21"/>
      <c r="S292" s="21">
        <v>6923.1</v>
      </c>
      <c r="T292" s="73">
        <v>28420.400000000001</v>
      </c>
      <c r="U292" s="21">
        <v>5224.5</v>
      </c>
      <c r="V292" s="21">
        <v>22239</v>
      </c>
      <c r="W292" s="21">
        <v>22328</v>
      </c>
      <c r="X292" s="21">
        <v>3766.11</v>
      </c>
      <c r="Y292" s="73">
        <v>28137</v>
      </c>
      <c r="Z292" s="21">
        <v>2869.19</v>
      </c>
      <c r="AA292" s="40"/>
      <c r="AB292" s="40"/>
      <c r="AC292" s="40"/>
      <c r="AD292" s="40"/>
    </row>
    <row r="293" spans="1:31" x14ac:dyDescent="0.3">
      <c r="A293" s="19">
        <v>41420</v>
      </c>
      <c r="B293" s="20">
        <v>0.85416666666666663</v>
      </c>
      <c r="C293" s="21"/>
      <c r="D293" s="20"/>
      <c r="E293" s="20"/>
      <c r="F293" s="21"/>
      <c r="G293" s="21"/>
      <c r="H293" s="21">
        <v>1988</v>
      </c>
      <c r="I293" s="21">
        <v>134</v>
      </c>
      <c r="J293" s="21">
        <v>265</v>
      </c>
      <c r="K293" s="21">
        <v>4611</v>
      </c>
      <c r="L293" s="21">
        <v>3181</v>
      </c>
      <c r="M293" s="21">
        <v>2013.6</v>
      </c>
      <c r="N293" s="21"/>
      <c r="O293" s="21"/>
      <c r="P293" s="21"/>
      <c r="Q293" s="21"/>
      <c r="R293" s="21"/>
      <c r="S293" s="21">
        <v>7027.2</v>
      </c>
      <c r="T293" s="73">
        <v>28848.1</v>
      </c>
      <c r="U293" s="21">
        <v>5307.1</v>
      </c>
      <c r="V293" s="21">
        <v>22471</v>
      </c>
      <c r="W293" s="21">
        <v>22470</v>
      </c>
      <c r="X293" s="21">
        <v>3769.7</v>
      </c>
      <c r="Y293" s="73">
        <v>28138.400000000001</v>
      </c>
      <c r="Z293" s="21">
        <v>2869.4</v>
      </c>
      <c r="AA293" s="40"/>
      <c r="AB293" s="40"/>
      <c r="AC293" s="40"/>
      <c r="AD293" s="40"/>
    </row>
    <row r="294" spans="1:31" x14ac:dyDescent="0.3">
      <c r="A294" s="19">
        <v>41427</v>
      </c>
      <c r="B294" s="20">
        <v>0.91666666666666663</v>
      </c>
      <c r="C294" s="21"/>
      <c r="D294" s="20"/>
      <c r="E294" s="20"/>
      <c r="F294" s="21"/>
      <c r="G294" s="21"/>
      <c r="H294" s="21">
        <v>2041</v>
      </c>
      <c r="I294" s="21">
        <v>141</v>
      </c>
      <c r="J294" s="21">
        <v>281</v>
      </c>
      <c r="K294" s="21">
        <v>4721</v>
      </c>
      <c r="L294" s="21">
        <v>3227</v>
      </c>
      <c r="M294" s="21">
        <v>2019.58</v>
      </c>
      <c r="N294" s="21"/>
      <c r="O294" s="21"/>
      <c r="P294" s="21"/>
      <c r="Q294" s="21"/>
      <c r="R294" s="21"/>
      <c r="S294" s="21">
        <v>7112.6</v>
      </c>
      <c r="T294" s="73">
        <v>29210.5</v>
      </c>
      <c r="U294" s="21">
        <v>5376.7</v>
      </c>
      <c r="V294" s="21">
        <v>22640</v>
      </c>
      <c r="W294" s="21">
        <v>22640</v>
      </c>
      <c r="X294" s="21">
        <v>3775.18</v>
      </c>
      <c r="Y294" s="73">
        <v>28138.5</v>
      </c>
      <c r="Z294" s="21">
        <v>2869.4</v>
      </c>
      <c r="AA294" s="40"/>
      <c r="AB294" s="40"/>
      <c r="AC294" s="40"/>
      <c r="AD294" s="40"/>
    </row>
    <row r="295" spans="1:31" x14ac:dyDescent="0.3">
      <c r="A295" s="19">
        <v>41434</v>
      </c>
      <c r="B295" s="20">
        <v>0.85416666666666663</v>
      </c>
      <c r="C295" s="21"/>
      <c r="D295" s="20"/>
      <c r="E295" s="20"/>
      <c r="F295" s="21"/>
      <c r="G295" s="21"/>
      <c r="H295" s="21">
        <v>2126</v>
      </c>
      <c r="I295" s="21">
        <v>152</v>
      </c>
      <c r="J295" s="21">
        <v>309</v>
      </c>
      <c r="K295" s="21">
        <v>4785</v>
      </c>
      <c r="L295" s="21">
        <v>3251</v>
      </c>
      <c r="M295" s="21">
        <v>2025.34</v>
      </c>
      <c r="N295" s="21"/>
      <c r="O295" s="21"/>
      <c r="P295" s="21"/>
      <c r="Q295" s="21"/>
      <c r="R295" s="21"/>
      <c r="S295" s="21">
        <v>7141</v>
      </c>
      <c r="T295" s="73">
        <v>29322.7</v>
      </c>
      <c r="U295" s="21">
        <v>5397.95</v>
      </c>
      <c r="V295" s="21">
        <v>22807</v>
      </c>
      <c r="W295" s="21">
        <v>22806</v>
      </c>
      <c r="X295" s="21">
        <v>3780.46</v>
      </c>
      <c r="Y295" s="73">
        <v>28138.6</v>
      </c>
      <c r="Z295" s="21">
        <v>2869.4</v>
      </c>
      <c r="AA295" s="40"/>
      <c r="AB295" s="40"/>
      <c r="AC295" s="40"/>
      <c r="AD295" s="40"/>
    </row>
    <row r="296" spans="1:31" x14ac:dyDescent="0.3">
      <c r="A296" s="19">
        <v>41441</v>
      </c>
      <c r="B296" s="20">
        <v>0.85069444444444453</v>
      </c>
      <c r="C296" s="21"/>
      <c r="D296" s="20"/>
      <c r="E296" s="20"/>
      <c r="F296" s="21"/>
      <c r="G296" s="21"/>
      <c r="H296" s="21">
        <v>2179</v>
      </c>
      <c r="I296" s="21">
        <v>159</v>
      </c>
      <c r="J296" s="21">
        <v>320</v>
      </c>
      <c r="K296" s="21">
        <v>4830</v>
      </c>
      <c r="L296" s="21">
        <v>3273</v>
      </c>
      <c r="M296" s="21">
        <v>2031.4559999999999</v>
      </c>
      <c r="N296" s="21"/>
      <c r="O296" s="21"/>
      <c r="P296" s="21"/>
      <c r="Q296" s="21"/>
      <c r="R296" s="21"/>
      <c r="S296" s="21">
        <v>7145</v>
      </c>
      <c r="T296" s="73">
        <v>29333.3</v>
      </c>
      <c r="U296" s="21">
        <v>5400.2640000000001</v>
      </c>
      <c r="V296" s="21">
        <v>22975</v>
      </c>
      <c r="W296" s="21">
        <v>22974</v>
      </c>
      <c r="X296" s="21">
        <v>3786</v>
      </c>
      <c r="Y296" s="73">
        <v>28138.7</v>
      </c>
      <c r="Z296" s="21">
        <v>2869.42</v>
      </c>
      <c r="AA296" s="21"/>
      <c r="AB296" s="21"/>
      <c r="AC296" s="21"/>
    </row>
    <row r="297" spans="1:31" x14ac:dyDescent="0.3">
      <c r="A297" s="19">
        <v>41448</v>
      </c>
      <c r="B297" s="20">
        <v>0.85416666666666663</v>
      </c>
      <c r="C297" s="21"/>
      <c r="D297" s="20"/>
      <c r="E297" s="20"/>
      <c r="F297" s="21"/>
      <c r="G297" s="21"/>
      <c r="H297" s="21">
        <v>2222</v>
      </c>
      <c r="I297" s="21">
        <v>159</v>
      </c>
      <c r="J297" s="21">
        <v>333</v>
      </c>
      <c r="K297" s="21">
        <v>4894</v>
      </c>
      <c r="L297" s="21">
        <v>3307</v>
      </c>
      <c r="M297" s="38">
        <v>2037.6</v>
      </c>
      <c r="N297" s="21"/>
      <c r="O297" s="21"/>
      <c r="P297" s="21"/>
      <c r="Q297" s="21"/>
      <c r="R297" s="21"/>
      <c r="S297" s="21">
        <v>7147.8</v>
      </c>
      <c r="T297" s="73">
        <v>29336.3</v>
      </c>
      <c r="U297" s="21">
        <v>5400.2870000000003</v>
      </c>
      <c r="V297" s="21">
        <v>23143</v>
      </c>
      <c r="W297" s="21">
        <v>23142</v>
      </c>
      <c r="X297" s="38">
        <v>3791.4</v>
      </c>
      <c r="Y297" s="73">
        <v>28138.799999999999</v>
      </c>
      <c r="Z297" s="21">
        <v>2869.4270000000001</v>
      </c>
      <c r="AA297" s="21"/>
      <c r="AB297" s="21"/>
      <c r="AC297" s="21"/>
    </row>
    <row r="298" spans="1:31" x14ac:dyDescent="0.3">
      <c r="A298" s="19">
        <v>41455</v>
      </c>
      <c r="B298" s="20">
        <v>0.96527777777777779</v>
      </c>
      <c r="C298" s="21"/>
      <c r="D298" s="20"/>
      <c r="E298" s="20"/>
      <c r="F298" s="21"/>
      <c r="G298" s="21"/>
      <c r="H298" s="21">
        <v>2268</v>
      </c>
      <c r="I298" s="21">
        <v>168</v>
      </c>
      <c r="J298" s="21">
        <v>340</v>
      </c>
      <c r="K298" s="21">
        <v>4972</v>
      </c>
      <c r="L298" s="21">
        <v>3338</v>
      </c>
      <c r="M298" s="21">
        <v>2042.674</v>
      </c>
      <c r="N298" s="21"/>
      <c r="O298" s="21"/>
      <c r="P298" s="21"/>
      <c r="Q298" s="21"/>
      <c r="R298" s="21"/>
      <c r="S298" s="21">
        <v>7199.5</v>
      </c>
      <c r="T298" s="73">
        <v>29572.1</v>
      </c>
      <c r="U298" s="21">
        <v>5447.1220000000003</v>
      </c>
      <c r="V298" s="21">
        <v>23313</v>
      </c>
      <c r="W298" s="21">
        <v>23313</v>
      </c>
      <c r="X298" s="21">
        <v>3796.1640000000002</v>
      </c>
      <c r="Y298" s="73">
        <v>28139.3</v>
      </c>
      <c r="Z298" s="21">
        <v>2869.55</v>
      </c>
      <c r="AA298" s="21"/>
      <c r="AB298" s="21"/>
      <c r="AC298" s="21"/>
    </row>
    <row r="299" spans="1:31" x14ac:dyDescent="0.3">
      <c r="A299" s="19">
        <v>41462</v>
      </c>
      <c r="B299" s="20">
        <v>0.85902777777777783</v>
      </c>
      <c r="C299" s="21"/>
      <c r="D299" s="20"/>
      <c r="E299" s="20"/>
      <c r="F299" s="21"/>
      <c r="G299" s="21"/>
      <c r="H299" s="21">
        <v>2322</v>
      </c>
      <c r="I299" s="21">
        <v>181</v>
      </c>
      <c r="J299" s="21">
        <v>351</v>
      </c>
      <c r="K299" s="21">
        <v>5015</v>
      </c>
      <c r="L299" s="21">
        <v>3356</v>
      </c>
      <c r="M299" s="21">
        <v>2046.44</v>
      </c>
      <c r="N299" s="21"/>
      <c r="O299" s="21"/>
      <c r="P299" s="21"/>
      <c r="Q299" s="21"/>
      <c r="R299" s="21"/>
      <c r="S299" s="21">
        <v>7207.41</v>
      </c>
      <c r="T299" s="73">
        <v>29605.5</v>
      </c>
      <c r="U299" s="21">
        <v>5454.87</v>
      </c>
      <c r="V299" s="21">
        <v>23479</v>
      </c>
      <c r="W299" s="21">
        <v>23478</v>
      </c>
      <c r="X299" s="21">
        <v>3799.54</v>
      </c>
      <c r="Y299" s="73">
        <v>28139.3</v>
      </c>
      <c r="Z299" s="21">
        <v>2868.56</v>
      </c>
      <c r="AA299" s="21"/>
      <c r="AB299" s="21"/>
      <c r="AC299" s="21"/>
    </row>
    <row r="300" spans="1:31" x14ac:dyDescent="0.3">
      <c r="A300" s="19">
        <v>41469</v>
      </c>
      <c r="B300" s="20">
        <v>0.85416666666666663</v>
      </c>
      <c r="C300" s="21"/>
      <c r="D300" s="20"/>
      <c r="E300" s="20"/>
      <c r="F300" s="21"/>
      <c r="G300" s="21"/>
      <c r="H300" s="21">
        <v>2392</v>
      </c>
      <c r="I300" s="21">
        <v>190</v>
      </c>
      <c r="J300" s="21">
        <v>374</v>
      </c>
      <c r="K300" s="21">
        <v>5061</v>
      </c>
      <c r="L300" s="21">
        <v>3370</v>
      </c>
      <c r="M300" s="21">
        <v>2050.4899999999998</v>
      </c>
      <c r="N300" s="21"/>
      <c r="O300" s="21"/>
      <c r="P300" s="21"/>
      <c r="Q300" s="21"/>
      <c r="R300" s="21"/>
      <c r="S300" s="21">
        <v>7209.4</v>
      </c>
      <c r="T300" s="73">
        <v>29605.5</v>
      </c>
      <c r="U300" s="21">
        <v>5454.9</v>
      </c>
      <c r="V300" s="21">
        <v>23647</v>
      </c>
      <c r="W300" s="21">
        <v>23646</v>
      </c>
      <c r="X300" s="21">
        <v>3803</v>
      </c>
      <c r="Y300" s="73">
        <v>28139.4</v>
      </c>
      <c r="Z300" s="21">
        <v>2869.56</v>
      </c>
      <c r="AA300" s="21"/>
      <c r="AB300" s="21"/>
      <c r="AC300" s="21"/>
    </row>
    <row r="301" spans="1:31" x14ac:dyDescent="0.3">
      <c r="A301" s="19">
        <v>41476</v>
      </c>
      <c r="B301" s="20">
        <v>0.90625</v>
      </c>
      <c r="C301" s="21"/>
      <c r="D301" s="20"/>
      <c r="E301" s="20"/>
      <c r="F301" s="21"/>
      <c r="G301" s="21"/>
      <c r="H301" s="21">
        <v>2469</v>
      </c>
      <c r="I301" s="21">
        <v>199</v>
      </c>
      <c r="J301" s="21">
        <v>404</v>
      </c>
      <c r="K301" s="21">
        <v>5101</v>
      </c>
      <c r="L301" s="21">
        <v>3382</v>
      </c>
      <c r="M301" s="21">
        <v>2053.88</v>
      </c>
      <c r="N301" s="21"/>
      <c r="O301" s="21"/>
      <c r="P301" s="21"/>
      <c r="Q301" s="21"/>
      <c r="R301" s="21"/>
      <c r="S301" s="21">
        <v>7211.4</v>
      </c>
      <c r="T301" s="73">
        <v>29605.5</v>
      </c>
      <c r="U301" s="21">
        <v>5454.97</v>
      </c>
      <c r="V301" s="21">
        <v>23816</v>
      </c>
      <c r="W301" s="21">
        <v>23815</v>
      </c>
      <c r="X301" s="21">
        <v>3806.34</v>
      </c>
      <c r="Y301" s="73">
        <v>28140.400000000001</v>
      </c>
      <c r="Z301" s="21">
        <v>2869.62</v>
      </c>
      <c r="AA301" s="21"/>
      <c r="AB301" s="21"/>
      <c r="AC301" s="21"/>
    </row>
    <row r="302" spans="1:31" x14ac:dyDescent="0.3">
      <c r="A302" s="19">
        <v>41482</v>
      </c>
      <c r="B302" s="20">
        <v>0.95833333333333337</v>
      </c>
      <c r="C302" s="21" t="s">
        <v>70</v>
      </c>
      <c r="D302" s="20"/>
      <c r="E302" s="20"/>
      <c r="F302" s="21"/>
      <c r="G302" s="21"/>
      <c r="H302" s="21">
        <v>2523</v>
      </c>
      <c r="I302" s="21">
        <v>201</v>
      </c>
      <c r="J302" s="21">
        <v>425</v>
      </c>
      <c r="K302" s="21">
        <v>5134</v>
      </c>
      <c r="L302" s="21">
        <v>3402</v>
      </c>
      <c r="M302" s="21">
        <v>2057.81</v>
      </c>
      <c r="N302" s="21"/>
      <c r="O302" s="21"/>
      <c r="P302" s="21"/>
      <c r="Q302" s="21"/>
      <c r="R302" s="21"/>
      <c r="S302" s="21">
        <v>7213.1</v>
      </c>
      <c r="T302" s="73">
        <v>29605.5</v>
      </c>
      <c r="U302" s="21">
        <v>5455</v>
      </c>
      <c r="V302" s="21">
        <v>23691</v>
      </c>
      <c r="W302" s="21">
        <v>23691</v>
      </c>
      <c r="X302" s="21">
        <v>3809.83</v>
      </c>
      <c r="Y302" s="73">
        <v>28140.5</v>
      </c>
      <c r="Z302" s="21">
        <v>2869.62</v>
      </c>
      <c r="AA302" s="21"/>
      <c r="AB302" s="21"/>
      <c r="AC302" s="21"/>
    </row>
    <row r="303" spans="1:31" x14ac:dyDescent="0.3">
      <c r="A303" s="19">
        <v>41497</v>
      </c>
      <c r="B303" s="20">
        <v>0.91666666666666663</v>
      </c>
      <c r="C303" s="21" t="s">
        <v>71</v>
      </c>
      <c r="D303" s="20"/>
      <c r="E303" s="20"/>
      <c r="F303" s="21"/>
      <c r="G303" s="21"/>
      <c r="H303" s="21">
        <v>2642</v>
      </c>
      <c r="I303" s="21">
        <v>226</v>
      </c>
      <c r="J303" s="21">
        <v>472</v>
      </c>
      <c r="K303" s="21">
        <v>5197</v>
      </c>
      <c r="L303" s="21">
        <v>3413</v>
      </c>
      <c r="M303" s="21">
        <v>2058.7399999999998</v>
      </c>
      <c r="N303" s="21"/>
      <c r="O303" s="21"/>
      <c r="P303" s="21"/>
      <c r="Q303" s="21"/>
      <c r="R303" s="21"/>
      <c r="S303" s="21">
        <v>7217.4</v>
      </c>
      <c r="T303" s="73">
        <v>29605.7</v>
      </c>
      <c r="U303" s="21">
        <v>5455.11</v>
      </c>
      <c r="V303" s="21">
        <v>24320</v>
      </c>
      <c r="W303" s="21">
        <v>24320</v>
      </c>
      <c r="X303" s="21">
        <v>3810.74</v>
      </c>
      <c r="Y303" s="73">
        <v>28140.5</v>
      </c>
      <c r="Z303" s="21">
        <v>2869.63</v>
      </c>
      <c r="AA303" s="21"/>
      <c r="AB303" s="21"/>
      <c r="AC303" s="21"/>
    </row>
    <row r="304" spans="1:31" x14ac:dyDescent="0.3">
      <c r="A304" s="19">
        <v>41504</v>
      </c>
      <c r="B304" s="20">
        <v>0.85416666666666663</v>
      </c>
      <c r="C304" s="21"/>
      <c r="D304" s="20"/>
      <c r="E304" s="20"/>
      <c r="F304" s="21"/>
      <c r="G304" s="21"/>
      <c r="H304" s="21">
        <v>2691</v>
      </c>
      <c r="I304" s="21">
        <v>234</v>
      </c>
      <c r="J304" s="21">
        <v>482</v>
      </c>
      <c r="K304" s="21">
        <v>5293</v>
      </c>
      <c r="L304" s="21">
        <v>3432</v>
      </c>
      <c r="M304" s="21">
        <v>2063.2950000000001</v>
      </c>
      <c r="N304" s="21"/>
      <c r="O304" s="21"/>
      <c r="P304" s="21"/>
      <c r="Q304" s="21"/>
      <c r="R304" s="21"/>
      <c r="S304" s="21">
        <v>7219.4</v>
      </c>
      <c r="T304" s="73">
        <v>29605.7</v>
      </c>
      <c r="U304" s="21">
        <v>5455.1530000000002</v>
      </c>
      <c r="V304" s="21">
        <v>24487</v>
      </c>
      <c r="W304" s="21">
        <v>24486</v>
      </c>
      <c r="X304" s="21">
        <v>3814.87</v>
      </c>
      <c r="Y304" s="73">
        <v>28140.5</v>
      </c>
      <c r="Z304" s="21">
        <v>2869.63</v>
      </c>
      <c r="AA304" s="21"/>
      <c r="AB304" s="21"/>
      <c r="AC304" s="21"/>
    </row>
    <row r="305" spans="1:29" x14ac:dyDescent="0.3">
      <c r="A305" s="19">
        <v>41511</v>
      </c>
      <c r="B305" s="20">
        <v>0.85416666666666663</v>
      </c>
      <c r="C305" s="21"/>
      <c r="D305" s="20"/>
      <c r="E305" s="20"/>
      <c r="F305" s="21"/>
      <c r="G305" s="21"/>
      <c r="H305" s="21">
        <v>2738</v>
      </c>
      <c r="I305" s="21">
        <v>235</v>
      </c>
      <c r="J305" s="21">
        <v>499</v>
      </c>
      <c r="K305" s="21">
        <v>5296</v>
      </c>
      <c r="L305" s="21">
        <v>3446</v>
      </c>
      <c r="M305" s="21">
        <v>2067</v>
      </c>
      <c r="N305" s="21"/>
      <c r="O305" s="21"/>
      <c r="P305" s="21"/>
      <c r="Q305" s="21"/>
      <c r="R305" s="21"/>
      <c r="S305" s="21">
        <v>7221.6</v>
      </c>
      <c r="T305" s="73">
        <v>29605.8</v>
      </c>
      <c r="U305" s="21">
        <v>5455.2</v>
      </c>
      <c r="V305" s="21">
        <f>V304+168</f>
        <v>24655</v>
      </c>
      <c r="W305" s="21">
        <f>W304+168</f>
        <v>24654</v>
      </c>
      <c r="X305" s="21">
        <v>3818.8470000000002</v>
      </c>
      <c r="Y305" s="73">
        <v>28140.6</v>
      </c>
      <c r="Z305" s="21">
        <v>2869.6390000000001</v>
      </c>
      <c r="AA305" s="21"/>
      <c r="AB305" s="21"/>
      <c r="AC305" s="21"/>
    </row>
    <row r="306" spans="1:29" x14ac:dyDescent="0.3">
      <c r="A306" s="19">
        <v>41518</v>
      </c>
      <c r="B306" s="20">
        <v>0.85416666666666663</v>
      </c>
      <c r="C306" s="21"/>
      <c r="D306" s="20"/>
      <c r="E306" s="20"/>
      <c r="F306" s="21"/>
      <c r="G306" s="46"/>
      <c r="H306" s="21">
        <v>2790</v>
      </c>
      <c r="I306" s="21">
        <v>240</v>
      </c>
      <c r="J306" s="21">
        <v>514</v>
      </c>
      <c r="K306" s="21">
        <v>5336</v>
      </c>
      <c r="L306" s="21">
        <v>3469</v>
      </c>
      <c r="M306" s="21">
        <v>2071</v>
      </c>
      <c r="N306" s="21"/>
      <c r="O306" s="21"/>
      <c r="P306" s="21"/>
      <c r="Q306" s="21"/>
      <c r="R306" s="21"/>
      <c r="S306" s="21">
        <v>7223.4</v>
      </c>
      <c r="T306" s="73">
        <f>T305</f>
        <v>29605.8</v>
      </c>
      <c r="U306" s="21">
        <f>U305</f>
        <v>5455.2</v>
      </c>
      <c r="V306" s="21">
        <v>24823</v>
      </c>
      <c r="W306" s="21">
        <v>24822</v>
      </c>
      <c r="X306" s="21">
        <v>3821.86</v>
      </c>
      <c r="Y306" s="73">
        <f>Y305</f>
        <v>28140.6</v>
      </c>
      <c r="Z306" s="21">
        <v>2869.6439999999998</v>
      </c>
      <c r="AA306" s="21"/>
      <c r="AB306" s="21"/>
      <c r="AC306" s="21"/>
    </row>
    <row r="307" spans="1:29" x14ac:dyDescent="0.3">
      <c r="A307" s="19">
        <v>41525</v>
      </c>
      <c r="B307" s="20">
        <v>0.85416666666666663</v>
      </c>
      <c r="C307" s="21"/>
      <c r="D307" s="20"/>
      <c r="E307" s="20"/>
      <c r="F307" s="21"/>
      <c r="G307" s="21"/>
      <c r="H307" s="21">
        <v>2833</v>
      </c>
      <c r="I307" s="21">
        <v>241</v>
      </c>
      <c r="J307" s="21">
        <v>530</v>
      </c>
      <c r="K307" s="21">
        <v>5383</v>
      </c>
      <c r="L307" s="21">
        <v>3491</v>
      </c>
      <c r="M307" s="21">
        <v>2074.636</v>
      </c>
      <c r="N307" s="21"/>
      <c r="O307" s="21"/>
      <c r="P307" s="21"/>
      <c r="Q307" s="21"/>
      <c r="R307" s="21"/>
      <c r="S307" s="21">
        <v>7225.4</v>
      </c>
      <c r="T307" s="73">
        <v>29605.9</v>
      </c>
      <c r="U307" s="21">
        <v>5455.2860000000001</v>
      </c>
      <c r="V307" s="21">
        <f>V306+168</f>
        <v>24991</v>
      </c>
      <c r="W307" s="21">
        <f>W306+168</f>
        <v>24990</v>
      </c>
      <c r="X307" s="21">
        <v>3825.12</v>
      </c>
      <c r="Y307" s="73">
        <v>28140.7</v>
      </c>
      <c r="Z307" s="21">
        <v>2869.6489999999999</v>
      </c>
      <c r="AA307" s="21"/>
      <c r="AB307" s="21"/>
      <c r="AC307" s="21"/>
    </row>
    <row r="308" spans="1:29" x14ac:dyDescent="0.3">
      <c r="A308" s="19">
        <v>41532</v>
      </c>
      <c r="B308" s="20">
        <v>0.85416666666666663</v>
      </c>
      <c r="C308" s="21"/>
      <c r="D308" s="20"/>
      <c r="E308" s="20"/>
      <c r="F308" s="21"/>
      <c r="G308" s="46"/>
      <c r="H308" s="21">
        <v>2865</v>
      </c>
      <c r="I308" s="21">
        <v>243</v>
      </c>
      <c r="J308" s="21">
        <v>536</v>
      </c>
      <c r="K308" s="21">
        <v>5458</v>
      </c>
      <c r="L308" s="21">
        <v>3529</v>
      </c>
      <c r="M308" s="21">
        <v>2078.5529999999999</v>
      </c>
      <c r="N308" s="21"/>
      <c r="O308" s="21"/>
      <c r="P308" s="21"/>
      <c r="Q308" s="21"/>
      <c r="R308" s="21"/>
      <c r="S308" s="21">
        <v>7270.1</v>
      </c>
      <c r="T308" s="73">
        <v>29819.8</v>
      </c>
      <c r="U308" s="21">
        <v>5499.7839999999997</v>
      </c>
      <c r="V308" s="21">
        <v>25159</v>
      </c>
      <c r="W308" s="21">
        <v>25158</v>
      </c>
      <c r="X308" s="21">
        <v>3828.598</v>
      </c>
      <c r="Y308" s="73">
        <v>28140.799999999999</v>
      </c>
      <c r="Z308" s="21">
        <v>2869.654</v>
      </c>
      <c r="AA308" s="21"/>
      <c r="AB308" s="21"/>
      <c r="AC308" s="21"/>
    </row>
    <row r="309" spans="1:29" x14ac:dyDescent="0.3">
      <c r="A309" s="19">
        <v>41539</v>
      </c>
      <c r="B309" s="20">
        <v>0.85416666666666663</v>
      </c>
      <c r="C309" s="21"/>
      <c r="D309" s="20"/>
      <c r="E309" s="20"/>
      <c r="F309" s="21"/>
      <c r="G309" s="21"/>
      <c r="H309" s="21">
        <v>2892</v>
      </c>
      <c r="I309" s="21">
        <v>246</v>
      </c>
      <c r="J309" s="21">
        <v>538</v>
      </c>
      <c r="K309" s="21">
        <v>5562</v>
      </c>
      <c r="L309" s="21">
        <v>3592</v>
      </c>
      <c r="M309" s="21">
        <v>2082.942</v>
      </c>
      <c r="N309" s="21"/>
      <c r="O309" s="21"/>
      <c r="P309" s="21"/>
      <c r="Q309" s="21"/>
      <c r="R309" s="21"/>
      <c r="S309" s="21">
        <v>7369.5</v>
      </c>
      <c r="T309" s="73">
        <v>30258.2</v>
      </c>
      <c r="U309" s="21">
        <v>5587.81</v>
      </c>
      <c r="V309" s="21">
        <v>25327</v>
      </c>
      <c r="W309" s="21">
        <v>25326</v>
      </c>
      <c r="X309" s="21">
        <v>3832.2545</v>
      </c>
      <c r="Y309" s="73">
        <v>28140.799999999999</v>
      </c>
      <c r="Z309" s="21">
        <v>2869.6590000000001</v>
      </c>
      <c r="AA309" s="21"/>
      <c r="AB309" s="21"/>
      <c r="AC309" s="21"/>
    </row>
    <row r="310" spans="1:29" x14ac:dyDescent="0.3">
      <c r="A310" s="19">
        <v>41546</v>
      </c>
      <c r="B310" s="20">
        <v>0.85416666666666663</v>
      </c>
      <c r="C310" s="21"/>
      <c r="D310" s="20"/>
      <c r="E310" s="20"/>
      <c r="F310" s="21"/>
      <c r="G310" s="21"/>
      <c r="H310" s="21">
        <v>2934</v>
      </c>
      <c r="I310" s="21">
        <v>252</v>
      </c>
      <c r="J310" s="21">
        <v>547</v>
      </c>
      <c r="K310" s="21">
        <v>5656</v>
      </c>
      <c r="L310" s="21">
        <v>3631</v>
      </c>
      <c r="M310" s="21">
        <v>2087.0210000000002</v>
      </c>
      <c r="N310" s="21"/>
      <c r="O310" s="21"/>
      <c r="P310" s="21"/>
      <c r="Q310" s="21"/>
      <c r="R310" s="21"/>
      <c r="S310" s="21">
        <v>7432.7</v>
      </c>
      <c r="T310" s="73">
        <v>30538.799999999999</v>
      </c>
      <c r="U310" s="21">
        <v>5645.3329999999996</v>
      </c>
      <c r="V310" s="21">
        <v>25495</v>
      </c>
      <c r="W310" s="21">
        <v>25494</v>
      </c>
      <c r="X310" s="21">
        <v>3835.692</v>
      </c>
      <c r="Y310" s="73">
        <v>28140.9</v>
      </c>
      <c r="Z310" s="21">
        <v>2869.663</v>
      </c>
      <c r="AA310" s="21"/>
      <c r="AB310" s="21"/>
      <c r="AC310" s="21"/>
    </row>
    <row r="311" spans="1:29" x14ac:dyDescent="0.3">
      <c r="A311" s="19">
        <v>41553</v>
      </c>
      <c r="B311" s="20">
        <v>0.85416666666666663</v>
      </c>
      <c r="C311" s="21"/>
      <c r="D311" s="20"/>
      <c r="E311" s="20"/>
      <c r="F311" s="21"/>
      <c r="G311" s="21"/>
      <c r="H311" s="21">
        <v>2971</v>
      </c>
      <c r="I311" s="21">
        <v>254</v>
      </c>
      <c r="J311" s="21">
        <v>562</v>
      </c>
      <c r="K311" s="21">
        <v>5766</v>
      </c>
      <c r="L311" s="21">
        <v>3678</v>
      </c>
      <c r="M311" s="21">
        <v>2090.27</v>
      </c>
      <c r="N311" s="21"/>
      <c r="O311" s="21"/>
      <c r="P311" s="21"/>
      <c r="Q311" s="21"/>
      <c r="R311" s="21"/>
      <c r="S311" s="21">
        <v>7522.5</v>
      </c>
      <c r="T311" s="73">
        <v>30924.7</v>
      </c>
      <c r="U311" s="21">
        <v>5723.6390000000001</v>
      </c>
      <c r="V311" s="21">
        <v>25663</v>
      </c>
      <c r="W311" s="21">
        <v>25662</v>
      </c>
      <c r="X311" s="21">
        <v>3838.6507999999999</v>
      </c>
      <c r="Y311" s="73">
        <v>28140.9</v>
      </c>
      <c r="Z311" s="21">
        <v>2869.6680000000001</v>
      </c>
      <c r="AA311" s="21"/>
      <c r="AB311" s="21"/>
      <c r="AC311" s="21"/>
    </row>
    <row r="312" spans="1:29" x14ac:dyDescent="0.3">
      <c r="A312" s="19">
        <v>41560</v>
      </c>
      <c r="B312" s="20">
        <v>0.85416666666666663</v>
      </c>
      <c r="C312" s="21"/>
      <c r="D312" s="20"/>
      <c r="E312" s="20"/>
      <c r="F312" s="21"/>
      <c r="G312" s="21"/>
      <c r="H312" s="21">
        <v>2989</v>
      </c>
      <c r="I312" s="21">
        <v>254</v>
      </c>
      <c r="J312" s="21">
        <v>565</v>
      </c>
      <c r="K312" s="21">
        <v>5903</v>
      </c>
      <c r="L312" s="21">
        <v>3750</v>
      </c>
      <c r="M312" s="21">
        <v>2094.4670000000001</v>
      </c>
      <c r="N312" s="21"/>
      <c r="O312" s="21"/>
      <c r="P312" s="21"/>
      <c r="Q312" s="21"/>
      <c r="R312" s="21"/>
      <c r="S312" s="21">
        <v>7645.7</v>
      </c>
      <c r="T312" s="73">
        <v>31433.4</v>
      </c>
      <c r="U312" s="21">
        <v>5819.91</v>
      </c>
      <c r="V312" s="21">
        <v>25831</v>
      </c>
      <c r="W312" s="21">
        <v>25830</v>
      </c>
      <c r="X312" s="21">
        <v>3842.4</v>
      </c>
      <c r="Y312" s="73">
        <v>28141</v>
      </c>
      <c r="Z312" s="21">
        <v>2869.6729999999998</v>
      </c>
      <c r="AA312" s="21"/>
      <c r="AB312" s="21"/>
      <c r="AC312" s="21"/>
    </row>
    <row r="313" spans="1:29" x14ac:dyDescent="0.3">
      <c r="A313" s="19">
        <v>41567</v>
      </c>
      <c r="B313" s="20">
        <v>0.85416666666666663</v>
      </c>
      <c r="C313" s="21"/>
      <c r="D313" s="20"/>
      <c r="E313" s="20"/>
      <c r="F313" s="21"/>
      <c r="G313" s="21"/>
      <c r="H313" s="21">
        <v>3005</v>
      </c>
      <c r="I313" s="21">
        <v>255</v>
      </c>
      <c r="J313" s="21">
        <v>567</v>
      </c>
      <c r="K313" s="21">
        <v>6015</v>
      </c>
      <c r="L313" s="21">
        <v>3833</v>
      </c>
      <c r="M313" s="21">
        <v>2097.7779999999998</v>
      </c>
      <c r="N313" s="21"/>
      <c r="O313" s="21"/>
      <c r="P313" s="21"/>
      <c r="Q313" s="21"/>
      <c r="R313" s="21"/>
      <c r="S313" s="21">
        <v>7762.2</v>
      </c>
      <c r="T313" s="73">
        <v>31940.7</v>
      </c>
      <c r="U313" s="21">
        <v>5921.6319999999996</v>
      </c>
      <c r="V313" s="21">
        <v>25999</v>
      </c>
      <c r="W313" s="21">
        <v>25998</v>
      </c>
      <c r="X313" s="21">
        <v>3845.43</v>
      </c>
      <c r="Y313" s="73">
        <v>28141.200000000001</v>
      </c>
      <c r="Z313" s="21">
        <v>2869.75</v>
      </c>
      <c r="AA313" s="21"/>
      <c r="AB313" s="21"/>
      <c r="AC313" s="21"/>
    </row>
    <row r="314" spans="1:29" x14ac:dyDescent="0.3">
      <c r="A314" s="19">
        <v>41574</v>
      </c>
      <c r="B314" s="20">
        <v>0.85416666666666663</v>
      </c>
      <c r="C314" s="21"/>
      <c r="D314" s="25">
        <v>1</v>
      </c>
      <c r="E314" s="20"/>
      <c r="F314" s="21"/>
      <c r="G314" s="21"/>
      <c r="H314" s="21">
        <v>3028</v>
      </c>
      <c r="I314" s="21">
        <v>257</v>
      </c>
      <c r="J314" s="21">
        <v>574</v>
      </c>
      <c r="K314" s="21">
        <v>6108</v>
      </c>
      <c r="L314" s="21">
        <v>3879</v>
      </c>
      <c r="M314" s="21">
        <v>2102.4520000000002</v>
      </c>
      <c r="N314" s="21"/>
      <c r="O314" s="21"/>
      <c r="P314" s="21"/>
      <c r="Q314" s="21"/>
      <c r="R314" s="21"/>
      <c r="S314" s="21">
        <v>7812</v>
      </c>
      <c r="T314" s="73">
        <v>32184.400000000001</v>
      </c>
      <c r="U314" s="21">
        <v>5975.2569999999996</v>
      </c>
      <c r="V314" s="21">
        <v>26168</v>
      </c>
      <c r="W314" s="21">
        <v>26167</v>
      </c>
      <c r="X314" s="21">
        <v>3849.3</v>
      </c>
      <c r="Y314" s="73">
        <v>28141.3</v>
      </c>
      <c r="Z314" s="21">
        <v>2869.752</v>
      </c>
      <c r="AA314" s="21"/>
      <c r="AB314" s="21"/>
      <c r="AC314" s="21"/>
    </row>
    <row r="315" spans="1:29" x14ac:dyDescent="0.3">
      <c r="A315" s="19">
        <v>41581</v>
      </c>
      <c r="B315" s="20">
        <v>0.95833333333333337</v>
      </c>
      <c r="C315" s="21"/>
      <c r="D315" s="25"/>
      <c r="E315" s="20"/>
      <c r="F315" s="21"/>
      <c r="G315" s="21"/>
      <c r="H315" s="21">
        <v>3048</v>
      </c>
      <c r="I315" s="21">
        <v>257</v>
      </c>
      <c r="J315" s="21">
        <v>576</v>
      </c>
      <c r="K315" s="21">
        <v>6256</v>
      </c>
      <c r="L315" s="21">
        <v>3961</v>
      </c>
      <c r="M315" s="21">
        <v>2107.92</v>
      </c>
      <c r="N315" s="21"/>
      <c r="O315" s="21"/>
      <c r="P315" s="21"/>
      <c r="Q315" s="21"/>
      <c r="R315" s="21"/>
      <c r="S315" s="21">
        <v>7948.2</v>
      </c>
      <c r="T315" s="73">
        <v>32750.6</v>
      </c>
      <c r="U315" s="21">
        <v>6083.9</v>
      </c>
      <c r="V315" s="21">
        <v>26338</v>
      </c>
      <c r="W315" s="21">
        <v>26338</v>
      </c>
      <c r="X315" s="21">
        <v>3853.79</v>
      </c>
      <c r="Y315" s="73">
        <v>28141.3</v>
      </c>
      <c r="Z315" s="21">
        <v>2869.7559999999999</v>
      </c>
      <c r="AA315" s="21"/>
      <c r="AB315" s="21"/>
      <c r="AC315" s="21"/>
    </row>
    <row r="316" spans="1:29" x14ac:dyDescent="0.3">
      <c r="A316" s="19">
        <v>41588</v>
      </c>
      <c r="B316" s="20">
        <v>0.85416666666666663</v>
      </c>
      <c r="C316" s="21"/>
      <c r="D316" s="25"/>
      <c r="E316" s="20"/>
      <c r="F316" s="21"/>
      <c r="G316" s="21"/>
      <c r="H316" s="21">
        <v>3061</v>
      </c>
      <c r="I316" s="21">
        <v>257</v>
      </c>
      <c r="J316" s="21">
        <v>576</v>
      </c>
      <c r="K316" s="21">
        <v>6401</v>
      </c>
      <c r="L316" s="21">
        <v>4070</v>
      </c>
      <c r="M316" s="21">
        <v>2115.1439999999998</v>
      </c>
      <c r="N316" s="21"/>
      <c r="O316" s="21"/>
      <c r="P316" s="21"/>
      <c r="Q316" s="21"/>
      <c r="R316" s="21"/>
      <c r="S316" s="21">
        <v>8109.4</v>
      </c>
      <c r="T316" s="73">
        <v>33383.599999999999</v>
      </c>
      <c r="U316" s="21">
        <v>6193.62</v>
      </c>
      <c r="V316" s="21">
        <v>26504</v>
      </c>
      <c r="W316" s="21">
        <v>26503</v>
      </c>
      <c r="X316" s="21">
        <v>3860.723</v>
      </c>
      <c r="Y316" s="73">
        <v>28164.3</v>
      </c>
      <c r="Z316" s="21">
        <v>2875.6370000000002</v>
      </c>
      <c r="AA316" s="21"/>
      <c r="AB316" s="21"/>
      <c r="AC316" s="21"/>
    </row>
    <row r="317" spans="1:29" x14ac:dyDescent="0.3">
      <c r="A317" s="19">
        <v>41595</v>
      </c>
      <c r="B317" s="20">
        <v>0.85416666666666663</v>
      </c>
      <c r="C317" s="21"/>
      <c r="D317" s="25"/>
      <c r="E317" s="20"/>
      <c r="F317" s="21"/>
      <c r="G317" s="21"/>
      <c r="H317" s="21">
        <v>3071</v>
      </c>
      <c r="I317" s="21">
        <v>257</v>
      </c>
      <c r="J317" s="21">
        <v>578</v>
      </c>
      <c r="K317" s="21">
        <v>6510</v>
      </c>
      <c r="L317" s="21">
        <v>4161</v>
      </c>
      <c r="M317" s="21">
        <v>2160.4470000000001</v>
      </c>
      <c r="N317" s="21"/>
      <c r="O317" s="21"/>
      <c r="P317" s="21"/>
      <c r="Q317" s="21"/>
      <c r="R317" s="21"/>
      <c r="S317" s="21">
        <v>8207.9</v>
      </c>
      <c r="T317" s="73">
        <v>33752.1</v>
      </c>
      <c r="U317" s="21">
        <v>6259.03</v>
      </c>
      <c r="V317" s="21">
        <v>26672</v>
      </c>
      <c r="W317" s="21">
        <v>26671</v>
      </c>
      <c r="X317" s="21">
        <v>3905.4866999999999</v>
      </c>
      <c r="Y317" s="73">
        <v>28517.7</v>
      </c>
      <c r="Z317" s="21">
        <v>2924.35</v>
      </c>
      <c r="AA317" s="21"/>
      <c r="AB317" s="21"/>
      <c r="AC317" s="21"/>
    </row>
    <row r="318" spans="1:29" x14ac:dyDescent="0.3">
      <c r="A318" s="19">
        <v>41602</v>
      </c>
      <c r="B318" s="20">
        <v>0.84375</v>
      </c>
      <c r="C318" s="40" t="s">
        <v>122</v>
      </c>
      <c r="D318" s="25"/>
      <c r="E318" s="20"/>
      <c r="F318" s="21"/>
      <c r="G318" s="21"/>
      <c r="H318" s="21">
        <v>3078</v>
      </c>
      <c r="I318" s="21">
        <v>257</v>
      </c>
      <c r="J318" s="21">
        <v>578</v>
      </c>
      <c r="K318" s="21">
        <v>6604</v>
      </c>
      <c r="L318" s="21">
        <v>4228</v>
      </c>
      <c r="M318" s="21">
        <v>2238.7600000000002</v>
      </c>
      <c r="N318" s="21"/>
      <c r="O318" s="21"/>
      <c r="P318" s="21"/>
      <c r="Q318" s="21"/>
      <c r="R318" s="21"/>
      <c r="S318" s="21">
        <v>8252</v>
      </c>
      <c r="T318" s="73">
        <v>33904</v>
      </c>
      <c r="U318" s="21">
        <v>6288.5050000000001</v>
      </c>
      <c r="V318" s="21">
        <v>26839</v>
      </c>
      <c r="W318" s="21">
        <v>26839</v>
      </c>
      <c r="X318" s="21">
        <v>3984.4668999999999</v>
      </c>
      <c r="Y318" s="73">
        <v>29151.200000000001</v>
      </c>
      <c r="Z318" s="21">
        <v>2995.0540000000001</v>
      </c>
      <c r="AA318" s="21"/>
      <c r="AB318" s="21"/>
      <c r="AC318" s="21"/>
    </row>
    <row r="319" spans="1:29" x14ac:dyDescent="0.3">
      <c r="A319" s="19">
        <v>41609</v>
      </c>
      <c r="B319" s="20">
        <v>0.84722222222222221</v>
      </c>
      <c r="C319" s="38"/>
      <c r="D319" s="25"/>
      <c r="E319" s="20"/>
      <c r="F319" s="21"/>
      <c r="G319" s="21"/>
      <c r="H319" s="21">
        <v>3086</v>
      </c>
      <c r="I319" s="21">
        <v>257</v>
      </c>
      <c r="J319" s="21">
        <v>578</v>
      </c>
      <c r="K319" s="21">
        <v>6738</v>
      </c>
      <c r="L319" s="21">
        <v>4341</v>
      </c>
      <c r="M319" s="21">
        <v>2269.4140000000002</v>
      </c>
      <c r="N319" s="21"/>
      <c r="O319" s="21"/>
      <c r="P319" s="21"/>
      <c r="Q319" s="21"/>
      <c r="R319" s="21"/>
      <c r="S319" s="21">
        <v>8393.4</v>
      </c>
      <c r="T319" s="73">
        <v>34440.1</v>
      </c>
      <c r="U319" s="21">
        <v>6386.52</v>
      </c>
      <c r="V319" s="21">
        <v>27008</v>
      </c>
      <c r="W319" s="21">
        <v>26007</v>
      </c>
      <c r="X319" s="21">
        <v>4014.92</v>
      </c>
      <c r="Y319" s="73">
        <v>29390.2</v>
      </c>
      <c r="Z319" s="21">
        <v>3028.54</v>
      </c>
      <c r="AA319" s="21"/>
      <c r="AB319" s="21"/>
      <c r="AC319" s="21"/>
    </row>
    <row r="320" spans="1:29" x14ac:dyDescent="0.3">
      <c r="A320" s="19">
        <v>41616</v>
      </c>
      <c r="B320" s="20">
        <v>0.85416666666666663</v>
      </c>
      <c r="C320" s="38"/>
      <c r="D320" s="25"/>
      <c r="E320" s="20"/>
      <c r="F320" s="21"/>
      <c r="G320" s="21"/>
      <c r="H320" s="21">
        <v>3094</v>
      </c>
      <c r="I320" s="21">
        <v>257</v>
      </c>
      <c r="J320" s="21">
        <v>578</v>
      </c>
      <c r="K320" s="21">
        <v>6855</v>
      </c>
      <c r="L320" s="21">
        <v>4427</v>
      </c>
      <c r="M320" s="21">
        <v>2340.83</v>
      </c>
      <c r="N320" s="21"/>
      <c r="O320" s="21"/>
      <c r="P320" s="21"/>
      <c r="Q320" s="21"/>
      <c r="R320" s="21"/>
      <c r="S320" s="21">
        <v>8478.7999999999993</v>
      </c>
      <c r="T320" s="73">
        <v>34754.800000000003</v>
      </c>
      <c r="U320" s="21">
        <v>6443.9350000000004</v>
      </c>
      <c r="V320" s="21">
        <v>27176</v>
      </c>
      <c r="W320" s="21">
        <v>27175</v>
      </c>
      <c r="X320" s="21">
        <v>4086</v>
      </c>
      <c r="Y320" s="73">
        <v>29957</v>
      </c>
      <c r="Z320" s="21">
        <v>3082.82</v>
      </c>
      <c r="AA320" s="21"/>
      <c r="AB320" s="21"/>
      <c r="AC320" s="21"/>
    </row>
    <row r="321" spans="1:29" x14ac:dyDescent="0.3">
      <c r="A321" s="19">
        <v>41623</v>
      </c>
      <c r="B321" s="20">
        <v>0.85416666666666663</v>
      </c>
      <c r="C321" s="38"/>
      <c r="D321" s="25"/>
      <c r="E321" s="20"/>
      <c r="F321" s="21"/>
      <c r="G321" s="21"/>
      <c r="H321" s="21">
        <v>3108</v>
      </c>
      <c r="I321" s="21">
        <v>257</v>
      </c>
      <c r="J321" s="21">
        <v>579</v>
      </c>
      <c r="K321" s="21">
        <v>6970</v>
      </c>
      <c r="L321" s="21">
        <v>4497</v>
      </c>
      <c r="M321" s="21">
        <v>2408.038</v>
      </c>
      <c r="N321" s="21"/>
      <c r="O321" s="21"/>
      <c r="P321" s="21"/>
      <c r="Q321" s="21"/>
      <c r="R321" s="21"/>
      <c r="S321" s="21">
        <v>8563.1</v>
      </c>
      <c r="T321" s="73">
        <v>35076.699999999997</v>
      </c>
      <c r="U321" s="21">
        <v>6502.442</v>
      </c>
      <c r="V321" s="21">
        <v>27344</v>
      </c>
      <c r="W321" s="21">
        <v>27343</v>
      </c>
      <c r="X321" s="21">
        <v>4153.78</v>
      </c>
      <c r="Y321" s="73">
        <v>30520.400000000001</v>
      </c>
      <c r="Z321" s="21">
        <v>3149.6489999999999</v>
      </c>
      <c r="AA321" s="21"/>
      <c r="AB321" s="21"/>
      <c r="AC321" s="21"/>
    </row>
    <row r="322" spans="1:29" x14ac:dyDescent="0.3">
      <c r="A322" s="19">
        <v>41630</v>
      </c>
      <c r="B322" s="20">
        <v>0.97916666666666663</v>
      </c>
      <c r="C322" s="38"/>
      <c r="D322" s="25"/>
      <c r="E322" s="20"/>
      <c r="F322" s="21"/>
      <c r="G322" s="21"/>
      <c r="H322" s="21">
        <v>3117</v>
      </c>
      <c r="I322" s="21">
        <v>257</v>
      </c>
      <c r="J322" s="21">
        <v>579</v>
      </c>
      <c r="K322" s="21">
        <v>7126</v>
      </c>
      <c r="L322" s="21">
        <v>4612</v>
      </c>
      <c r="M322" s="21">
        <v>2420.5790000000002</v>
      </c>
      <c r="N322" s="21"/>
      <c r="O322" s="21"/>
      <c r="P322" s="21"/>
      <c r="Q322" s="21"/>
      <c r="R322" s="21"/>
      <c r="S322" s="21">
        <v>8723.6</v>
      </c>
      <c r="T322" s="73">
        <v>35707.9</v>
      </c>
      <c r="U322" s="21">
        <v>6616.29</v>
      </c>
      <c r="V322" s="21">
        <v>27512</v>
      </c>
      <c r="W322" s="21">
        <v>27511</v>
      </c>
      <c r="X322" s="21">
        <v>4165.97</v>
      </c>
      <c r="Y322" s="73">
        <v>30586.7</v>
      </c>
      <c r="Z322" s="21">
        <v>3165.8</v>
      </c>
      <c r="AA322" s="21"/>
      <c r="AB322" s="21"/>
      <c r="AC322" s="21"/>
    </row>
    <row r="323" spans="1:29" x14ac:dyDescent="0.3">
      <c r="A323" s="19">
        <v>41637</v>
      </c>
      <c r="B323" s="20">
        <v>0.85416666666666663</v>
      </c>
      <c r="C323" s="38"/>
      <c r="D323" s="25"/>
      <c r="E323" s="20"/>
      <c r="F323" s="21"/>
      <c r="G323" s="21"/>
      <c r="H323" s="21">
        <v>3124</v>
      </c>
      <c r="I323" s="21">
        <v>257</v>
      </c>
      <c r="J323" s="21">
        <v>579</v>
      </c>
      <c r="K323" s="21">
        <v>7321</v>
      </c>
      <c r="L323" s="21">
        <v>4699</v>
      </c>
      <c r="M323" s="21">
        <v>2441.127</v>
      </c>
      <c r="N323" s="21"/>
      <c r="O323" s="21"/>
      <c r="P323" s="21"/>
      <c r="Q323" s="21"/>
      <c r="R323" s="21"/>
      <c r="S323" s="21">
        <v>8877.2999999999993</v>
      </c>
      <c r="T323" s="73">
        <v>36304.699999999997</v>
      </c>
      <c r="U323" s="21">
        <v>6722.7740000000003</v>
      </c>
      <c r="V323" s="21">
        <v>27680</v>
      </c>
      <c r="W323" s="21">
        <v>27679</v>
      </c>
      <c r="X323" s="21">
        <v>4186.5</v>
      </c>
      <c r="Y323" s="73">
        <v>30731.8</v>
      </c>
      <c r="Z323" s="21">
        <v>3189.59</v>
      </c>
      <c r="AA323" s="21"/>
      <c r="AB323" s="21"/>
      <c r="AC323" s="21"/>
    </row>
    <row r="324" spans="1:29" ht="15" thickBot="1" x14ac:dyDescent="0.35">
      <c r="A324" s="19">
        <v>41639</v>
      </c>
      <c r="B324" s="20">
        <v>0.95833333333333337</v>
      </c>
      <c r="C324" s="38"/>
      <c r="D324" s="25"/>
      <c r="E324" s="20"/>
      <c r="F324" s="21"/>
      <c r="G324" s="21"/>
      <c r="H324" s="21">
        <v>3126</v>
      </c>
      <c r="I324" s="21">
        <v>257</v>
      </c>
      <c r="J324" s="21">
        <v>579</v>
      </c>
      <c r="K324" s="21">
        <v>7349</v>
      </c>
      <c r="L324" s="21">
        <v>4751</v>
      </c>
      <c r="M324" s="21">
        <v>2454.17</v>
      </c>
      <c r="N324" s="21"/>
      <c r="O324" s="21"/>
      <c r="P324" s="21"/>
      <c r="Q324" s="21"/>
      <c r="R324" s="21"/>
      <c r="S324" s="21">
        <v>8915.1</v>
      </c>
      <c r="T324" s="73">
        <v>36441.300000000003</v>
      </c>
      <c r="U324" s="21">
        <v>6748.585</v>
      </c>
      <c r="V324" s="21">
        <v>27730</v>
      </c>
      <c r="W324" s="21">
        <v>27730</v>
      </c>
      <c r="X324" s="21">
        <v>4199.28</v>
      </c>
      <c r="Y324" s="73">
        <v>30830.1</v>
      </c>
      <c r="Z324" s="21">
        <v>3209.3090000000002</v>
      </c>
      <c r="AA324" s="21"/>
      <c r="AB324" s="21"/>
      <c r="AC324" s="21"/>
    </row>
    <row r="325" spans="1:29" ht="15.6" thickTop="1" thickBot="1" x14ac:dyDescent="0.35">
      <c r="A325" s="19">
        <v>41644</v>
      </c>
      <c r="B325" s="20">
        <v>0.85416666666666663</v>
      </c>
      <c r="C325" s="38"/>
      <c r="D325" s="25"/>
      <c r="E325" s="20"/>
      <c r="F325" s="21"/>
      <c r="G325" s="21"/>
      <c r="H325" s="21">
        <v>3132</v>
      </c>
      <c r="I325" s="21">
        <v>257</v>
      </c>
      <c r="J325" s="21">
        <v>579</v>
      </c>
      <c r="K325" s="21">
        <v>7495</v>
      </c>
      <c r="L325" s="21">
        <v>4802</v>
      </c>
      <c r="M325" s="21">
        <v>2460.9259999999999</v>
      </c>
      <c r="N325" s="21"/>
      <c r="O325" s="21"/>
      <c r="P325" s="21"/>
      <c r="Q325" s="21"/>
      <c r="R325" s="21"/>
      <c r="S325" s="21">
        <v>9033</v>
      </c>
      <c r="T325" s="77">
        <v>36893</v>
      </c>
      <c r="U325" s="21">
        <v>6829.3339999999998</v>
      </c>
      <c r="V325" s="21">
        <v>27848</v>
      </c>
      <c r="W325" s="21">
        <v>27847</v>
      </c>
      <c r="X325" s="21">
        <v>4205.9250000000002</v>
      </c>
      <c r="Y325" s="73">
        <v>30871.599999999999</v>
      </c>
      <c r="Z325" s="21">
        <v>3227.81</v>
      </c>
      <c r="AA325" s="21"/>
      <c r="AB325" s="21"/>
      <c r="AC325" s="21"/>
    </row>
    <row r="326" spans="1:29" ht="15" thickTop="1" x14ac:dyDescent="0.3">
      <c r="A326" s="19">
        <v>41651</v>
      </c>
      <c r="B326" s="20">
        <v>0.85416666666666663</v>
      </c>
      <c r="C326" s="38"/>
      <c r="D326" s="25"/>
      <c r="E326" s="20"/>
      <c r="F326" s="21"/>
      <c r="G326" s="21"/>
      <c r="H326" s="21">
        <v>3145</v>
      </c>
      <c r="I326" s="21">
        <v>257</v>
      </c>
      <c r="J326" s="21">
        <v>579</v>
      </c>
      <c r="K326" s="21">
        <v>7629</v>
      </c>
      <c r="L326" s="21">
        <v>4918</v>
      </c>
      <c r="M326" s="21">
        <v>2481.7809999999999</v>
      </c>
      <c r="N326" s="21"/>
      <c r="O326" s="21"/>
      <c r="P326" s="21"/>
      <c r="Q326" s="21"/>
      <c r="R326" s="21"/>
      <c r="S326" s="21">
        <v>9178.7000000000007</v>
      </c>
      <c r="T326" s="73">
        <v>37490.5</v>
      </c>
      <c r="U326" s="21">
        <v>6934.3779999999997</v>
      </c>
      <c r="V326" s="21">
        <v>28016</v>
      </c>
      <c r="W326" s="21">
        <v>28015</v>
      </c>
      <c r="X326" s="21">
        <v>4226.54</v>
      </c>
      <c r="Y326" s="73">
        <v>31018.2</v>
      </c>
      <c r="Z326" s="21">
        <v>3247.15</v>
      </c>
      <c r="AA326" s="21"/>
      <c r="AB326" s="21"/>
      <c r="AC326" s="21"/>
    </row>
    <row r="327" spans="1:29" x14ac:dyDescent="0.3">
      <c r="A327" s="19">
        <v>41658</v>
      </c>
      <c r="B327" s="20">
        <v>0.85416666666666663</v>
      </c>
      <c r="C327" s="38"/>
      <c r="D327" s="25"/>
      <c r="E327" s="20"/>
      <c r="F327" s="21"/>
      <c r="G327" s="21"/>
      <c r="H327" s="21">
        <v>3151</v>
      </c>
      <c r="I327" s="21">
        <v>257</v>
      </c>
      <c r="J327" s="21">
        <v>579</v>
      </c>
      <c r="K327" s="21">
        <v>7761</v>
      </c>
      <c r="L327" s="21">
        <v>5029</v>
      </c>
      <c r="M327" s="21">
        <v>2509.8240000000001</v>
      </c>
      <c r="N327" s="21"/>
      <c r="O327" s="21"/>
      <c r="P327" s="21"/>
      <c r="Q327" s="21"/>
      <c r="R327" s="21"/>
      <c r="S327" s="21">
        <v>9316.7999999999993</v>
      </c>
      <c r="T327" s="73">
        <v>38042.300000000003</v>
      </c>
      <c r="U327" s="21">
        <v>7035.78</v>
      </c>
      <c r="V327" s="21">
        <v>28184</v>
      </c>
      <c r="W327" s="21">
        <v>28183</v>
      </c>
      <c r="X327" s="21">
        <v>4254.18</v>
      </c>
      <c r="Y327" s="73">
        <v>31227</v>
      </c>
      <c r="Z327" s="21">
        <v>3294.83</v>
      </c>
      <c r="AA327" s="21"/>
      <c r="AB327" s="21"/>
      <c r="AC327" s="21"/>
    </row>
    <row r="328" spans="1:29" x14ac:dyDescent="0.3">
      <c r="A328" s="19">
        <v>41665</v>
      </c>
      <c r="B328" s="20">
        <v>0.85416666666666663</v>
      </c>
      <c r="C328" s="21"/>
      <c r="D328" s="25"/>
      <c r="E328" s="20"/>
      <c r="F328" s="21"/>
      <c r="G328" s="21"/>
      <c r="H328" s="21">
        <v>3158</v>
      </c>
      <c r="I328" s="21">
        <v>257</v>
      </c>
      <c r="J328" s="21">
        <v>579</v>
      </c>
      <c r="K328" s="21">
        <v>7866</v>
      </c>
      <c r="L328" s="21">
        <v>5121</v>
      </c>
      <c r="M328" s="21">
        <v>2566.9520000000002</v>
      </c>
      <c r="N328" s="21"/>
      <c r="O328" s="21"/>
      <c r="P328" s="21"/>
      <c r="Q328" s="21"/>
      <c r="R328" s="21"/>
      <c r="S328" s="21">
        <v>9406.7000000000007</v>
      </c>
      <c r="T328" s="73">
        <v>38373.800000000003</v>
      </c>
      <c r="U328" s="21">
        <v>7102.4669999999996</v>
      </c>
      <c r="V328" s="21">
        <v>28352</v>
      </c>
      <c r="W328" s="21">
        <v>28351</v>
      </c>
      <c r="X328" s="21">
        <v>4311.47</v>
      </c>
      <c r="Y328" s="73">
        <v>31711.8</v>
      </c>
      <c r="Z328" s="21">
        <v>3388.94</v>
      </c>
      <c r="AA328" s="21"/>
      <c r="AB328" s="21"/>
      <c r="AC328" s="21"/>
    </row>
    <row r="329" spans="1:29" x14ac:dyDescent="0.3">
      <c r="A329" s="19">
        <v>41672</v>
      </c>
      <c r="B329" s="20">
        <v>0.85416666666666663</v>
      </c>
      <c r="C329" s="45"/>
      <c r="D329" s="25"/>
      <c r="E329" s="20"/>
      <c r="F329" s="21"/>
      <c r="G329" s="21"/>
      <c r="H329" s="21">
        <v>3175</v>
      </c>
      <c r="I329" s="21">
        <v>257</v>
      </c>
      <c r="J329" s="21">
        <v>579</v>
      </c>
      <c r="K329" s="21">
        <v>7960</v>
      </c>
      <c r="L329" s="21">
        <v>5197</v>
      </c>
      <c r="M329" s="21">
        <v>2631.1889999999999</v>
      </c>
      <c r="N329" s="21"/>
      <c r="O329" s="21"/>
      <c r="P329" s="21"/>
      <c r="Q329" s="21"/>
      <c r="R329" s="21"/>
      <c r="S329" s="21">
        <v>9496.7999999999993</v>
      </c>
      <c r="T329" s="73">
        <v>38705.9</v>
      </c>
      <c r="U329" s="21">
        <v>7167</v>
      </c>
      <c r="V329" s="21">
        <v>28520</v>
      </c>
      <c r="W329" s="21">
        <v>28519</v>
      </c>
      <c r="X329" s="21">
        <v>4376.1589999999997</v>
      </c>
      <c r="Y329" s="73">
        <v>32251.8</v>
      </c>
      <c r="Z329" s="21">
        <v>3483.77</v>
      </c>
      <c r="AA329" s="21"/>
      <c r="AB329" s="21"/>
      <c r="AC329" s="21"/>
    </row>
    <row r="330" spans="1:29" x14ac:dyDescent="0.3">
      <c r="A330" s="19">
        <v>41679</v>
      </c>
      <c r="B330" s="20">
        <v>0.85416666666666663</v>
      </c>
      <c r="C330" s="45"/>
      <c r="D330" s="25"/>
      <c r="E330" s="20"/>
      <c r="F330" s="21"/>
      <c r="G330" s="21"/>
      <c r="H330" s="21">
        <v>3190</v>
      </c>
      <c r="I330" s="21">
        <v>257</v>
      </c>
      <c r="J330" s="21">
        <v>579</v>
      </c>
      <c r="K330" s="21">
        <v>8093</v>
      </c>
      <c r="L330" s="21">
        <v>5300</v>
      </c>
      <c r="M330" s="21">
        <v>2661.7449999999999</v>
      </c>
      <c r="N330" s="21"/>
      <c r="O330" s="21"/>
      <c r="P330" s="21"/>
      <c r="Q330" s="21"/>
      <c r="R330" s="21"/>
      <c r="S330" s="21">
        <v>9633.2000000000007</v>
      </c>
      <c r="T330" s="73">
        <v>39242.699999999997</v>
      </c>
      <c r="U330" s="21">
        <v>7266.6</v>
      </c>
      <c r="V330" s="21">
        <v>28688</v>
      </c>
      <c r="W330" s="21">
        <v>28687</v>
      </c>
      <c r="X330" s="21">
        <v>4406.53</v>
      </c>
      <c r="Y330" s="73">
        <v>32488.6</v>
      </c>
      <c r="Z330" s="21">
        <v>3540.66</v>
      </c>
      <c r="AA330" s="21"/>
      <c r="AB330" s="21"/>
      <c r="AC330" s="21"/>
    </row>
    <row r="331" spans="1:29" x14ac:dyDescent="0.3">
      <c r="A331" s="19">
        <v>41686</v>
      </c>
      <c r="B331" s="20">
        <v>0.875</v>
      </c>
      <c r="C331" s="45"/>
      <c r="D331" s="25"/>
      <c r="E331" s="20"/>
      <c r="F331" s="21"/>
      <c r="G331" s="21"/>
      <c r="H331" s="21">
        <v>3208</v>
      </c>
      <c r="I331" s="21">
        <v>257</v>
      </c>
      <c r="J331" s="21">
        <v>579</v>
      </c>
      <c r="K331" s="21">
        <v>8217</v>
      </c>
      <c r="L331" s="21">
        <v>5404</v>
      </c>
      <c r="M331" s="21">
        <v>2703.6030000000001</v>
      </c>
      <c r="N331" s="21"/>
      <c r="O331" s="21"/>
      <c r="P331" s="21"/>
      <c r="Q331" s="21"/>
      <c r="R331" s="21"/>
      <c r="S331" s="21">
        <v>9760.7000000000007</v>
      </c>
      <c r="T331" s="73">
        <v>39734</v>
      </c>
      <c r="U331" s="21">
        <v>7360.73</v>
      </c>
      <c r="V331" s="21">
        <v>28856</v>
      </c>
      <c r="W331" s="21">
        <v>28856</v>
      </c>
      <c r="X331" s="21">
        <v>4448.1507000000001</v>
      </c>
      <c r="Y331" s="73">
        <v>32817.599999999999</v>
      </c>
      <c r="Z331" s="21">
        <v>3600.7849999999999</v>
      </c>
      <c r="AA331" s="21"/>
      <c r="AB331" s="21"/>
      <c r="AC331" s="21"/>
    </row>
    <row r="332" spans="1:29" x14ac:dyDescent="0.3">
      <c r="A332" s="19">
        <v>41693</v>
      </c>
      <c r="B332" s="20">
        <v>0.88541666666666663</v>
      </c>
      <c r="C332" s="45"/>
      <c r="D332" s="25"/>
      <c r="E332" s="20"/>
      <c r="F332" s="21"/>
      <c r="G332" s="21"/>
      <c r="H332" s="21">
        <v>3229</v>
      </c>
      <c r="I332" s="21">
        <v>257</v>
      </c>
      <c r="J332" s="21">
        <v>579</v>
      </c>
      <c r="K332" s="21">
        <v>8340</v>
      </c>
      <c r="L332" s="21">
        <v>5510</v>
      </c>
      <c r="M332" s="21">
        <v>2722.4140000000002</v>
      </c>
      <c r="N332" s="21"/>
      <c r="O332" s="21"/>
      <c r="P332" s="21"/>
      <c r="Q332" s="21"/>
      <c r="R332" s="21"/>
      <c r="S332" s="21">
        <v>9903.7000000000007</v>
      </c>
      <c r="T332" s="73">
        <v>40318.6</v>
      </c>
      <c r="U332" s="21">
        <v>7466.1030000000001</v>
      </c>
      <c r="V332" s="21">
        <v>29024</v>
      </c>
      <c r="W332" s="21">
        <v>29024</v>
      </c>
      <c r="X332" s="21">
        <v>4466.6400000000003</v>
      </c>
      <c r="Y332" s="73">
        <v>32940.9</v>
      </c>
      <c r="Z332" s="21">
        <v>3638.27</v>
      </c>
      <c r="AA332" s="21"/>
      <c r="AB332" s="21"/>
      <c r="AC332" s="21"/>
    </row>
    <row r="333" spans="1:29" x14ac:dyDescent="0.3">
      <c r="A333" s="19">
        <v>41700</v>
      </c>
      <c r="B333" s="20">
        <v>0.88541666666666663</v>
      </c>
      <c r="C333" s="45"/>
      <c r="D333" s="25"/>
      <c r="E333" s="20"/>
      <c r="F333" s="21"/>
      <c r="G333" s="21"/>
      <c r="H333" s="21">
        <v>3253</v>
      </c>
      <c r="I333" s="21">
        <v>259</v>
      </c>
      <c r="J333" s="21">
        <v>579</v>
      </c>
      <c r="K333" s="21">
        <v>8443</v>
      </c>
      <c r="L333" s="21">
        <v>5605</v>
      </c>
      <c r="M333" s="21">
        <v>2745.5</v>
      </c>
      <c r="N333" s="21"/>
      <c r="O333" s="21"/>
      <c r="P333" s="21"/>
      <c r="Q333" s="21"/>
      <c r="R333" s="21"/>
      <c r="S333" s="21">
        <v>10026.6</v>
      </c>
      <c r="T333" s="73">
        <v>40810.699999999997</v>
      </c>
      <c r="U333" s="21">
        <v>7557.34</v>
      </c>
      <c r="V333" s="21">
        <v>29192</v>
      </c>
      <c r="W333" s="21">
        <v>29192</v>
      </c>
      <c r="X333" s="21">
        <v>4489.4799999999996</v>
      </c>
      <c r="Y333" s="73">
        <v>33094.699999999997</v>
      </c>
      <c r="Z333" s="21">
        <v>3660.43</v>
      </c>
      <c r="AA333" s="21"/>
      <c r="AB333" s="21"/>
      <c r="AC333" s="21"/>
    </row>
    <row r="334" spans="1:29" x14ac:dyDescent="0.3">
      <c r="A334" s="19">
        <v>41707</v>
      </c>
      <c r="B334" s="20">
        <v>0.85416666666666663</v>
      </c>
      <c r="C334" s="45"/>
      <c r="D334" s="25"/>
      <c r="E334" s="20"/>
      <c r="F334" s="21"/>
      <c r="G334" s="21"/>
      <c r="H334" s="21">
        <v>3293</v>
      </c>
      <c r="I334" s="21">
        <v>263</v>
      </c>
      <c r="J334" s="21">
        <v>579</v>
      </c>
      <c r="K334" s="21">
        <v>8531</v>
      </c>
      <c r="L334" s="21">
        <v>5690</v>
      </c>
      <c r="M334" s="21">
        <v>2764.06</v>
      </c>
      <c r="N334" s="21"/>
      <c r="O334" s="21"/>
      <c r="P334" s="21"/>
      <c r="Q334" s="21"/>
      <c r="R334" s="21"/>
      <c r="S334" s="21">
        <v>10128.799999999999</v>
      </c>
      <c r="T334" s="73">
        <v>41234.199999999997</v>
      </c>
      <c r="U334" s="21">
        <v>7633.28</v>
      </c>
      <c r="V334" s="21">
        <v>29360</v>
      </c>
      <c r="W334" s="21">
        <v>29359</v>
      </c>
      <c r="X334" s="21">
        <v>4507.58</v>
      </c>
      <c r="Y334" s="73">
        <v>33228.800000000003</v>
      </c>
      <c r="Z334" s="21">
        <v>3682.38</v>
      </c>
      <c r="AA334" s="21"/>
      <c r="AB334" s="21"/>
      <c r="AC334" s="21"/>
    </row>
    <row r="335" spans="1:29" x14ac:dyDescent="0.3">
      <c r="A335" s="19">
        <v>41714</v>
      </c>
      <c r="B335" s="20">
        <v>0.85416666666666663</v>
      </c>
      <c r="C335" s="45"/>
      <c r="D335" s="25"/>
      <c r="E335" s="20"/>
      <c r="F335" s="21"/>
      <c r="G335" s="21"/>
      <c r="H335" s="21">
        <v>3342</v>
      </c>
      <c r="I335" s="21">
        <v>264</v>
      </c>
      <c r="J335" s="21">
        <v>594</v>
      </c>
      <c r="K335" s="21">
        <v>8650</v>
      </c>
      <c r="L335" s="21">
        <v>5736</v>
      </c>
      <c r="M335" s="21">
        <v>2771</v>
      </c>
      <c r="N335" s="21"/>
      <c r="O335" s="21"/>
      <c r="P335" s="21"/>
      <c r="Q335" s="21"/>
      <c r="R335" s="21"/>
      <c r="S335" s="21">
        <v>10232.1</v>
      </c>
      <c r="T335" s="73">
        <v>41677.300000000003</v>
      </c>
      <c r="U335" s="21">
        <v>7712.27</v>
      </c>
      <c r="V335" s="21">
        <v>29528</v>
      </c>
      <c r="W335" s="21">
        <v>29527</v>
      </c>
      <c r="X335" s="21">
        <v>4514.1000000000004</v>
      </c>
      <c r="Y335" s="73">
        <v>33256.5</v>
      </c>
      <c r="Z335" s="21">
        <v>3688</v>
      </c>
      <c r="AA335" s="21"/>
      <c r="AB335" s="21"/>
      <c r="AC335" s="21"/>
    </row>
    <row r="336" spans="1:29" x14ac:dyDescent="0.3">
      <c r="A336" s="19">
        <v>41721</v>
      </c>
      <c r="B336" s="20">
        <v>0.88194444444444453</v>
      </c>
      <c r="C336" s="45"/>
      <c r="D336" s="25"/>
      <c r="E336" s="20"/>
      <c r="F336" s="21"/>
      <c r="G336" s="21"/>
      <c r="H336" s="21">
        <v>3379</v>
      </c>
      <c r="I336" s="21">
        <v>265</v>
      </c>
      <c r="J336" s="21">
        <v>604</v>
      </c>
      <c r="K336" s="21">
        <v>8777</v>
      </c>
      <c r="L336" s="21">
        <v>5807</v>
      </c>
      <c r="M336" s="21">
        <v>2776.3</v>
      </c>
      <c r="N336" s="21"/>
      <c r="O336" s="21"/>
      <c r="P336" s="21"/>
      <c r="Q336" s="21"/>
      <c r="R336" s="21"/>
      <c r="S336" s="21">
        <v>10351.299999999999</v>
      </c>
      <c r="T336" s="73">
        <v>42174.6</v>
      </c>
      <c r="U336" s="21">
        <v>7804.07</v>
      </c>
      <c r="V336" s="21">
        <v>29696</v>
      </c>
      <c r="W336" s="21">
        <v>29696</v>
      </c>
      <c r="X336" s="21">
        <v>4519.01</v>
      </c>
      <c r="Y336" s="73">
        <v>33256.5</v>
      </c>
      <c r="Z336" s="21">
        <v>3688.085</v>
      </c>
      <c r="AA336" s="21"/>
      <c r="AB336" s="21"/>
      <c r="AC336" s="21"/>
    </row>
    <row r="337" spans="1:29" x14ac:dyDescent="0.3">
      <c r="A337" s="19">
        <v>41728</v>
      </c>
      <c r="B337" s="20">
        <v>0.85416666666666663</v>
      </c>
      <c r="C337" s="45"/>
      <c r="D337" s="25">
        <v>-1</v>
      </c>
      <c r="E337" s="20"/>
      <c r="F337" s="21"/>
      <c r="G337" s="21"/>
      <c r="H337" s="21">
        <v>3426</v>
      </c>
      <c r="I337" s="21">
        <v>269</v>
      </c>
      <c r="J337" s="21">
        <v>606</v>
      </c>
      <c r="K337" s="21">
        <v>8848</v>
      </c>
      <c r="L337" s="21">
        <v>5869</v>
      </c>
      <c r="M337" s="21">
        <v>2794.203</v>
      </c>
      <c r="N337" s="21"/>
      <c r="O337" s="21"/>
      <c r="P337" s="21"/>
      <c r="Q337" s="21"/>
      <c r="R337" s="21"/>
      <c r="S337" s="21">
        <v>10436.6</v>
      </c>
      <c r="T337" s="73">
        <v>42528.6</v>
      </c>
      <c r="U337" s="21">
        <v>7868.6080000000002</v>
      </c>
      <c r="V337" s="21">
        <v>29863</v>
      </c>
      <c r="W337" s="21">
        <v>29862</v>
      </c>
      <c r="X337" s="21">
        <v>4536.83</v>
      </c>
      <c r="Y337" s="73">
        <v>33381.5</v>
      </c>
      <c r="Z337" s="21">
        <v>3705.05</v>
      </c>
      <c r="AA337" s="21"/>
      <c r="AB337" s="21"/>
      <c r="AC337" s="21"/>
    </row>
    <row r="338" spans="1:29" x14ac:dyDescent="0.3">
      <c r="A338" s="19">
        <v>41735</v>
      </c>
      <c r="B338" s="20">
        <v>0.91666666666666663</v>
      </c>
      <c r="C338" s="45"/>
      <c r="D338" s="25"/>
      <c r="E338" s="20"/>
      <c r="F338" s="21"/>
      <c r="G338" s="21"/>
      <c r="H338" s="21">
        <v>3466</v>
      </c>
      <c r="I338" s="21">
        <v>272</v>
      </c>
      <c r="J338" s="21">
        <v>617</v>
      </c>
      <c r="K338" s="21">
        <v>8927</v>
      </c>
      <c r="L338" s="21">
        <v>5902</v>
      </c>
      <c r="M338" s="21">
        <v>2798.0520000000001</v>
      </c>
      <c r="N338" s="21"/>
      <c r="O338" s="21"/>
      <c r="P338" s="21"/>
      <c r="Q338" s="21"/>
      <c r="R338" s="21"/>
      <c r="S338" s="21">
        <v>10478.6</v>
      </c>
      <c r="T338" s="73">
        <v>42718.6</v>
      </c>
      <c r="U338" s="21">
        <v>7904.64</v>
      </c>
      <c r="V338" s="21">
        <v>30032</v>
      </c>
      <c r="W338" s="21">
        <v>30032</v>
      </c>
      <c r="X338" s="21">
        <v>4540.1899999999996</v>
      </c>
      <c r="Y338" s="73">
        <v>33381.599999999999</v>
      </c>
      <c r="Z338" s="21">
        <v>3705.0740000000001</v>
      </c>
      <c r="AA338" s="21"/>
      <c r="AB338" s="21"/>
      <c r="AC338" s="21"/>
    </row>
    <row r="339" spans="1:29" x14ac:dyDescent="0.3">
      <c r="A339" s="19">
        <v>41742</v>
      </c>
      <c r="B339" s="20">
        <v>0.85416666666666663</v>
      </c>
      <c r="C339" s="45"/>
      <c r="D339" s="25"/>
      <c r="E339" s="20"/>
      <c r="F339" s="21"/>
      <c r="G339" s="21"/>
      <c r="H339" s="21">
        <v>3515</v>
      </c>
      <c r="I339" s="21">
        <v>279</v>
      </c>
      <c r="J339" s="21">
        <v>626</v>
      </c>
      <c r="K339" s="21">
        <v>9033</v>
      </c>
      <c r="L339" s="21">
        <v>5954</v>
      </c>
      <c r="M339" s="21">
        <v>2802.12</v>
      </c>
      <c r="N339" s="21"/>
      <c r="O339" s="21"/>
      <c r="P339" s="21"/>
      <c r="Q339" s="21"/>
      <c r="R339" s="21"/>
      <c r="S339" s="21">
        <v>10579.6</v>
      </c>
      <c r="T339" s="73">
        <v>43157</v>
      </c>
      <c r="U339" s="21">
        <v>7987.67</v>
      </c>
      <c r="V339" s="21">
        <v>30199</v>
      </c>
      <c r="W339" s="21">
        <v>30198</v>
      </c>
      <c r="X339" s="21">
        <v>4543.91</v>
      </c>
      <c r="Y339" s="73">
        <v>33381.699999999997</v>
      </c>
      <c r="Z339" s="21">
        <v>3705.08</v>
      </c>
      <c r="AA339" s="21"/>
      <c r="AB339" s="21"/>
      <c r="AC339" s="21"/>
    </row>
    <row r="340" spans="1:29" x14ac:dyDescent="0.3">
      <c r="A340" s="19">
        <v>41749</v>
      </c>
      <c r="B340" s="20">
        <v>0.91666666666666663</v>
      </c>
      <c r="C340" s="45"/>
      <c r="D340" s="25"/>
      <c r="E340" s="20"/>
      <c r="F340" s="21"/>
      <c r="G340" s="21"/>
      <c r="H340" s="21">
        <v>3579</v>
      </c>
      <c r="I340" s="21">
        <v>286</v>
      </c>
      <c r="J340" s="21">
        <v>636</v>
      </c>
      <c r="K340" s="21">
        <v>9143</v>
      </c>
      <c r="L340" s="21">
        <v>6005</v>
      </c>
      <c r="M340" s="21">
        <v>2807.44</v>
      </c>
      <c r="N340" s="21"/>
      <c r="O340" s="21"/>
      <c r="P340" s="21"/>
      <c r="Q340" s="21"/>
      <c r="R340" s="21"/>
      <c r="S340" s="21">
        <v>10688.2</v>
      </c>
      <c r="T340" s="73">
        <v>43610.2</v>
      </c>
      <c r="U340" s="21">
        <v>8071.55</v>
      </c>
      <c r="V340" s="21">
        <v>30368</v>
      </c>
      <c r="W340" s="21">
        <v>30368</v>
      </c>
      <c r="X340" s="21">
        <v>4548.4399999999996</v>
      </c>
      <c r="Y340" s="73">
        <v>33381.699999999997</v>
      </c>
      <c r="Z340" s="21">
        <v>3705.09</v>
      </c>
      <c r="AA340" s="21"/>
      <c r="AB340" s="21"/>
      <c r="AC340" s="21"/>
    </row>
    <row r="341" spans="1:29" x14ac:dyDescent="0.3">
      <c r="A341" s="19">
        <v>41756</v>
      </c>
      <c r="B341" s="20">
        <v>0.85416666666666663</v>
      </c>
      <c r="C341" s="21"/>
      <c r="D341" s="20"/>
      <c r="E341" s="20"/>
      <c r="F341" s="21"/>
      <c r="G341" s="21"/>
      <c r="H341" s="21">
        <v>3624</v>
      </c>
      <c r="I341" s="21">
        <v>289</v>
      </c>
      <c r="J341" s="21">
        <v>649</v>
      </c>
      <c r="K341" s="21">
        <v>9235</v>
      </c>
      <c r="L341" s="21">
        <v>6027</v>
      </c>
      <c r="M341" s="21">
        <v>2810.86</v>
      </c>
      <c r="N341" s="21"/>
      <c r="O341" s="21"/>
      <c r="P341" s="21"/>
      <c r="Q341" s="21"/>
      <c r="R341" s="21"/>
      <c r="S341" s="21">
        <v>10739.5</v>
      </c>
      <c r="T341" s="73">
        <v>43842.8</v>
      </c>
      <c r="U341" s="21">
        <v>8117.67</v>
      </c>
      <c r="V341" s="21">
        <v>30535</v>
      </c>
      <c r="W341" s="21">
        <v>30534</v>
      </c>
      <c r="X341" s="21">
        <v>4551.7</v>
      </c>
      <c r="Y341" s="73">
        <v>33381.699999999997</v>
      </c>
      <c r="Z341" s="21">
        <v>3705.09</v>
      </c>
      <c r="AA341" s="21"/>
      <c r="AB341" s="21"/>
      <c r="AC341" s="21"/>
    </row>
    <row r="342" spans="1:29" x14ac:dyDescent="0.3">
      <c r="A342" s="19">
        <v>41763</v>
      </c>
      <c r="B342" s="20">
        <v>0.95138888888888884</v>
      </c>
      <c r="C342" s="21"/>
      <c r="D342" s="20"/>
      <c r="E342" s="20"/>
      <c r="F342" s="21"/>
      <c r="G342" s="21"/>
      <c r="H342" s="21">
        <v>3669</v>
      </c>
      <c r="I342" s="21">
        <v>295</v>
      </c>
      <c r="J342" s="21">
        <v>653</v>
      </c>
      <c r="K342" s="21">
        <v>9344</v>
      </c>
      <c r="L342" s="21">
        <v>6063</v>
      </c>
      <c r="M342" s="21">
        <v>2814.5</v>
      </c>
      <c r="N342" s="21"/>
      <c r="O342" s="21"/>
      <c r="P342" s="21"/>
      <c r="Q342" s="21"/>
      <c r="R342" s="21"/>
      <c r="S342" s="21">
        <v>10828.2</v>
      </c>
      <c r="T342" s="73">
        <v>44241.599999999999</v>
      </c>
      <c r="U342" s="21">
        <v>8196.0949999999993</v>
      </c>
      <c r="V342" s="21">
        <v>30705</v>
      </c>
      <c r="W342" s="21">
        <v>30704</v>
      </c>
      <c r="X342" s="21">
        <v>4554.95</v>
      </c>
      <c r="Y342" s="73">
        <v>33381.800000000003</v>
      </c>
      <c r="Z342" s="21">
        <v>3705.0949999999998</v>
      </c>
      <c r="AA342" s="21"/>
      <c r="AB342" s="21"/>
      <c r="AC342" s="21"/>
    </row>
    <row r="343" spans="1:29" x14ac:dyDescent="0.3">
      <c r="A343" s="19">
        <v>41770</v>
      </c>
      <c r="B343" s="20">
        <v>0.85416666666666663</v>
      </c>
      <c r="C343" s="21"/>
      <c r="D343" s="20"/>
      <c r="E343" s="20"/>
      <c r="F343" s="21"/>
      <c r="G343" s="21"/>
      <c r="H343" s="21">
        <v>3705</v>
      </c>
      <c r="I343" s="21">
        <v>295</v>
      </c>
      <c r="J343" s="21">
        <v>662</v>
      </c>
      <c r="K343" s="21">
        <v>9459</v>
      </c>
      <c r="L343" s="21">
        <v>6104</v>
      </c>
      <c r="M343" s="21">
        <v>2818.82</v>
      </c>
      <c r="N343" s="21"/>
      <c r="O343" s="21"/>
      <c r="P343" s="21"/>
      <c r="Q343" s="21"/>
      <c r="R343" s="21"/>
      <c r="S343" s="21">
        <v>10914.5</v>
      </c>
      <c r="T343" s="73">
        <v>44635.1</v>
      </c>
      <c r="U343" s="21">
        <v>8272.6299999999992</v>
      </c>
      <c r="V343" s="21">
        <v>30871</v>
      </c>
      <c r="W343" s="21">
        <v>30870</v>
      </c>
      <c r="X343" s="21">
        <v>4558.92</v>
      </c>
      <c r="Y343" s="79">
        <v>33382</v>
      </c>
      <c r="Z343" s="21">
        <v>3705.11</v>
      </c>
      <c r="AA343" s="21"/>
      <c r="AB343" s="21"/>
      <c r="AC343" s="21"/>
    </row>
    <row r="344" spans="1:29" x14ac:dyDescent="0.3">
      <c r="A344" s="19">
        <v>41777</v>
      </c>
      <c r="B344" s="20">
        <v>0.91666666666666663</v>
      </c>
      <c r="C344" s="21"/>
      <c r="D344" s="20"/>
      <c r="E344" s="20"/>
      <c r="F344" s="21"/>
      <c r="G344" s="21"/>
      <c r="H344" s="21">
        <v>3771</v>
      </c>
      <c r="I344" s="21">
        <v>310</v>
      </c>
      <c r="J344" s="21">
        <v>678</v>
      </c>
      <c r="K344" s="21">
        <v>9553</v>
      </c>
      <c r="L344" s="21">
        <v>6151</v>
      </c>
      <c r="M344" s="21">
        <v>2823.59</v>
      </c>
      <c r="N344" s="21"/>
      <c r="O344" s="21"/>
      <c r="P344" s="21"/>
      <c r="Q344" s="21"/>
      <c r="R344" s="21"/>
      <c r="S344" s="21">
        <v>11002.3</v>
      </c>
      <c r="T344" s="73">
        <v>45009.5</v>
      </c>
      <c r="U344" s="21">
        <v>8332.64</v>
      </c>
      <c r="V344" s="21">
        <v>31049</v>
      </c>
      <c r="W344" s="21">
        <v>31048</v>
      </c>
      <c r="X344" s="21">
        <v>4563.43</v>
      </c>
      <c r="Y344" s="79">
        <v>33382.1</v>
      </c>
      <c r="Z344" s="21">
        <v>3705.11</v>
      </c>
      <c r="AA344" s="21"/>
      <c r="AB344" s="21"/>
      <c r="AC344" s="21"/>
    </row>
    <row r="345" spans="1:29" x14ac:dyDescent="0.3">
      <c r="A345" s="19">
        <v>41784</v>
      </c>
      <c r="B345" s="20">
        <v>0.97222222222222221</v>
      </c>
      <c r="C345" s="21"/>
      <c r="D345" s="20"/>
      <c r="E345" s="20"/>
      <c r="F345" s="21"/>
      <c r="G345" s="21"/>
      <c r="H345" s="21">
        <v>3836</v>
      </c>
      <c r="I345" s="21">
        <v>319</v>
      </c>
      <c r="J345" s="21">
        <v>700</v>
      </c>
      <c r="K345" s="21">
        <v>9601</v>
      </c>
      <c r="L345" s="21">
        <v>6168</v>
      </c>
      <c r="M345" s="21">
        <v>2827.2440000000001</v>
      </c>
      <c r="N345" s="21"/>
      <c r="O345" s="21"/>
      <c r="P345" s="21"/>
      <c r="Q345" s="21"/>
      <c r="R345" s="21"/>
      <c r="S345" s="21">
        <v>11005.8</v>
      </c>
      <c r="T345" s="73">
        <v>45017.4</v>
      </c>
      <c r="U345" s="21">
        <v>8345.75</v>
      </c>
      <c r="V345" s="21">
        <v>31217</v>
      </c>
      <c r="W345" s="21">
        <v>31217</v>
      </c>
      <c r="X345" s="21">
        <v>4566.8100000000004</v>
      </c>
      <c r="Y345" s="79">
        <v>33382.1</v>
      </c>
      <c r="Z345" s="21">
        <v>3705.12</v>
      </c>
      <c r="AA345" s="21"/>
      <c r="AB345" s="21"/>
      <c r="AC345" s="21"/>
    </row>
    <row r="346" spans="1:29" x14ac:dyDescent="0.3">
      <c r="A346" s="19">
        <v>41791</v>
      </c>
      <c r="B346" s="20">
        <v>0.85416666666666663</v>
      </c>
      <c r="C346" s="21"/>
      <c r="D346" s="20"/>
      <c r="E346" s="20"/>
      <c r="F346" s="21"/>
      <c r="G346" s="21"/>
      <c r="H346" s="21">
        <v>3875</v>
      </c>
      <c r="I346" s="21">
        <v>328</v>
      </c>
      <c r="J346" s="21">
        <v>707</v>
      </c>
      <c r="K346" s="21">
        <v>9701</v>
      </c>
      <c r="L346" s="21">
        <v>6193</v>
      </c>
      <c r="M346" s="21">
        <v>2830.8150000000001</v>
      </c>
      <c r="N346" s="21"/>
      <c r="O346" s="21"/>
      <c r="P346" s="21"/>
      <c r="Q346" s="21"/>
      <c r="R346" s="21"/>
      <c r="S346" s="21">
        <v>11056.1</v>
      </c>
      <c r="T346" s="73">
        <v>45242.400000000001</v>
      </c>
      <c r="U346" s="21">
        <v>8384.2129999999997</v>
      </c>
      <c r="V346" s="21">
        <v>31375</v>
      </c>
      <c r="W346" s="21">
        <v>31374</v>
      </c>
      <c r="X346" s="21">
        <v>4569.9372000000003</v>
      </c>
      <c r="Y346" s="73">
        <v>33382.199999999997</v>
      </c>
      <c r="Z346" s="21">
        <v>3705.125</v>
      </c>
      <c r="AA346" s="21"/>
      <c r="AB346" s="21"/>
      <c r="AC346" s="21"/>
    </row>
    <row r="347" spans="1:29" x14ac:dyDescent="0.3">
      <c r="A347" s="19">
        <v>41807</v>
      </c>
      <c r="B347" s="20">
        <v>0.9375</v>
      </c>
      <c r="C347" s="21"/>
      <c r="D347" s="20"/>
      <c r="E347" s="20"/>
      <c r="F347" s="21"/>
      <c r="G347" s="21"/>
      <c r="H347" s="21">
        <v>4027</v>
      </c>
      <c r="I347" s="21">
        <v>352</v>
      </c>
      <c r="J347" s="21">
        <v>762</v>
      </c>
      <c r="K347" s="21">
        <v>9793</v>
      </c>
      <c r="L347" s="21">
        <v>6225</v>
      </c>
      <c r="M347" s="21">
        <v>2838.97</v>
      </c>
      <c r="N347" s="21"/>
      <c r="O347" s="21"/>
      <c r="P347" s="21"/>
      <c r="Q347" s="21"/>
      <c r="R347" s="21"/>
      <c r="S347" s="21">
        <v>11088.2</v>
      </c>
      <c r="T347" s="73">
        <v>45376.5</v>
      </c>
      <c r="U347" s="21">
        <v>8412.11</v>
      </c>
      <c r="V347" s="21">
        <v>31761</v>
      </c>
      <c r="W347" s="21">
        <v>31760</v>
      </c>
      <c r="X347" s="21">
        <v>4577.88</v>
      </c>
      <c r="Y347" s="73">
        <v>33382.300000000003</v>
      </c>
      <c r="Z347" s="21">
        <v>3705.15</v>
      </c>
      <c r="AA347" s="21"/>
      <c r="AB347" s="21"/>
      <c r="AC347" s="21"/>
    </row>
    <row r="348" spans="1:29" x14ac:dyDescent="0.3">
      <c r="A348" s="19">
        <v>41812</v>
      </c>
      <c r="B348" s="20">
        <v>0.91666666666666663</v>
      </c>
      <c r="C348" s="21"/>
      <c r="D348" s="20"/>
      <c r="E348" s="20"/>
      <c r="F348" s="21"/>
      <c r="G348" s="21"/>
      <c r="H348" s="21">
        <v>4066</v>
      </c>
      <c r="I348" s="21">
        <v>361</v>
      </c>
      <c r="J348" s="21">
        <v>766</v>
      </c>
      <c r="K348" s="21">
        <v>9831</v>
      </c>
      <c r="L348" s="21">
        <v>6238</v>
      </c>
      <c r="M348" s="21">
        <v>2842.92</v>
      </c>
      <c r="N348" s="21"/>
      <c r="O348" s="21"/>
      <c r="P348" s="21"/>
      <c r="Q348" s="21"/>
      <c r="R348" s="21"/>
      <c r="S348" s="21">
        <v>11095.3</v>
      </c>
      <c r="T348" s="73">
        <v>45407.6</v>
      </c>
      <c r="U348" s="21">
        <v>8418.5400000000009</v>
      </c>
      <c r="V348" s="21">
        <v>31880</v>
      </c>
      <c r="W348" s="21">
        <v>31880</v>
      </c>
      <c r="X348" s="21">
        <v>4581.45</v>
      </c>
      <c r="Y348" s="73">
        <v>33382.400000000001</v>
      </c>
      <c r="Z348" s="21">
        <v>3705.15</v>
      </c>
      <c r="AA348" s="21"/>
      <c r="AB348" s="21"/>
      <c r="AC348" s="21"/>
    </row>
    <row r="349" spans="1:29" x14ac:dyDescent="0.3">
      <c r="A349" s="19">
        <v>41819</v>
      </c>
      <c r="B349" s="20">
        <v>0.875</v>
      </c>
      <c r="C349" s="21"/>
      <c r="D349" s="20"/>
      <c r="E349" s="20"/>
      <c r="F349" s="21"/>
      <c r="G349" s="21"/>
      <c r="H349" s="21">
        <v>4128</v>
      </c>
      <c r="I349" s="21">
        <v>368</v>
      </c>
      <c r="J349" s="21">
        <v>786</v>
      </c>
      <c r="K349" s="21">
        <v>9868</v>
      </c>
      <c r="L349" s="21">
        <v>6252</v>
      </c>
      <c r="M349" s="21">
        <v>2845.77</v>
      </c>
      <c r="N349" s="21"/>
      <c r="O349" s="21"/>
      <c r="P349" s="21"/>
      <c r="Q349" s="21"/>
      <c r="R349" s="21"/>
      <c r="S349" s="21">
        <v>11097.3</v>
      </c>
      <c r="T349" s="73">
        <v>45407.6</v>
      </c>
      <c r="U349" s="21">
        <v>8418.59</v>
      </c>
      <c r="V349" s="21">
        <v>32047</v>
      </c>
      <c r="W349" s="21">
        <v>32047</v>
      </c>
      <c r="X349" s="21">
        <v>4584.0200000000004</v>
      </c>
      <c r="Y349" s="73">
        <v>33382.6</v>
      </c>
      <c r="Z349" s="21">
        <v>3705.16</v>
      </c>
      <c r="AA349" s="21"/>
      <c r="AB349" s="21"/>
      <c r="AC349" s="21"/>
    </row>
    <row r="350" spans="1:29" x14ac:dyDescent="0.3">
      <c r="A350" s="19">
        <v>41826</v>
      </c>
      <c r="B350" s="20">
        <v>0.85416666666666663</v>
      </c>
      <c r="C350" s="21"/>
      <c r="D350" s="20"/>
      <c r="E350" s="20"/>
      <c r="F350" s="21"/>
      <c r="G350" s="21"/>
      <c r="H350" s="21">
        <v>4192</v>
      </c>
      <c r="I350" s="21">
        <v>370</v>
      </c>
      <c r="J350" s="21">
        <v>812</v>
      </c>
      <c r="K350" s="21">
        <v>9910</v>
      </c>
      <c r="L350" s="21">
        <v>6266</v>
      </c>
      <c r="M350" s="21">
        <v>2849.53</v>
      </c>
      <c r="N350" s="21"/>
      <c r="O350" s="21"/>
      <c r="P350" s="21"/>
      <c r="Q350" s="21"/>
      <c r="R350" s="21"/>
      <c r="S350" s="21">
        <v>11103.4</v>
      </c>
      <c r="T350" s="73">
        <v>45427.7</v>
      </c>
      <c r="U350" s="21">
        <v>8422.92</v>
      </c>
      <c r="V350" s="21">
        <v>32215</v>
      </c>
      <c r="W350" s="21">
        <v>32214</v>
      </c>
      <c r="X350" s="21">
        <v>4587.47</v>
      </c>
      <c r="Y350" s="73">
        <v>33382.6</v>
      </c>
      <c r="Z350" s="21">
        <v>3705.16</v>
      </c>
      <c r="AA350" s="21"/>
      <c r="AB350" s="21"/>
      <c r="AC350" s="21"/>
    </row>
    <row r="351" spans="1:29" x14ac:dyDescent="0.3">
      <c r="A351" s="19">
        <v>41833</v>
      </c>
      <c r="B351" s="20">
        <v>0.85416666666666663</v>
      </c>
      <c r="C351" s="21"/>
      <c r="D351" s="20"/>
      <c r="E351" s="20"/>
      <c r="F351" s="21"/>
      <c r="G351" s="21"/>
      <c r="H351" s="21">
        <v>4228</v>
      </c>
      <c r="I351" s="21">
        <v>373</v>
      </c>
      <c r="J351" s="21">
        <v>821</v>
      </c>
      <c r="K351" s="21">
        <v>9955</v>
      </c>
      <c r="L351" s="21">
        <v>6297</v>
      </c>
      <c r="M351" s="21">
        <v>2852.75</v>
      </c>
      <c r="N351" s="21"/>
      <c r="O351" s="21"/>
      <c r="P351" s="21"/>
      <c r="Q351" s="21"/>
      <c r="R351" s="21"/>
      <c r="S351" s="21">
        <v>11113.2</v>
      </c>
      <c r="T351" s="73">
        <v>45468</v>
      </c>
      <c r="U351" s="21">
        <v>8429.5400000000009</v>
      </c>
      <c r="V351" s="21">
        <v>32383</v>
      </c>
      <c r="W351" s="21">
        <v>32382</v>
      </c>
      <c r="X351" s="21">
        <v>4590.3</v>
      </c>
      <c r="Y351" s="73">
        <v>33382.699999999997</v>
      </c>
      <c r="Z351" s="21">
        <v>3705.17</v>
      </c>
      <c r="AA351" s="21"/>
      <c r="AB351" s="21"/>
      <c r="AC351" s="21"/>
    </row>
    <row r="352" spans="1:29" x14ac:dyDescent="0.3">
      <c r="A352" s="19">
        <v>41840</v>
      </c>
      <c r="B352" s="20">
        <v>0.85416666666666663</v>
      </c>
      <c r="C352" s="21"/>
      <c r="D352" s="20"/>
      <c r="E352" s="20"/>
      <c r="F352" s="21"/>
      <c r="G352" s="21"/>
      <c r="H352" s="21">
        <v>4289</v>
      </c>
      <c r="I352" s="21">
        <v>377</v>
      </c>
      <c r="J352" s="21">
        <v>843</v>
      </c>
      <c r="K352" s="21">
        <v>10005</v>
      </c>
      <c r="L352" s="21">
        <v>6310</v>
      </c>
      <c r="M352" s="21">
        <v>2857.35</v>
      </c>
      <c r="N352" s="21"/>
      <c r="O352" s="21"/>
      <c r="P352" s="21"/>
      <c r="Q352" s="21"/>
      <c r="R352" s="21"/>
      <c r="S352" s="21">
        <v>11115.2</v>
      </c>
      <c r="T352" s="73">
        <v>45468.800000000003</v>
      </c>
      <c r="U352" s="21">
        <v>8431.82</v>
      </c>
      <c r="V352" s="21">
        <v>32551</v>
      </c>
      <c r="W352" s="21">
        <v>32550</v>
      </c>
      <c r="X352" s="21">
        <v>4594.5200000000004</v>
      </c>
      <c r="Y352" s="73">
        <v>33382.800000000003</v>
      </c>
      <c r="Z352" s="21">
        <v>3705.17</v>
      </c>
      <c r="AA352" s="21"/>
      <c r="AB352" s="21"/>
      <c r="AC352" s="21"/>
    </row>
    <row r="353" spans="1:29" x14ac:dyDescent="0.3">
      <c r="A353" s="19">
        <v>41847</v>
      </c>
      <c r="B353" s="20">
        <v>0.85416666666666663</v>
      </c>
      <c r="C353" s="21"/>
      <c r="D353" s="20"/>
      <c r="E353" s="20"/>
      <c r="F353" s="21"/>
      <c r="G353" s="21"/>
      <c r="H353" s="21">
        <v>4345</v>
      </c>
      <c r="I353" s="21">
        <v>384</v>
      </c>
      <c r="J353" s="21">
        <v>859</v>
      </c>
      <c r="K353" s="21">
        <v>10040</v>
      </c>
      <c r="L353" s="21">
        <v>6328</v>
      </c>
      <c r="M353" s="21">
        <v>2860.2</v>
      </c>
      <c r="N353" s="21"/>
      <c r="O353" s="21"/>
      <c r="P353" s="21"/>
      <c r="Q353" s="21"/>
      <c r="R353" s="21"/>
      <c r="S353" s="21">
        <v>11117.2</v>
      </c>
      <c r="T353" s="73">
        <v>45469.1</v>
      </c>
      <c r="U353" s="21">
        <v>8434.3700000000008</v>
      </c>
      <c r="V353" s="21">
        <v>32719</v>
      </c>
      <c r="W353" s="21">
        <v>32718</v>
      </c>
      <c r="X353" s="21">
        <v>4597.1099999999997</v>
      </c>
      <c r="Y353" s="73">
        <v>33382.9</v>
      </c>
      <c r="Z353" s="21">
        <v>3705.18</v>
      </c>
      <c r="AA353" s="21"/>
      <c r="AB353" s="21"/>
      <c r="AC353" s="21"/>
    </row>
    <row r="354" spans="1:29" x14ac:dyDescent="0.3">
      <c r="A354" s="19">
        <v>41854</v>
      </c>
      <c r="B354" s="20">
        <v>0.875</v>
      </c>
      <c r="C354" s="44"/>
      <c r="D354" s="20"/>
      <c r="E354" s="20"/>
      <c r="F354" s="21"/>
      <c r="G354" s="21"/>
      <c r="H354" s="21">
        <v>4403</v>
      </c>
      <c r="I354" s="21">
        <v>390</v>
      </c>
      <c r="J354" s="21">
        <v>877</v>
      </c>
      <c r="K354" s="21">
        <v>10082</v>
      </c>
      <c r="L354" s="21">
        <v>6344</v>
      </c>
      <c r="M354" s="21">
        <v>2864.42</v>
      </c>
      <c r="N354" s="21"/>
      <c r="O354" s="21"/>
      <c r="P354" s="21"/>
      <c r="Q354" s="21"/>
      <c r="R354" s="21"/>
      <c r="S354" s="21">
        <v>11119.2</v>
      </c>
      <c r="T354" s="73">
        <v>45469.599999999999</v>
      </c>
      <c r="U354" s="21">
        <v>8436.08</v>
      </c>
      <c r="V354" s="21">
        <v>32887</v>
      </c>
      <c r="W354" s="21">
        <v>32887</v>
      </c>
      <c r="X354" s="21">
        <v>4601.16</v>
      </c>
      <c r="Y354" s="73">
        <v>33382.9</v>
      </c>
      <c r="Z354" s="21">
        <v>3705.18</v>
      </c>
      <c r="AA354" s="21"/>
      <c r="AB354" s="21"/>
      <c r="AC354" s="21"/>
    </row>
    <row r="355" spans="1:29" x14ac:dyDescent="0.3">
      <c r="A355" s="19">
        <v>41861</v>
      </c>
      <c r="B355" s="20">
        <v>0.875</v>
      </c>
      <c r="C355" s="44"/>
      <c r="D355" s="20"/>
      <c r="E355" s="20"/>
      <c r="F355" s="21"/>
      <c r="G355" s="21"/>
      <c r="H355" s="21">
        <v>4444</v>
      </c>
      <c r="I355" s="21">
        <v>395</v>
      </c>
      <c r="J355" s="21">
        <v>890</v>
      </c>
      <c r="K355" s="21">
        <v>10121</v>
      </c>
      <c r="L355" s="21">
        <v>6357</v>
      </c>
      <c r="M355" s="21">
        <v>2866.25</v>
      </c>
      <c r="N355" s="21"/>
      <c r="O355" s="21"/>
      <c r="P355" s="21"/>
      <c r="Q355" s="21"/>
      <c r="R355" s="21"/>
      <c r="S355" s="21">
        <v>11121.2</v>
      </c>
      <c r="T355" s="73">
        <v>45469.8</v>
      </c>
      <c r="U355" s="21">
        <v>8436.61</v>
      </c>
      <c r="V355" s="21">
        <v>33055</v>
      </c>
      <c r="W355" s="21">
        <v>33055</v>
      </c>
      <c r="X355" s="21">
        <v>4602.88</v>
      </c>
      <c r="Y355" s="73">
        <v>33383</v>
      </c>
      <c r="Z355" s="21">
        <v>3705.19</v>
      </c>
      <c r="AA355" s="21"/>
      <c r="AB355" s="21"/>
      <c r="AC355" s="21"/>
    </row>
    <row r="356" spans="1:29" x14ac:dyDescent="0.3">
      <c r="A356" s="19">
        <v>41868</v>
      </c>
      <c r="B356" s="20">
        <v>0.85416666666666663</v>
      </c>
      <c r="C356" s="44"/>
      <c r="D356" s="20"/>
      <c r="E356" s="20"/>
      <c r="F356" s="21"/>
      <c r="G356" s="21"/>
      <c r="H356" s="21">
        <v>4489</v>
      </c>
      <c r="I356" s="21">
        <v>397</v>
      </c>
      <c r="J356" s="21">
        <v>903</v>
      </c>
      <c r="K356" s="21">
        <v>10164</v>
      </c>
      <c r="L356" s="21">
        <v>6377</v>
      </c>
      <c r="M356" s="21">
        <v>2869.49</v>
      </c>
      <c r="N356" s="21"/>
      <c r="O356" s="21"/>
      <c r="P356" s="21"/>
      <c r="Q356" s="21"/>
      <c r="R356" s="21"/>
      <c r="S356" s="21">
        <v>11127.1</v>
      </c>
      <c r="T356" s="73">
        <v>45490.3</v>
      </c>
      <c r="U356" s="21">
        <v>8439.69</v>
      </c>
      <c r="V356" s="21">
        <v>33223</v>
      </c>
      <c r="W356" s="21">
        <v>33222</v>
      </c>
      <c r="X356" s="21">
        <v>4605.7700000000004</v>
      </c>
      <c r="Y356" s="73">
        <v>33383.1</v>
      </c>
      <c r="Z356" s="21">
        <v>3705.19</v>
      </c>
      <c r="AA356" s="21"/>
      <c r="AB356" s="21"/>
      <c r="AC356" s="21"/>
    </row>
    <row r="357" spans="1:29" x14ac:dyDescent="0.3">
      <c r="A357" s="19">
        <v>41875</v>
      </c>
      <c r="B357" s="20">
        <v>0.85416666666666663</v>
      </c>
      <c r="C357" s="21"/>
      <c r="D357" s="20"/>
      <c r="E357" s="20"/>
      <c r="F357" s="21"/>
      <c r="G357" s="21"/>
      <c r="H357" s="21">
        <v>4532</v>
      </c>
      <c r="I357" s="21">
        <v>404</v>
      </c>
      <c r="J357" s="21">
        <v>912</v>
      </c>
      <c r="K357" s="21">
        <v>10259</v>
      </c>
      <c r="L357" s="21">
        <v>6410</v>
      </c>
      <c r="M357" s="21">
        <v>2872.89</v>
      </c>
      <c r="N357" s="21"/>
      <c r="O357" s="21"/>
      <c r="P357" s="21"/>
      <c r="Q357" s="21"/>
      <c r="R357" s="21"/>
      <c r="S357" s="21">
        <v>11189.6</v>
      </c>
      <c r="T357" s="73">
        <v>45782.2</v>
      </c>
      <c r="U357" s="21">
        <v>8495.02</v>
      </c>
      <c r="V357" s="21">
        <v>33391</v>
      </c>
      <c r="W357" s="21">
        <v>33390</v>
      </c>
      <c r="X357" s="21">
        <v>4608.62</v>
      </c>
      <c r="Y357" s="73">
        <v>33383.199999999997</v>
      </c>
      <c r="Z357" s="21">
        <v>3705.2</v>
      </c>
      <c r="AA357" s="21"/>
      <c r="AB357" s="21"/>
      <c r="AC357" s="21"/>
    </row>
    <row r="358" spans="1:29" x14ac:dyDescent="0.3">
      <c r="A358" s="19">
        <v>41882</v>
      </c>
      <c r="B358" s="20">
        <v>0.85416666666666663</v>
      </c>
      <c r="C358" s="21"/>
      <c r="D358" s="20"/>
      <c r="E358" s="20"/>
      <c r="F358" s="21"/>
      <c r="G358" s="21"/>
      <c r="H358" s="21">
        <v>4566</v>
      </c>
      <c r="I358" s="21">
        <v>407</v>
      </c>
      <c r="J358" s="21">
        <v>919</v>
      </c>
      <c r="K358" s="21">
        <v>10329</v>
      </c>
      <c r="L358" s="21">
        <v>6448</v>
      </c>
      <c r="M358" s="21">
        <v>2876.07</v>
      </c>
      <c r="N358" s="21"/>
      <c r="O358" s="21"/>
      <c r="P358" s="21"/>
      <c r="Q358" s="21"/>
      <c r="R358" s="21"/>
      <c r="S358" s="21">
        <v>11227</v>
      </c>
      <c r="T358" s="73">
        <v>45971.6</v>
      </c>
      <c r="U358" s="21">
        <v>8537.52</v>
      </c>
      <c r="V358" s="21">
        <v>33559</v>
      </c>
      <c r="W358" s="21">
        <v>33558</v>
      </c>
      <c r="X358" s="21">
        <v>4611.55</v>
      </c>
      <c r="Y358" s="73">
        <v>33383.300000000003</v>
      </c>
      <c r="Z358" s="21">
        <v>3705.2</v>
      </c>
      <c r="AA358" s="21"/>
      <c r="AB358" s="21"/>
      <c r="AC358" s="21"/>
    </row>
    <row r="359" spans="1:29" x14ac:dyDescent="0.3">
      <c r="A359" s="19">
        <v>41889</v>
      </c>
      <c r="B359" s="20">
        <v>0.93055555555555547</v>
      </c>
      <c r="C359" s="21"/>
      <c r="D359" s="20"/>
      <c r="E359" s="20"/>
      <c r="F359" s="21"/>
      <c r="G359" s="21"/>
      <c r="H359" s="21">
        <v>4608</v>
      </c>
      <c r="I359" s="21">
        <v>411</v>
      </c>
      <c r="J359" s="21">
        <v>931</v>
      </c>
      <c r="K359" s="21">
        <v>10377</v>
      </c>
      <c r="L359" s="21">
        <v>6471</v>
      </c>
      <c r="M359" s="21">
        <v>2880.375</v>
      </c>
      <c r="N359" s="21"/>
      <c r="O359" s="21"/>
      <c r="P359" s="21"/>
      <c r="Q359" s="21"/>
      <c r="R359" s="21"/>
      <c r="S359" s="21">
        <v>11234.5</v>
      </c>
      <c r="T359" s="73">
        <v>45999.1</v>
      </c>
      <c r="U359" s="21">
        <v>8544.75</v>
      </c>
      <c r="V359" s="21">
        <v>33728</v>
      </c>
      <c r="W359" s="21">
        <v>33728</v>
      </c>
      <c r="X359" s="21">
        <v>4615.29</v>
      </c>
      <c r="Y359" s="73">
        <v>33383.4</v>
      </c>
      <c r="Z359" s="21">
        <v>3705.21</v>
      </c>
      <c r="AA359" s="21"/>
      <c r="AB359" s="21"/>
      <c r="AC359" s="21"/>
    </row>
    <row r="360" spans="1:29" x14ac:dyDescent="0.3">
      <c r="A360" s="19">
        <v>41896</v>
      </c>
      <c r="B360" s="20">
        <v>0.86458333333333337</v>
      </c>
      <c r="C360" s="21"/>
      <c r="D360" s="20"/>
      <c r="E360" s="20"/>
      <c r="F360" s="21"/>
      <c r="G360" s="46"/>
      <c r="H360" s="21">
        <v>4653</v>
      </c>
      <c r="I360" s="21">
        <v>416</v>
      </c>
      <c r="J360" s="21">
        <v>944</v>
      </c>
      <c r="K360" s="21">
        <v>10426</v>
      </c>
      <c r="L360" s="21">
        <v>6498</v>
      </c>
      <c r="M360" s="21">
        <v>2885.12</v>
      </c>
      <c r="N360" s="21"/>
      <c r="O360" s="21"/>
      <c r="P360" s="21"/>
      <c r="Q360" s="21"/>
      <c r="R360" s="21"/>
      <c r="S360" s="21">
        <v>11242.5</v>
      </c>
      <c r="T360" s="73">
        <v>46031.8</v>
      </c>
      <c r="U360" s="21">
        <v>8552.73</v>
      </c>
      <c r="V360" s="21">
        <v>33895</v>
      </c>
      <c r="W360" s="21">
        <v>33894</v>
      </c>
      <c r="X360" s="21">
        <v>4619.34</v>
      </c>
      <c r="Y360" s="73">
        <v>33383.599999999999</v>
      </c>
      <c r="Z360" s="21">
        <v>3705.22</v>
      </c>
      <c r="AA360" s="21"/>
      <c r="AB360" s="21"/>
      <c r="AC360" s="21"/>
    </row>
    <row r="361" spans="1:29" x14ac:dyDescent="0.3">
      <c r="A361" s="19">
        <v>41903</v>
      </c>
      <c r="B361" s="20">
        <v>0.84861111111111109</v>
      </c>
      <c r="C361" s="21"/>
      <c r="D361" s="20"/>
      <c r="E361" s="20"/>
      <c r="F361" s="21"/>
      <c r="G361" s="21"/>
      <c r="H361" s="21">
        <v>4696</v>
      </c>
      <c r="I361" s="21">
        <v>420</v>
      </c>
      <c r="J361" s="21">
        <v>957</v>
      </c>
      <c r="K361" s="21">
        <v>10466</v>
      </c>
      <c r="L361" s="21">
        <v>6522</v>
      </c>
      <c r="M361" s="21">
        <v>2888.7</v>
      </c>
      <c r="N361" s="21"/>
      <c r="O361" s="21"/>
      <c r="P361" s="21"/>
      <c r="Q361" s="21"/>
      <c r="R361" s="21"/>
      <c r="S361" s="21">
        <v>11244.5</v>
      </c>
      <c r="T361" s="73">
        <v>46032.2</v>
      </c>
      <c r="U361" s="21">
        <v>8554.25</v>
      </c>
      <c r="V361" s="21">
        <v>34063</v>
      </c>
      <c r="W361" s="21">
        <v>34062</v>
      </c>
      <c r="X361" s="21">
        <v>4622.3599999999997</v>
      </c>
      <c r="Y361" s="73">
        <v>33383.599999999999</v>
      </c>
      <c r="Z361" s="21">
        <v>3705.22</v>
      </c>
      <c r="AA361" s="21"/>
      <c r="AB361" s="21"/>
      <c r="AC361" s="21"/>
    </row>
    <row r="362" spans="1:29" x14ac:dyDescent="0.3">
      <c r="A362" s="19">
        <v>41910</v>
      </c>
      <c r="B362" s="20">
        <v>0.85416666666666663</v>
      </c>
      <c r="C362" s="21"/>
      <c r="D362" s="20"/>
      <c r="E362" s="20"/>
      <c r="F362" s="21"/>
      <c r="G362" s="21"/>
      <c r="H362" s="21">
        <v>4731</v>
      </c>
      <c r="I362" s="21">
        <v>426</v>
      </c>
      <c r="J362" s="21">
        <v>962</v>
      </c>
      <c r="K362" s="21">
        <v>10533</v>
      </c>
      <c r="L362" s="21">
        <v>6563</v>
      </c>
      <c r="M362" s="21">
        <v>2892.2939999999999</v>
      </c>
      <c r="N362" s="21"/>
      <c r="O362" s="21"/>
      <c r="P362" s="21"/>
      <c r="Q362" s="21"/>
      <c r="R362" s="21"/>
      <c r="S362" s="21">
        <v>11288</v>
      </c>
      <c r="T362" s="73">
        <v>46239.4</v>
      </c>
      <c r="U362" s="21">
        <v>8592.4599999999991</v>
      </c>
      <c r="V362" s="21">
        <v>34231</v>
      </c>
      <c r="W362" s="21">
        <v>34230</v>
      </c>
      <c r="X362" s="21">
        <v>4625.6400000000003</v>
      </c>
      <c r="Y362" s="73">
        <v>33384</v>
      </c>
      <c r="Z362" s="21">
        <v>3705.24</v>
      </c>
      <c r="AA362" s="21"/>
      <c r="AB362" s="21"/>
      <c r="AC362" s="21"/>
    </row>
    <row r="363" spans="1:29" x14ac:dyDescent="0.3">
      <c r="A363" s="19">
        <f>A362+7</f>
        <v>41917</v>
      </c>
      <c r="B363" s="20">
        <v>0.85416666666666663</v>
      </c>
      <c r="C363" s="21"/>
      <c r="D363" s="20"/>
      <c r="E363" s="20"/>
      <c r="F363" s="21"/>
      <c r="G363" s="21"/>
      <c r="H363" s="21">
        <v>4760</v>
      </c>
      <c r="I363" s="21">
        <v>428</v>
      </c>
      <c r="J363" s="21">
        <v>969</v>
      </c>
      <c r="K363" s="21">
        <v>10597</v>
      </c>
      <c r="L363" s="21">
        <v>6597</v>
      </c>
      <c r="M363" s="21">
        <v>2896.59</v>
      </c>
      <c r="N363" s="21"/>
      <c r="O363" s="21"/>
      <c r="P363" s="21"/>
      <c r="Q363" s="21"/>
      <c r="R363" s="21"/>
      <c r="S363" s="21">
        <v>11313.5</v>
      </c>
      <c r="T363" s="73">
        <v>46372.7</v>
      </c>
      <c r="U363" s="21">
        <v>8623.3700000000008</v>
      </c>
      <c r="V363" s="21">
        <v>34299</v>
      </c>
      <c r="W363" s="21">
        <v>34298</v>
      </c>
      <c r="X363" s="21">
        <v>4629.55</v>
      </c>
      <c r="Y363" s="73">
        <v>33384.1</v>
      </c>
      <c r="Z363" s="21">
        <v>3705.25</v>
      </c>
      <c r="AA363" s="21"/>
      <c r="AB363" s="21"/>
      <c r="AC363" s="21"/>
    </row>
    <row r="364" spans="1:29" x14ac:dyDescent="0.3">
      <c r="A364" s="19">
        <v>41924</v>
      </c>
      <c r="B364" s="20">
        <v>0.85416666666666663</v>
      </c>
      <c r="C364" s="21"/>
      <c r="D364" s="20"/>
      <c r="E364" s="20"/>
      <c r="F364" s="21"/>
      <c r="G364" s="21"/>
      <c r="H364" s="21">
        <v>4782</v>
      </c>
      <c r="I364" s="21">
        <v>430</v>
      </c>
      <c r="J364" s="21">
        <v>973</v>
      </c>
      <c r="K364" s="21">
        <v>10694</v>
      </c>
      <c r="L364" s="21">
        <v>6645</v>
      </c>
      <c r="M364" s="21">
        <v>2900.3</v>
      </c>
      <c r="N364" s="21"/>
      <c r="O364" s="21"/>
      <c r="P364" s="21"/>
      <c r="Q364" s="21"/>
      <c r="R364" s="21"/>
      <c r="S364" s="21">
        <v>11379.5</v>
      </c>
      <c r="T364" s="73">
        <v>46700</v>
      </c>
      <c r="U364" s="21">
        <v>8632.76</v>
      </c>
      <c r="V364" s="21">
        <v>34567</v>
      </c>
      <c r="W364" s="21">
        <v>34566</v>
      </c>
      <c r="X364" s="21">
        <v>4632.7826999999997</v>
      </c>
      <c r="Y364" s="73">
        <v>33384.199999999997</v>
      </c>
      <c r="Z364" s="21">
        <v>3705.25</v>
      </c>
      <c r="AA364" s="21"/>
      <c r="AB364" s="21"/>
      <c r="AC364" s="21"/>
    </row>
    <row r="365" spans="1:29" x14ac:dyDescent="0.3">
      <c r="A365" s="19">
        <v>41931</v>
      </c>
      <c r="B365" s="20">
        <v>0.86805555555555547</v>
      </c>
      <c r="C365" s="21"/>
      <c r="D365" s="20"/>
      <c r="E365" s="20"/>
      <c r="F365" s="21"/>
      <c r="G365" s="21"/>
      <c r="H365" s="21">
        <v>4804</v>
      </c>
      <c r="I365" s="21">
        <v>431</v>
      </c>
      <c r="J365" s="21">
        <v>975</v>
      </c>
      <c r="K365" s="21">
        <v>10772</v>
      </c>
      <c r="L365" s="21">
        <v>6696</v>
      </c>
      <c r="M365" s="21">
        <v>2904.8560000000002</v>
      </c>
      <c r="N365" s="21"/>
      <c r="O365" s="21"/>
      <c r="P365" s="21"/>
      <c r="Q365" s="21"/>
      <c r="R365" s="21"/>
      <c r="S365" s="21">
        <v>11418.3</v>
      </c>
      <c r="T365" s="73">
        <v>46900.4</v>
      </c>
      <c r="U365" s="21">
        <v>8739.8439999999991</v>
      </c>
      <c r="V365" s="21">
        <v>34735</v>
      </c>
      <c r="W365" s="21">
        <v>34735</v>
      </c>
      <c r="X365" s="21">
        <v>4636.7299999999996</v>
      </c>
      <c r="Y365" s="73">
        <v>33384.199999999997</v>
      </c>
      <c r="Z365" s="21">
        <v>3705.2579999999998</v>
      </c>
      <c r="AA365" s="21"/>
      <c r="AB365" s="21"/>
      <c r="AC365" s="21"/>
    </row>
    <row r="366" spans="1:29" x14ac:dyDescent="0.3">
      <c r="A366" s="19">
        <v>41938</v>
      </c>
      <c r="B366" s="20">
        <v>0.85416666666666663</v>
      </c>
      <c r="C366" s="21"/>
      <c r="D366" s="25">
        <v>1</v>
      </c>
      <c r="E366" s="20" t="s">
        <v>123</v>
      </c>
      <c r="F366" s="21"/>
      <c r="G366" s="21"/>
      <c r="H366" s="21">
        <v>4821</v>
      </c>
      <c r="I366" s="21">
        <v>431</v>
      </c>
      <c r="J366" s="21">
        <v>978</v>
      </c>
      <c r="K366" s="21">
        <v>10882</v>
      </c>
      <c r="L366" s="21">
        <v>6772</v>
      </c>
      <c r="M366" s="21">
        <v>2910.1750000000002</v>
      </c>
      <c r="N366" s="21"/>
      <c r="O366" s="21"/>
      <c r="P366" s="21"/>
      <c r="Q366" s="21"/>
      <c r="R366" s="21"/>
      <c r="S366" s="21">
        <v>11503.1</v>
      </c>
      <c r="T366" s="73">
        <v>47298.7</v>
      </c>
      <c r="U366" s="21">
        <v>8822.85</v>
      </c>
      <c r="V366" s="21">
        <v>34904</v>
      </c>
      <c r="W366" s="21">
        <v>34903</v>
      </c>
      <c r="X366" s="21">
        <v>4641.5200000000004</v>
      </c>
      <c r="Y366" s="73">
        <v>33384.300000000003</v>
      </c>
      <c r="Z366" s="21">
        <v>3705.2629999999999</v>
      </c>
      <c r="AA366" s="21"/>
      <c r="AB366" s="21"/>
      <c r="AC366" s="21"/>
    </row>
    <row r="367" spans="1:29" x14ac:dyDescent="0.3">
      <c r="A367" s="19">
        <v>41945</v>
      </c>
      <c r="B367" s="20">
        <v>0.85416666666666663</v>
      </c>
      <c r="C367" s="21"/>
      <c r="D367" s="20"/>
      <c r="E367" s="20" t="s">
        <v>123</v>
      </c>
      <c r="F367" s="21"/>
      <c r="G367" s="21"/>
      <c r="H367" s="21">
        <v>4844</v>
      </c>
      <c r="I367" s="21">
        <v>434</v>
      </c>
      <c r="J367" s="21">
        <v>983</v>
      </c>
      <c r="K367" s="21">
        <v>10974</v>
      </c>
      <c r="L367" s="21">
        <v>6840</v>
      </c>
      <c r="M367" s="21">
        <v>2914.77</v>
      </c>
      <c r="N367" s="21"/>
      <c r="O367" s="21"/>
      <c r="P367" s="21"/>
      <c r="Q367" s="21"/>
      <c r="R367" s="21"/>
      <c r="S367" s="21">
        <v>11579.1</v>
      </c>
      <c r="T367" s="73">
        <v>47657.4</v>
      </c>
      <c r="U367" s="21">
        <v>8897.83</v>
      </c>
      <c r="V367" s="21">
        <v>35072</v>
      </c>
      <c r="W367" s="21">
        <v>35071</v>
      </c>
      <c r="X367" s="21">
        <v>4645.53</v>
      </c>
      <c r="Y367" s="73">
        <v>33384.400000000001</v>
      </c>
      <c r="Z367" s="21">
        <v>3705.268</v>
      </c>
      <c r="AA367" s="21"/>
      <c r="AB367" s="21"/>
      <c r="AC367" s="21"/>
    </row>
    <row r="368" spans="1:29" x14ac:dyDescent="0.3">
      <c r="A368" s="19">
        <v>41952</v>
      </c>
      <c r="B368" s="20">
        <v>0.85416666666666663</v>
      </c>
      <c r="C368" s="21"/>
      <c r="D368" s="20"/>
      <c r="E368" s="20" t="s">
        <v>123</v>
      </c>
      <c r="F368" s="21"/>
      <c r="G368" s="21"/>
      <c r="H368" s="21">
        <v>4858</v>
      </c>
      <c r="I368" s="21">
        <v>435</v>
      </c>
      <c r="J368" s="21">
        <v>983</v>
      </c>
      <c r="K368" s="21">
        <v>11089</v>
      </c>
      <c r="L368" s="21">
        <v>6942</v>
      </c>
      <c r="M368" s="21">
        <v>2923.4059999999999</v>
      </c>
      <c r="N368" s="21"/>
      <c r="O368" s="21"/>
      <c r="P368" s="21"/>
      <c r="Q368" s="21"/>
      <c r="R368" s="21"/>
      <c r="S368" s="21">
        <v>11703.4</v>
      </c>
      <c r="T368" s="73">
        <v>48192.5</v>
      </c>
      <c r="U368" s="21">
        <v>9001.0959999999995</v>
      </c>
      <c r="V368" s="21">
        <v>35240</v>
      </c>
      <c r="W368" s="21">
        <v>35239</v>
      </c>
      <c r="X368" s="21">
        <v>4653.8647000000001</v>
      </c>
      <c r="Y368" s="73">
        <v>33430.5</v>
      </c>
      <c r="Z368" s="21">
        <v>3715.922</v>
      </c>
      <c r="AA368" s="21"/>
      <c r="AB368" s="21"/>
      <c r="AC368" s="21"/>
    </row>
    <row r="369" spans="1:29" x14ac:dyDescent="0.3">
      <c r="A369" s="19">
        <v>41959</v>
      </c>
      <c r="B369" s="20">
        <v>0.85416666666666663</v>
      </c>
      <c r="C369" s="21"/>
      <c r="D369" s="20"/>
      <c r="E369" s="20" t="s">
        <v>123</v>
      </c>
      <c r="F369" s="21"/>
      <c r="G369" s="21"/>
      <c r="H369" s="21">
        <v>4871</v>
      </c>
      <c r="I369" s="21">
        <v>435</v>
      </c>
      <c r="J369" s="21">
        <v>984</v>
      </c>
      <c r="K369" s="21">
        <v>11217</v>
      </c>
      <c r="L369" s="21">
        <v>7026</v>
      </c>
      <c r="M369" s="21">
        <v>2926.99</v>
      </c>
      <c r="N369" s="21"/>
      <c r="O369" s="21"/>
      <c r="P369" s="21"/>
      <c r="Q369" s="21"/>
      <c r="R369" s="21"/>
      <c r="S369" s="21">
        <v>11828.4</v>
      </c>
      <c r="T369" s="73">
        <v>48743.1</v>
      </c>
      <c r="U369" s="21">
        <v>9108.66</v>
      </c>
      <c r="V369" s="21">
        <v>35408</v>
      </c>
      <c r="W369" s="21">
        <v>35407</v>
      </c>
      <c r="X369" s="21">
        <v>4657.03</v>
      </c>
      <c r="Y369" s="73">
        <v>33430.5</v>
      </c>
      <c r="Z369" s="21">
        <v>3715.93</v>
      </c>
      <c r="AA369" s="21"/>
      <c r="AB369" s="21"/>
      <c r="AC369" s="21"/>
    </row>
    <row r="370" spans="1:29" x14ac:dyDescent="0.3">
      <c r="A370" s="19">
        <v>41966</v>
      </c>
      <c r="B370" s="20">
        <v>0.97916666666666663</v>
      </c>
      <c r="C370" s="21"/>
      <c r="D370" s="20"/>
      <c r="E370" s="20" t="s">
        <v>123</v>
      </c>
      <c r="F370" s="21"/>
      <c r="G370" s="21"/>
      <c r="H370" s="21">
        <v>4884</v>
      </c>
      <c r="I370" s="21">
        <v>435</v>
      </c>
      <c r="J370" s="21">
        <v>984</v>
      </c>
      <c r="K370" s="21">
        <v>11342</v>
      </c>
      <c r="L370" s="21">
        <v>7130</v>
      </c>
      <c r="M370" s="21">
        <v>2942.98</v>
      </c>
      <c r="N370" s="21"/>
      <c r="O370" s="21"/>
      <c r="P370" s="21"/>
      <c r="Q370" s="21"/>
      <c r="R370" s="21"/>
      <c r="S370" s="21">
        <v>11948.1</v>
      </c>
      <c r="T370" s="73">
        <v>49254.1</v>
      </c>
      <c r="U370" s="21">
        <v>9208.32</v>
      </c>
      <c r="V370" s="21">
        <v>35579</v>
      </c>
      <c r="W370" s="21">
        <v>35578</v>
      </c>
      <c r="X370" s="21">
        <v>4672.5065999999997</v>
      </c>
      <c r="Y370" s="73">
        <v>33529</v>
      </c>
      <c r="Z370" s="21">
        <v>3747.2330000000002</v>
      </c>
      <c r="AA370" s="21"/>
      <c r="AB370" s="21"/>
      <c r="AC370" s="21"/>
    </row>
    <row r="371" spans="1:29" x14ac:dyDescent="0.3">
      <c r="A371" s="19">
        <v>41973</v>
      </c>
      <c r="B371" s="20">
        <v>0.85416666666666663</v>
      </c>
      <c r="C371" s="21"/>
      <c r="D371" s="20"/>
      <c r="E371" s="20" t="s">
        <v>123</v>
      </c>
      <c r="F371" s="21"/>
      <c r="G371" s="21"/>
      <c r="H371" s="21">
        <v>4894</v>
      </c>
      <c r="I371" s="21">
        <v>435</v>
      </c>
      <c r="J371" s="21">
        <v>985</v>
      </c>
      <c r="K371" s="21">
        <v>11439</v>
      </c>
      <c r="L371" s="21">
        <v>7243</v>
      </c>
      <c r="M371" s="21">
        <v>2974.24</v>
      </c>
      <c r="N371" s="21"/>
      <c r="O371" s="21"/>
      <c r="P371" s="21"/>
      <c r="Q371" s="21"/>
      <c r="R371" s="21"/>
      <c r="S371" s="21">
        <v>12052.7</v>
      </c>
      <c r="T371" s="73">
        <v>49669.7</v>
      </c>
      <c r="U371" s="21">
        <v>9292.9500000000007</v>
      </c>
      <c r="V371" s="21">
        <v>35744</v>
      </c>
      <c r="W371" s="21">
        <v>35743</v>
      </c>
      <c r="X371" s="21">
        <v>4703.6499999999996</v>
      </c>
      <c r="Y371" s="73">
        <v>33787.199999999997</v>
      </c>
      <c r="Z371" s="21">
        <v>3800.98</v>
      </c>
      <c r="AA371" s="21"/>
      <c r="AB371" s="21"/>
      <c r="AC371" s="21"/>
    </row>
    <row r="372" spans="1:29" x14ac:dyDescent="0.3">
      <c r="A372" s="19">
        <v>41980</v>
      </c>
      <c r="B372" s="20">
        <v>0.85416666666666663</v>
      </c>
      <c r="C372" s="21"/>
      <c r="D372" s="20"/>
      <c r="E372" s="20"/>
      <c r="F372" s="21"/>
      <c r="G372" s="21"/>
      <c r="H372" s="21">
        <v>4898</v>
      </c>
      <c r="I372" s="21">
        <v>435</v>
      </c>
      <c r="J372" s="21">
        <v>985</v>
      </c>
      <c r="K372" s="21">
        <v>11514</v>
      </c>
      <c r="L372" s="21">
        <v>7307</v>
      </c>
      <c r="M372" s="21">
        <v>3068.39</v>
      </c>
      <c r="N372" s="21"/>
      <c r="O372" s="21"/>
      <c r="P372" s="21"/>
      <c r="Q372" s="21"/>
      <c r="R372" s="21"/>
      <c r="S372" s="21">
        <v>12082.4</v>
      </c>
      <c r="T372" s="73">
        <v>49774.8</v>
      </c>
      <c r="U372" s="21">
        <v>9316.39</v>
      </c>
      <c r="V372" s="21">
        <v>35912</v>
      </c>
      <c r="W372" s="21">
        <v>35911</v>
      </c>
      <c r="X372" s="21">
        <v>4798.17</v>
      </c>
      <c r="Y372" s="73">
        <v>34616.400000000001</v>
      </c>
      <c r="Z372" s="21">
        <v>3904.8</v>
      </c>
      <c r="AA372" s="21"/>
      <c r="AB372" s="21"/>
      <c r="AC372" s="21"/>
    </row>
    <row r="373" spans="1:29" x14ac:dyDescent="0.3">
      <c r="A373" s="19">
        <v>41987</v>
      </c>
      <c r="B373" s="20">
        <v>0.85416666666666663</v>
      </c>
      <c r="C373" s="21"/>
      <c r="D373" s="20"/>
      <c r="E373" s="20"/>
      <c r="F373" s="21"/>
      <c r="G373" s="21"/>
      <c r="H373" s="21">
        <v>4906</v>
      </c>
      <c r="I373" s="21">
        <v>435</v>
      </c>
      <c r="J373" s="21">
        <v>985</v>
      </c>
      <c r="K373" s="21">
        <v>11608</v>
      </c>
      <c r="L373" s="21">
        <v>7407</v>
      </c>
      <c r="M373" s="21">
        <v>3134.68</v>
      </c>
      <c r="N373" s="21"/>
      <c r="O373" s="21"/>
      <c r="P373" s="21"/>
      <c r="Q373" s="21"/>
      <c r="R373" s="21"/>
      <c r="S373" s="21">
        <v>12164.3</v>
      </c>
      <c r="T373" s="73">
        <v>50086.9</v>
      </c>
      <c r="U373" s="21">
        <v>9377.65</v>
      </c>
      <c r="V373" s="21">
        <v>36080</v>
      </c>
      <c r="W373" s="21">
        <v>36079</v>
      </c>
      <c r="X373" s="21">
        <v>4864.3999999999996</v>
      </c>
      <c r="Y373" s="73">
        <v>35176</v>
      </c>
      <c r="Z373" s="21">
        <v>3992.88</v>
      </c>
      <c r="AA373" s="21"/>
      <c r="AB373" s="21"/>
      <c r="AC373" s="21"/>
    </row>
    <row r="374" spans="1:29" x14ac:dyDescent="0.3">
      <c r="A374" s="19">
        <v>41994</v>
      </c>
      <c r="B374" s="20">
        <v>0.99930555555555556</v>
      </c>
      <c r="C374" s="21"/>
      <c r="D374" s="20"/>
      <c r="E374" s="20"/>
      <c r="F374" s="21"/>
      <c r="G374" s="21"/>
      <c r="H374" s="21">
        <v>4911</v>
      </c>
      <c r="I374" s="21">
        <v>435</v>
      </c>
      <c r="J374" s="21">
        <v>985</v>
      </c>
      <c r="K374" s="21">
        <v>11743</v>
      </c>
      <c r="L374" s="21">
        <v>7530</v>
      </c>
      <c r="M374" s="21">
        <v>3159.09</v>
      </c>
      <c r="N374" s="21"/>
      <c r="O374" s="21"/>
      <c r="P374" s="21"/>
      <c r="Q374" s="21"/>
      <c r="R374" s="21"/>
      <c r="S374" s="21">
        <v>12307.7</v>
      </c>
      <c r="T374" s="73">
        <v>50669.5</v>
      </c>
      <c r="U374" s="21">
        <v>9485.7000000000007</v>
      </c>
      <c r="V374" s="21">
        <v>36252</v>
      </c>
      <c r="W374" s="21">
        <v>36251</v>
      </c>
      <c r="X374" s="21">
        <v>4888.53</v>
      </c>
      <c r="Y374" s="73">
        <v>35367.4</v>
      </c>
      <c r="Z374" s="21">
        <v>4043.86</v>
      </c>
      <c r="AA374" s="21"/>
      <c r="AB374" s="21"/>
      <c r="AC374" s="21"/>
    </row>
    <row r="375" spans="1:29" x14ac:dyDescent="0.3">
      <c r="A375" s="19">
        <v>42001</v>
      </c>
      <c r="B375" s="20">
        <v>0.85416666666666663</v>
      </c>
      <c r="C375" s="21"/>
      <c r="D375" s="20"/>
      <c r="E375" s="20"/>
      <c r="F375" s="21"/>
      <c r="G375" s="21"/>
      <c r="H375" s="21">
        <v>4914</v>
      </c>
      <c r="I375" s="21">
        <v>435</v>
      </c>
      <c r="J375" s="21">
        <v>985</v>
      </c>
      <c r="K375" s="21">
        <v>11895</v>
      </c>
      <c r="L375" s="21">
        <v>7613</v>
      </c>
      <c r="M375" s="21">
        <v>3214.39</v>
      </c>
      <c r="N375" s="21"/>
      <c r="O375" s="21"/>
      <c r="P375" s="21"/>
      <c r="Q375" s="21"/>
      <c r="R375" s="21"/>
      <c r="S375" s="21">
        <v>12404.7</v>
      </c>
      <c r="T375" s="73">
        <v>51067.5</v>
      </c>
      <c r="U375" s="21">
        <v>9558.09</v>
      </c>
      <c r="V375" s="21">
        <v>36416</v>
      </c>
      <c r="W375" s="21">
        <v>36415</v>
      </c>
      <c r="X375" s="21">
        <v>4943.42</v>
      </c>
      <c r="Y375" s="73">
        <v>35801.4</v>
      </c>
      <c r="Z375" s="21">
        <v>4096.63</v>
      </c>
      <c r="AA375" s="21"/>
      <c r="AB375" s="21"/>
      <c r="AC375" s="21"/>
    </row>
    <row r="376" spans="1:29" x14ac:dyDescent="0.3">
      <c r="A376" s="19">
        <v>42004</v>
      </c>
      <c r="B376" s="20">
        <v>0.99930555555555556</v>
      </c>
      <c r="C376" s="21"/>
      <c r="D376" s="20"/>
      <c r="E376" s="20"/>
      <c r="F376" s="21"/>
      <c r="G376" s="21"/>
      <c r="H376" s="21">
        <v>4918</v>
      </c>
      <c r="I376" s="21">
        <v>435</v>
      </c>
      <c r="J376" s="21">
        <v>985</v>
      </c>
      <c r="K376" s="21">
        <v>11916</v>
      </c>
      <c r="L376" s="21">
        <v>7665</v>
      </c>
      <c r="M376" s="21">
        <v>3256</v>
      </c>
      <c r="N376" s="21"/>
      <c r="O376" s="21"/>
      <c r="P376" s="21"/>
      <c r="Q376" s="21"/>
      <c r="R376" s="21"/>
      <c r="S376" s="21">
        <v>12419.4</v>
      </c>
      <c r="T376" s="73">
        <v>51117.7</v>
      </c>
      <c r="U376" s="21">
        <v>9569.36</v>
      </c>
      <c r="V376" s="21">
        <v>36494</v>
      </c>
      <c r="W376" s="21">
        <v>36493</v>
      </c>
      <c r="X376" s="21">
        <v>4986.76</v>
      </c>
      <c r="Y376" s="73">
        <v>36170.6</v>
      </c>
      <c r="Z376" s="21">
        <v>4139.5200000000004</v>
      </c>
      <c r="AA376" s="21"/>
      <c r="AB376" s="21"/>
      <c r="AC376" s="21"/>
    </row>
    <row r="377" spans="1:29" x14ac:dyDescent="0.3">
      <c r="A377" s="19">
        <v>42008</v>
      </c>
      <c r="B377" s="20">
        <v>0.85416666666666663</v>
      </c>
      <c r="C377" s="21"/>
      <c r="D377" s="20"/>
      <c r="E377" s="20"/>
      <c r="F377" s="21"/>
      <c r="G377" s="21"/>
      <c r="H377" s="21">
        <v>4925</v>
      </c>
      <c r="I377" s="21">
        <v>435</v>
      </c>
      <c r="J377" s="21">
        <v>985</v>
      </c>
      <c r="K377" s="21">
        <v>11984</v>
      </c>
      <c r="L377" s="21">
        <v>7680</v>
      </c>
      <c r="M377" s="21">
        <v>3303.78</v>
      </c>
      <c r="N377" s="21"/>
      <c r="O377" s="21"/>
      <c r="P377" s="21"/>
      <c r="Q377" s="21"/>
      <c r="R377" s="21"/>
      <c r="S377" s="21">
        <v>12443.3</v>
      </c>
      <c r="T377" s="73">
        <v>51207</v>
      </c>
      <c r="U377" s="21">
        <v>9588.4500000000007</v>
      </c>
      <c r="V377" s="21">
        <v>36584</v>
      </c>
      <c r="W377" s="21">
        <v>36583</v>
      </c>
      <c r="X377" s="21">
        <v>5033.59</v>
      </c>
      <c r="Y377" s="73">
        <v>36579.1</v>
      </c>
      <c r="Z377" s="21">
        <v>4188.26</v>
      </c>
      <c r="AA377" s="21"/>
      <c r="AB377" s="21"/>
      <c r="AC377" s="21"/>
    </row>
    <row r="378" spans="1:29" x14ac:dyDescent="0.3">
      <c r="A378" s="19">
        <v>42015</v>
      </c>
      <c r="B378" s="20">
        <v>0.86805555555555547</v>
      </c>
      <c r="C378" s="21"/>
      <c r="D378" s="20"/>
      <c r="E378" s="20"/>
      <c r="F378" s="21"/>
      <c r="G378" s="21"/>
      <c r="H378" s="21">
        <v>4932</v>
      </c>
      <c r="I378" s="21">
        <v>435</v>
      </c>
      <c r="J378" s="21">
        <v>985</v>
      </c>
      <c r="K378" s="21">
        <v>12091</v>
      </c>
      <c r="L378" s="21">
        <v>7764</v>
      </c>
      <c r="M378" s="21">
        <v>3367.13</v>
      </c>
      <c r="N378" s="21"/>
      <c r="O378" s="21"/>
      <c r="P378" s="21"/>
      <c r="Q378" s="21"/>
      <c r="R378" s="21"/>
      <c r="S378" s="21">
        <v>12528.3</v>
      </c>
      <c r="T378" s="73">
        <v>51546.1</v>
      </c>
      <c r="U378" s="21">
        <v>9650.64</v>
      </c>
      <c r="V378" s="21">
        <v>36752</v>
      </c>
      <c r="W378" s="21">
        <v>36752</v>
      </c>
      <c r="X378" s="21">
        <v>5096.84</v>
      </c>
      <c r="Y378" s="73">
        <v>37117.599999999999</v>
      </c>
      <c r="Z378" s="21">
        <v>4269.99</v>
      </c>
      <c r="AA378" s="21"/>
      <c r="AB378" s="21"/>
      <c r="AC378" s="21"/>
    </row>
    <row r="379" spans="1:29" x14ac:dyDescent="0.3">
      <c r="A379" s="19">
        <v>42022</v>
      </c>
      <c r="B379" s="20">
        <v>0.84722222222222221</v>
      </c>
      <c r="C379" s="21"/>
      <c r="D379" s="20"/>
      <c r="E379" s="20"/>
      <c r="F379" s="21"/>
      <c r="G379" s="21"/>
      <c r="H379" s="21">
        <v>4941</v>
      </c>
      <c r="I379" s="21">
        <v>435</v>
      </c>
      <c r="J379" s="21">
        <v>985</v>
      </c>
      <c r="K379" s="21">
        <v>12190</v>
      </c>
      <c r="L379" s="21">
        <v>7870</v>
      </c>
      <c r="M379" s="21">
        <v>3421.0160000000001</v>
      </c>
      <c r="N379" s="21"/>
      <c r="O379" s="21"/>
      <c r="P379" s="21"/>
      <c r="Q379" s="21"/>
      <c r="R379" s="21"/>
      <c r="S379" s="21">
        <v>12630.6</v>
      </c>
      <c r="T379" s="73">
        <v>51945.8</v>
      </c>
      <c r="U379" s="21">
        <v>9727.52</v>
      </c>
      <c r="V379" s="21">
        <v>36919</v>
      </c>
      <c r="W379" s="21">
        <v>36919</v>
      </c>
      <c r="X379" s="21">
        <v>5151.1000000000004</v>
      </c>
      <c r="Y379" s="73">
        <v>37573.699999999997</v>
      </c>
      <c r="Z379" s="21">
        <v>4348.0200000000004</v>
      </c>
      <c r="AA379" s="21"/>
      <c r="AB379" s="21"/>
      <c r="AC379" s="21"/>
    </row>
    <row r="380" spans="1:29" x14ac:dyDescent="0.3">
      <c r="A380" s="19">
        <v>42029</v>
      </c>
      <c r="B380" s="20">
        <v>0.85416666666666663</v>
      </c>
      <c r="C380" s="21"/>
      <c r="D380" s="20"/>
      <c r="E380" s="20"/>
      <c r="F380" s="21"/>
      <c r="G380" s="21"/>
      <c r="H380" s="21">
        <v>4948</v>
      </c>
      <c r="I380" s="21">
        <v>435</v>
      </c>
      <c r="J380" s="21">
        <v>985</v>
      </c>
      <c r="K380" s="21">
        <v>12254</v>
      </c>
      <c r="L380" s="21">
        <v>7920</v>
      </c>
      <c r="M380" s="21">
        <v>3535.17</v>
      </c>
      <c r="N380" s="21"/>
      <c r="O380" s="21"/>
      <c r="P380" s="21"/>
      <c r="Q380" s="21"/>
      <c r="R380" s="21"/>
      <c r="S380" s="21">
        <v>12643</v>
      </c>
      <c r="T380" s="73">
        <v>51983.1</v>
      </c>
      <c r="U380" s="21">
        <v>9735.7000000000007</v>
      </c>
      <c r="V380" s="21">
        <v>37088</v>
      </c>
      <c r="W380" s="21">
        <v>37087</v>
      </c>
      <c r="X380" s="21">
        <v>5265.09</v>
      </c>
      <c r="Y380" s="73">
        <v>38567.300000000003</v>
      </c>
      <c r="Z380" s="21">
        <v>4449.8999999999996</v>
      </c>
      <c r="AA380" s="21"/>
      <c r="AB380" s="21"/>
      <c r="AC380" s="21"/>
    </row>
    <row r="381" spans="1:29" x14ac:dyDescent="0.3">
      <c r="A381" s="19">
        <v>42036</v>
      </c>
      <c r="B381" s="20">
        <v>0.85416666666666663</v>
      </c>
      <c r="C381" s="21"/>
      <c r="D381" s="20"/>
      <c r="E381" s="20"/>
      <c r="F381" s="21"/>
      <c r="G381" s="21"/>
      <c r="H381" s="21">
        <v>4957</v>
      </c>
      <c r="I381" s="21">
        <v>435</v>
      </c>
      <c r="J381" s="21">
        <v>985</v>
      </c>
      <c r="K381" s="21">
        <v>12346</v>
      </c>
      <c r="L381" s="21">
        <v>8006</v>
      </c>
      <c r="M381" s="21">
        <v>3624.43</v>
      </c>
      <c r="N381" s="21"/>
      <c r="O381" s="21"/>
      <c r="P381" s="21"/>
      <c r="Q381" s="21"/>
      <c r="R381" s="21"/>
      <c r="S381" s="21">
        <v>12698.5</v>
      </c>
      <c r="T381" s="73">
        <v>52183.7</v>
      </c>
      <c r="U381" s="21">
        <v>9777.6299999999992</v>
      </c>
      <c r="V381" s="21">
        <v>37256</v>
      </c>
      <c r="W381" s="21">
        <v>37255</v>
      </c>
      <c r="X381" s="21">
        <v>5354.13</v>
      </c>
      <c r="Y381" s="73">
        <v>39301.199999999997</v>
      </c>
      <c r="Z381" s="21">
        <v>4547.62</v>
      </c>
      <c r="AA381" s="21"/>
      <c r="AB381" s="21"/>
      <c r="AC381" s="21"/>
    </row>
    <row r="382" spans="1:29" x14ac:dyDescent="0.3">
      <c r="A382" s="19">
        <v>42043</v>
      </c>
      <c r="B382" s="20">
        <v>0.85416666666666663</v>
      </c>
      <c r="C382" s="21"/>
      <c r="D382" s="20"/>
      <c r="E382" s="20"/>
      <c r="F382" s="21"/>
      <c r="G382" s="21"/>
      <c r="H382" s="21">
        <v>4977</v>
      </c>
      <c r="I382" s="21">
        <v>435</v>
      </c>
      <c r="J382" s="21">
        <v>988</v>
      </c>
      <c r="K382" s="21">
        <v>12406</v>
      </c>
      <c r="L382" s="21">
        <v>8052</v>
      </c>
      <c r="M382" s="21">
        <v>3731.45</v>
      </c>
      <c r="N382" s="21"/>
      <c r="O382" s="21"/>
      <c r="P382" s="21"/>
      <c r="Q382" s="21"/>
      <c r="R382" s="21"/>
      <c r="S382" s="21">
        <v>12716.1</v>
      </c>
      <c r="T382" s="73">
        <v>52241.9</v>
      </c>
      <c r="U382" s="21">
        <v>9789.9599999999991</v>
      </c>
      <c r="V382" s="21">
        <v>37424</v>
      </c>
      <c r="W382" s="21">
        <v>36423</v>
      </c>
      <c r="X382" s="21">
        <v>5461.68</v>
      </c>
      <c r="Y382" s="73">
        <v>40240.9</v>
      </c>
      <c r="Z382" s="21">
        <v>4646.09</v>
      </c>
      <c r="AA382" s="21"/>
      <c r="AB382" s="21"/>
      <c r="AC382" s="21"/>
    </row>
    <row r="383" spans="1:29" x14ac:dyDescent="0.3">
      <c r="A383" s="19">
        <v>42051</v>
      </c>
      <c r="B383" s="20">
        <v>0.8125</v>
      </c>
      <c r="C383" s="21"/>
      <c r="D383" s="20"/>
      <c r="E383" s="20"/>
      <c r="F383" s="21"/>
      <c r="G383" s="21"/>
      <c r="H383" s="21">
        <v>5001</v>
      </c>
      <c r="I383" s="21">
        <v>436</v>
      </c>
      <c r="J383" s="21">
        <v>991</v>
      </c>
      <c r="K383" s="21">
        <v>12510</v>
      </c>
      <c r="L383" s="21">
        <v>8145</v>
      </c>
      <c r="M383" s="21">
        <v>3793.6</v>
      </c>
      <c r="N383" s="21"/>
      <c r="O383" s="21"/>
      <c r="P383" s="21"/>
      <c r="Q383" s="21"/>
      <c r="R383" s="21"/>
      <c r="S383" s="21">
        <v>12820.1</v>
      </c>
      <c r="T383" s="73">
        <v>52638.5</v>
      </c>
      <c r="U383" s="21">
        <v>9873.9</v>
      </c>
      <c r="V383" s="21">
        <v>37615</v>
      </c>
      <c r="W383" s="21">
        <v>37614</v>
      </c>
      <c r="X383" s="21">
        <v>5524.08</v>
      </c>
      <c r="Y383" s="73">
        <v>40761.9</v>
      </c>
      <c r="Z383" s="21">
        <v>4726.08</v>
      </c>
      <c r="AA383" s="21"/>
      <c r="AB383" s="21"/>
      <c r="AC383" s="21"/>
    </row>
    <row r="384" spans="1:29" x14ac:dyDescent="0.3">
      <c r="A384" s="19">
        <v>42057</v>
      </c>
      <c r="B384" s="20">
        <v>0.85416666666666663</v>
      </c>
      <c r="C384" s="21"/>
      <c r="D384" s="20"/>
      <c r="E384" s="20"/>
      <c r="F384" s="21"/>
      <c r="G384" s="21"/>
      <c r="H384" s="21">
        <v>5016</v>
      </c>
      <c r="I384" s="21">
        <v>436</v>
      </c>
      <c r="J384" s="21">
        <v>991</v>
      </c>
      <c r="K384" s="21">
        <v>12571</v>
      </c>
      <c r="L384" s="21">
        <v>8216</v>
      </c>
      <c r="M384" s="21">
        <v>3861.72</v>
      </c>
      <c r="N384" s="21"/>
      <c r="O384" s="21"/>
      <c r="P384" s="21"/>
      <c r="Q384" s="21"/>
      <c r="R384" s="21"/>
      <c r="S384" s="21">
        <v>12868.5</v>
      </c>
      <c r="T384" s="73">
        <v>52814.2</v>
      </c>
      <c r="U384" s="38">
        <v>9912.33</v>
      </c>
      <c r="V384" s="21">
        <v>37360</v>
      </c>
      <c r="W384" s="21">
        <v>37759</v>
      </c>
      <c r="X384" s="21">
        <v>5592.86</v>
      </c>
      <c r="Y384" s="73">
        <v>41365.1</v>
      </c>
      <c r="Z384" s="21">
        <v>4812.8599999999997</v>
      </c>
      <c r="AA384" s="21"/>
      <c r="AB384" s="21"/>
      <c r="AC384" s="21"/>
    </row>
    <row r="385" spans="1:29" x14ac:dyDescent="0.3">
      <c r="A385" s="19">
        <v>42064</v>
      </c>
      <c r="B385" s="20">
        <v>0.85416666666666663</v>
      </c>
      <c r="C385" s="21"/>
      <c r="D385" s="20"/>
      <c r="E385" s="20" t="s">
        <v>76</v>
      </c>
      <c r="F385" s="21"/>
      <c r="G385" s="21"/>
      <c r="H385" s="21">
        <v>5044</v>
      </c>
      <c r="I385" s="21">
        <v>437</v>
      </c>
      <c r="J385" s="21">
        <v>992</v>
      </c>
      <c r="K385" s="21">
        <v>12668</v>
      </c>
      <c r="L385" s="21">
        <v>8309</v>
      </c>
      <c r="M385" s="21">
        <v>3903.85</v>
      </c>
      <c r="N385" s="21"/>
      <c r="O385" s="21"/>
      <c r="P385" s="21"/>
      <c r="Q385" s="21"/>
      <c r="R385" s="21"/>
      <c r="S385" s="21">
        <v>12978.8</v>
      </c>
      <c r="T385" s="73">
        <v>53241.4</v>
      </c>
      <c r="U385" s="38">
        <v>2.54</v>
      </c>
      <c r="V385" s="21">
        <v>37928</v>
      </c>
      <c r="W385" s="21">
        <v>37927</v>
      </c>
      <c r="X385" s="21">
        <v>5635</v>
      </c>
      <c r="Y385" s="73">
        <v>41711.5</v>
      </c>
      <c r="Z385" s="21">
        <v>4880.03</v>
      </c>
      <c r="AA385" s="21"/>
      <c r="AB385" s="21"/>
      <c r="AC385" s="21"/>
    </row>
    <row r="386" spans="1:29" x14ac:dyDescent="0.3">
      <c r="A386" s="19">
        <v>42071</v>
      </c>
      <c r="B386" s="20">
        <v>0.875</v>
      </c>
      <c r="C386" s="21"/>
      <c r="D386" s="20"/>
      <c r="E386" s="20"/>
      <c r="F386" s="21"/>
      <c r="G386" s="21"/>
      <c r="H386" s="21">
        <v>5074</v>
      </c>
      <c r="I386" s="21">
        <v>440</v>
      </c>
      <c r="J386" s="21">
        <v>992</v>
      </c>
      <c r="K386" s="21">
        <v>12744</v>
      </c>
      <c r="L386" s="21">
        <v>8388</v>
      </c>
      <c r="M386" s="21">
        <v>3953.57</v>
      </c>
      <c r="N386" s="21"/>
      <c r="O386" s="21"/>
      <c r="P386" s="21"/>
      <c r="Q386" s="21"/>
      <c r="R386" s="21"/>
      <c r="S386" s="21">
        <v>13054.8</v>
      </c>
      <c r="T386" s="73">
        <v>53541.1</v>
      </c>
      <c r="U386" s="21">
        <v>69.2</v>
      </c>
      <c r="V386" s="21">
        <v>38096</v>
      </c>
      <c r="W386" s="21">
        <v>38096</v>
      </c>
      <c r="X386" s="21">
        <v>5684.94</v>
      </c>
      <c r="Y386" s="73">
        <v>42130.5</v>
      </c>
      <c r="Z386" s="21">
        <v>4942.8599999999997</v>
      </c>
      <c r="AA386" s="21"/>
      <c r="AB386" s="21"/>
      <c r="AC386" s="21"/>
    </row>
    <row r="387" spans="1:29" x14ac:dyDescent="0.3">
      <c r="A387" s="19">
        <v>42078</v>
      </c>
      <c r="B387" s="20">
        <v>0.86458333333333337</v>
      </c>
      <c r="C387" s="21"/>
      <c r="D387" s="20"/>
      <c r="E387" s="20"/>
      <c r="F387" s="21"/>
      <c r="G387" s="21"/>
      <c r="H387" s="21">
        <v>5115</v>
      </c>
      <c r="I387" s="21">
        <v>440</v>
      </c>
      <c r="J387" s="21">
        <v>997</v>
      </c>
      <c r="K387" s="21">
        <v>12852</v>
      </c>
      <c r="L387" s="21">
        <v>8448</v>
      </c>
      <c r="M387" s="21">
        <v>3973.26</v>
      </c>
      <c r="N387" s="21"/>
      <c r="O387" s="21"/>
      <c r="P387" s="21"/>
      <c r="Q387" s="21"/>
      <c r="R387" s="21"/>
      <c r="S387" s="21">
        <v>13160.2</v>
      </c>
      <c r="T387" s="73">
        <v>53970.400000000001</v>
      </c>
      <c r="U387" s="21">
        <v>104.09</v>
      </c>
      <c r="V387" s="21">
        <v>38264</v>
      </c>
      <c r="W387" s="21">
        <v>38263</v>
      </c>
      <c r="X387" s="21">
        <v>5704.34</v>
      </c>
      <c r="Y387" s="73">
        <v>42270.2</v>
      </c>
      <c r="Z387" s="21">
        <v>4971.8</v>
      </c>
      <c r="AA387" s="21"/>
      <c r="AB387" s="21"/>
      <c r="AC387" s="21"/>
    </row>
    <row r="388" spans="1:29" x14ac:dyDescent="0.3">
      <c r="A388" s="19">
        <v>42085</v>
      </c>
      <c r="B388" s="20">
        <v>0.85416666666666663</v>
      </c>
      <c r="C388" s="21"/>
      <c r="D388" s="20"/>
      <c r="E388" s="20" t="s">
        <v>77</v>
      </c>
      <c r="F388" s="21"/>
      <c r="G388" s="21"/>
      <c r="H388" s="21">
        <v>5147</v>
      </c>
      <c r="I388" s="21">
        <v>441</v>
      </c>
      <c r="J388" s="21">
        <v>998</v>
      </c>
      <c r="K388" s="21">
        <v>12941</v>
      </c>
      <c r="L388" s="21">
        <v>8522</v>
      </c>
      <c r="M388" s="21">
        <v>4000.1750000000002</v>
      </c>
      <c r="N388" s="21"/>
      <c r="O388" s="21"/>
      <c r="P388" s="21"/>
      <c r="Q388" s="21"/>
      <c r="R388" s="21"/>
      <c r="S388" s="21">
        <v>13259.1</v>
      </c>
      <c r="T388" s="73">
        <v>54367.1</v>
      </c>
      <c r="U388" s="21">
        <v>253.06200000000001</v>
      </c>
      <c r="V388" s="21">
        <v>38432</v>
      </c>
      <c r="W388" s="21">
        <v>38431</v>
      </c>
      <c r="X388" s="21">
        <v>5731.29</v>
      </c>
      <c r="Y388" s="73">
        <v>42489.7</v>
      </c>
      <c r="Z388" s="21">
        <v>5023.99</v>
      </c>
      <c r="AA388" s="21"/>
      <c r="AB388" s="21"/>
      <c r="AC388" s="21"/>
    </row>
    <row r="389" spans="1:29" ht="46.5" customHeight="1" x14ac:dyDescent="0.3">
      <c r="A389" s="19">
        <v>42092</v>
      </c>
      <c r="B389" s="20">
        <v>0.85416666666666663</v>
      </c>
      <c r="C389" s="21"/>
      <c r="D389" s="25">
        <f>-1</f>
        <v>-1</v>
      </c>
      <c r="E389" s="75" t="s">
        <v>79</v>
      </c>
      <c r="F389" s="75"/>
      <c r="G389" s="75"/>
      <c r="H389" s="21">
        <v>5175</v>
      </c>
      <c r="I389" s="21">
        <v>441</v>
      </c>
      <c r="J389" s="21">
        <v>1002</v>
      </c>
      <c r="K389" s="21">
        <v>13021</v>
      </c>
      <c r="L389" s="21">
        <v>8586</v>
      </c>
      <c r="M389" s="21">
        <v>4048.27</v>
      </c>
      <c r="N389" s="21"/>
      <c r="O389" s="21"/>
      <c r="P389" s="21"/>
      <c r="Q389" s="21"/>
      <c r="R389" s="21"/>
      <c r="S389" s="21">
        <v>13325.9</v>
      </c>
      <c r="T389" s="78">
        <f>T388+(S389-S388)*4.05</f>
        <v>54637.639999999992</v>
      </c>
      <c r="U389" s="43">
        <f>U388+(U388-U387)*(T389-T388)/(T388-T387)</f>
        <v>354.65737403579368</v>
      </c>
      <c r="V389" s="43">
        <f>V388+168-1</f>
        <v>38599</v>
      </c>
      <c r="W389" s="21">
        <v>38598</v>
      </c>
      <c r="X389" s="21">
        <v>5779.64</v>
      </c>
      <c r="Y389" s="73">
        <v>42897.3</v>
      </c>
      <c r="Z389" s="21">
        <v>5104.03</v>
      </c>
      <c r="AA389" s="21"/>
      <c r="AB389" s="21"/>
      <c r="AC389" s="21"/>
    </row>
    <row r="390" spans="1:29" x14ac:dyDescent="0.3">
      <c r="A390" s="19">
        <v>42099</v>
      </c>
      <c r="B390" s="20">
        <v>0.85069444444444453</v>
      </c>
      <c r="C390" s="21"/>
      <c r="D390" s="25"/>
      <c r="E390" s="20" t="s">
        <v>78</v>
      </c>
      <c r="F390" s="21"/>
      <c r="G390" s="21"/>
      <c r="H390" s="21">
        <v>5221</v>
      </c>
      <c r="I390" s="21">
        <v>443</v>
      </c>
      <c r="J390" s="21">
        <v>1007</v>
      </c>
      <c r="K390" s="21">
        <v>13103</v>
      </c>
      <c r="L390" s="21">
        <v>8640</v>
      </c>
      <c r="M390" s="21">
        <v>4089.43</v>
      </c>
      <c r="N390" s="21"/>
      <c r="O390" s="21"/>
      <c r="P390" s="21"/>
      <c r="Q390" s="21"/>
      <c r="R390" s="21"/>
      <c r="S390" s="21">
        <v>13405.4</v>
      </c>
      <c r="T390" s="78">
        <f>T389+(S390-S389)*4.05</f>
        <v>54959.614999999991</v>
      </c>
      <c r="U390" s="43">
        <f>U389+(U389-U388)*(T390-T389)/(T389-T388)</f>
        <v>475.56803624905342</v>
      </c>
      <c r="V390" s="43">
        <f>V389+168</f>
        <v>38767</v>
      </c>
      <c r="W390" s="21">
        <v>38766</v>
      </c>
      <c r="X390" s="21">
        <v>5820.85</v>
      </c>
      <c r="Y390" s="73">
        <v>43233.1</v>
      </c>
      <c r="Z390" s="21">
        <v>5167.18</v>
      </c>
      <c r="AA390" s="21"/>
      <c r="AB390" s="21"/>
      <c r="AC390" s="21"/>
    </row>
    <row r="391" spans="1:29" ht="46.5" customHeight="1" x14ac:dyDescent="0.3">
      <c r="A391" s="19">
        <v>42106</v>
      </c>
      <c r="B391" s="20">
        <v>0.84722222222222221</v>
      </c>
      <c r="C391" s="21"/>
      <c r="D391" s="25"/>
      <c r="E391" s="75" t="s">
        <v>98</v>
      </c>
      <c r="F391" s="75"/>
      <c r="G391" s="75"/>
      <c r="H391" s="21">
        <v>5276</v>
      </c>
      <c r="I391" s="21">
        <v>450</v>
      </c>
      <c r="J391" s="21">
        <v>1019</v>
      </c>
      <c r="K391" s="21">
        <v>13209</v>
      </c>
      <c r="L391" s="21">
        <v>8672</v>
      </c>
      <c r="M391" s="21">
        <v>4101.7</v>
      </c>
      <c r="N391" s="21"/>
      <c r="O391" s="21"/>
      <c r="P391" s="21"/>
      <c r="Q391" s="21"/>
      <c r="R391" s="21"/>
      <c r="S391" s="21">
        <v>13490.8</v>
      </c>
      <c r="T391" s="79">
        <v>54664.7</v>
      </c>
      <c r="U391" s="21">
        <v>337.84</v>
      </c>
      <c r="V391" s="21">
        <v>38593</v>
      </c>
      <c r="W391" s="21">
        <v>38934</v>
      </c>
      <c r="X391" s="21">
        <v>5832.74</v>
      </c>
      <c r="Y391" s="73">
        <v>43311.4</v>
      </c>
      <c r="Z391" s="21">
        <v>5186.04</v>
      </c>
      <c r="AA391" s="21"/>
      <c r="AB391" s="21"/>
      <c r="AC391" s="21"/>
    </row>
    <row r="392" spans="1:29" x14ac:dyDescent="0.3">
      <c r="A392" s="19">
        <v>42113</v>
      </c>
      <c r="B392" s="20">
        <v>0.85416666666666663</v>
      </c>
      <c r="C392" s="21"/>
      <c r="D392" s="20"/>
      <c r="E392" s="20"/>
      <c r="F392" s="21"/>
      <c r="G392" s="21"/>
      <c r="H392" s="21">
        <v>5352</v>
      </c>
      <c r="I392" s="21">
        <v>459</v>
      </c>
      <c r="J392" s="21">
        <v>1049</v>
      </c>
      <c r="K392" s="21">
        <v>13285</v>
      </c>
      <c r="L392" s="21">
        <v>8699</v>
      </c>
      <c r="M392" s="21">
        <v>4105.62</v>
      </c>
      <c r="N392" s="21"/>
      <c r="O392" s="21"/>
      <c r="P392" s="21"/>
      <c r="Q392" s="21"/>
      <c r="R392" s="21"/>
      <c r="S392" s="21">
        <v>13559.7</v>
      </c>
      <c r="T392" s="73">
        <v>54951.6</v>
      </c>
      <c r="U392" s="21">
        <v>420.85</v>
      </c>
      <c r="V392" s="21">
        <v>38761</v>
      </c>
      <c r="W392" s="21">
        <v>39102</v>
      </c>
      <c r="X392" s="21">
        <v>5836.54</v>
      </c>
      <c r="Y392" s="73">
        <v>43311.5</v>
      </c>
      <c r="Z392" s="21">
        <v>5186.04</v>
      </c>
      <c r="AA392" s="21"/>
      <c r="AB392" s="21"/>
      <c r="AC392" s="21"/>
    </row>
    <row r="393" spans="1:29" x14ac:dyDescent="0.3">
      <c r="A393" s="19">
        <v>42120</v>
      </c>
      <c r="B393" s="20">
        <v>0.99652777777777779</v>
      </c>
      <c r="C393" s="21"/>
      <c r="D393" s="20"/>
      <c r="E393" s="20"/>
      <c r="F393" s="21"/>
      <c r="G393" s="21"/>
      <c r="H393" s="21">
        <v>5417</v>
      </c>
      <c r="I393" s="21">
        <v>460</v>
      </c>
      <c r="J393" s="21">
        <v>1072</v>
      </c>
      <c r="K393" s="21">
        <v>13370</v>
      </c>
      <c r="L393" s="21">
        <v>8734</v>
      </c>
      <c r="M393" s="21">
        <v>4110.2370000000001</v>
      </c>
      <c r="N393" s="21"/>
      <c r="O393" s="21"/>
      <c r="P393" s="21"/>
      <c r="Q393" s="21"/>
      <c r="R393" s="21"/>
      <c r="S393" s="21">
        <v>13640.7</v>
      </c>
      <c r="T393" s="73">
        <v>55300.7</v>
      </c>
      <c r="U393" s="21">
        <v>521.15</v>
      </c>
      <c r="V393" s="21">
        <v>38932</v>
      </c>
      <c r="W393" s="21">
        <v>39274</v>
      </c>
      <c r="X393" s="21">
        <v>5840.72</v>
      </c>
      <c r="Y393" s="73">
        <v>43311.6</v>
      </c>
      <c r="Z393" s="21">
        <v>5186.049</v>
      </c>
      <c r="AA393" s="21"/>
      <c r="AB393" s="21"/>
      <c r="AC393" s="21"/>
    </row>
    <row r="394" spans="1:29" x14ac:dyDescent="0.3">
      <c r="A394" s="19">
        <v>42127</v>
      </c>
      <c r="B394" s="20">
        <v>0.875</v>
      </c>
      <c r="C394" s="21"/>
      <c r="D394" s="20"/>
      <c r="E394" s="20"/>
      <c r="F394" s="21"/>
      <c r="G394" s="21"/>
      <c r="H394" s="21">
        <v>5477</v>
      </c>
      <c r="I394" s="21">
        <v>467</v>
      </c>
      <c r="J394" s="21">
        <v>1081</v>
      </c>
      <c r="K394" s="21">
        <v>13452</v>
      </c>
      <c r="L394" s="21">
        <v>8763</v>
      </c>
      <c r="M394" s="21">
        <v>4114.5820000000003</v>
      </c>
      <c r="N394" s="21"/>
      <c r="O394" s="21"/>
      <c r="P394" s="21"/>
      <c r="Q394" s="21"/>
      <c r="R394" s="21"/>
      <c r="S394" s="21">
        <v>13725.6</v>
      </c>
      <c r="T394" s="73">
        <v>55664.4</v>
      </c>
      <c r="U394" s="21">
        <v>622.26</v>
      </c>
      <c r="V394" s="21">
        <v>39097</v>
      </c>
      <c r="W394" s="21">
        <v>39439</v>
      </c>
      <c r="X394" s="21">
        <v>5844.39</v>
      </c>
      <c r="Y394" s="73">
        <v>43315.5</v>
      </c>
      <c r="Z394" s="21">
        <v>5187.43</v>
      </c>
      <c r="AA394" s="21"/>
      <c r="AB394" s="21"/>
      <c r="AC394" s="21"/>
    </row>
    <row r="395" spans="1:29" x14ac:dyDescent="0.3">
      <c r="A395" s="19">
        <v>42134</v>
      </c>
      <c r="B395" s="20">
        <v>0.875</v>
      </c>
      <c r="C395" s="21"/>
      <c r="D395" s="20"/>
      <c r="E395" s="20"/>
      <c r="F395" s="21"/>
      <c r="G395" s="21"/>
      <c r="H395" s="21">
        <v>5533</v>
      </c>
      <c r="I395" s="21">
        <v>476</v>
      </c>
      <c r="J395" s="21">
        <v>1097</v>
      </c>
      <c r="K395" s="21">
        <v>13533</v>
      </c>
      <c r="L395" s="21">
        <v>8792</v>
      </c>
      <c r="M395" s="21">
        <v>4117.84</v>
      </c>
      <c r="N395" s="21"/>
      <c r="O395" s="21"/>
      <c r="P395" s="21"/>
      <c r="Q395" s="21"/>
      <c r="R395" s="21"/>
      <c r="S395" s="21">
        <v>13790.7</v>
      </c>
      <c r="T395" s="73">
        <v>55952.7</v>
      </c>
      <c r="U395" s="21">
        <v>699.53800000000001</v>
      </c>
      <c r="V395" s="21">
        <v>39265</v>
      </c>
      <c r="W395" s="21">
        <v>39607</v>
      </c>
      <c r="X395" s="21">
        <v>5847.39</v>
      </c>
      <c r="Y395" s="73">
        <v>43315.5</v>
      </c>
      <c r="Z395" s="21">
        <v>5187.43</v>
      </c>
      <c r="AA395" s="21"/>
      <c r="AB395" s="21"/>
      <c r="AC395" s="21"/>
    </row>
    <row r="396" spans="1:29" x14ac:dyDescent="0.3">
      <c r="A396" s="19">
        <v>42141</v>
      </c>
      <c r="B396" s="20">
        <v>0.91666666666666663</v>
      </c>
      <c r="C396" s="21"/>
      <c r="D396" s="20"/>
      <c r="E396" s="20"/>
      <c r="F396" s="21"/>
      <c r="G396" s="21"/>
      <c r="H396" s="21">
        <v>5603</v>
      </c>
      <c r="I396" s="21">
        <v>485</v>
      </c>
      <c r="J396" s="21">
        <v>1121</v>
      </c>
      <c r="K396" s="21">
        <v>13626</v>
      </c>
      <c r="L396" s="21">
        <v>8813</v>
      </c>
      <c r="M396" s="21">
        <v>4124.95</v>
      </c>
      <c r="N396" s="21"/>
      <c r="O396" s="21"/>
      <c r="P396" s="21"/>
      <c r="Q396" s="21"/>
      <c r="R396" s="21"/>
      <c r="S396" s="21">
        <v>13853.7</v>
      </c>
      <c r="T396" s="73">
        <v>56218</v>
      </c>
      <c r="U396" s="21">
        <v>775.94</v>
      </c>
      <c r="V396" s="21">
        <v>39434</v>
      </c>
      <c r="W396" s="21">
        <v>39776</v>
      </c>
      <c r="X396" s="21">
        <v>5854.02</v>
      </c>
      <c r="Y396" s="73">
        <v>43315.6</v>
      </c>
      <c r="Z396" s="21">
        <v>5187.4399999999996</v>
      </c>
      <c r="AA396" s="21"/>
      <c r="AB396" s="21"/>
      <c r="AC396" s="21"/>
    </row>
    <row r="397" spans="1:29" x14ac:dyDescent="0.3">
      <c r="A397" s="19">
        <v>42149</v>
      </c>
      <c r="B397" s="20">
        <v>0.85416666666666663</v>
      </c>
      <c r="C397" s="21"/>
      <c r="D397" s="20"/>
      <c r="E397" s="20"/>
      <c r="F397" s="21"/>
      <c r="G397" s="21"/>
      <c r="H397" s="21">
        <v>5675</v>
      </c>
      <c r="I397" s="21">
        <v>497</v>
      </c>
      <c r="J397" s="21">
        <v>1139</v>
      </c>
      <c r="K397" s="21">
        <v>13722</v>
      </c>
      <c r="L397" s="21">
        <v>8849</v>
      </c>
      <c r="M397" s="21">
        <v>4131.8100000000004</v>
      </c>
      <c r="N397" s="21"/>
      <c r="O397" s="21"/>
      <c r="P397" s="21"/>
      <c r="Q397" s="21"/>
      <c r="R397" s="21"/>
      <c r="S397" s="21">
        <v>13938.4</v>
      </c>
      <c r="T397" s="73">
        <v>56579.199999999997</v>
      </c>
      <c r="U397" s="21">
        <v>881.8</v>
      </c>
      <c r="V397" s="21">
        <v>39625</v>
      </c>
      <c r="W397" s="21">
        <v>39966</v>
      </c>
      <c r="X397" s="21">
        <v>5860.5</v>
      </c>
      <c r="Y397" s="73">
        <v>43315.6</v>
      </c>
      <c r="Z397" s="21">
        <v>5187.3999999999996</v>
      </c>
      <c r="AA397" s="21"/>
      <c r="AB397" s="21"/>
      <c r="AC397" s="21"/>
    </row>
    <row r="398" spans="1:29" x14ac:dyDescent="0.3">
      <c r="A398" s="19">
        <v>42155</v>
      </c>
      <c r="B398" s="20">
        <v>0.86458333333333337</v>
      </c>
      <c r="C398" s="21"/>
      <c r="D398" s="20"/>
      <c r="E398" s="20"/>
      <c r="F398" s="21"/>
      <c r="G398" s="21"/>
      <c r="H398" s="21">
        <v>5725</v>
      </c>
      <c r="I398" s="21">
        <v>504</v>
      </c>
      <c r="J398" s="21">
        <v>1153</v>
      </c>
      <c r="K398" s="21">
        <v>13792</v>
      </c>
      <c r="L398" s="21">
        <v>8876</v>
      </c>
      <c r="M398" s="21">
        <v>4134.8900000000003</v>
      </c>
      <c r="N398" s="21"/>
      <c r="O398" s="21"/>
      <c r="P398" s="21"/>
      <c r="Q398" s="21"/>
      <c r="R398" s="21"/>
      <c r="S398" s="21">
        <v>13995.1</v>
      </c>
      <c r="T398" s="73">
        <v>56826.6</v>
      </c>
      <c r="U398" s="21">
        <v>951.77</v>
      </c>
      <c r="V398" s="21">
        <v>39769</v>
      </c>
      <c r="W398" s="21">
        <v>40110</v>
      </c>
      <c r="X398" s="21">
        <v>5863.18</v>
      </c>
      <c r="Y398" s="73">
        <v>43315.7</v>
      </c>
      <c r="Z398" s="21">
        <v>5187.45</v>
      </c>
      <c r="AA398" s="21"/>
      <c r="AB398" s="21"/>
      <c r="AC398" s="21"/>
    </row>
    <row r="399" spans="1:29" x14ac:dyDescent="0.3">
      <c r="A399" s="19">
        <v>42162</v>
      </c>
      <c r="B399" s="20">
        <v>0.86458333333333337</v>
      </c>
      <c r="C399" s="21"/>
      <c r="D399" s="20"/>
      <c r="E399" s="20"/>
      <c r="F399" s="21"/>
      <c r="G399" s="21"/>
      <c r="H399" s="21">
        <v>5791</v>
      </c>
      <c r="I399" s="21">
        <v>522</v>
      </c>
      <c r="J399" s="21">
        <v>1173</v>
      </c>
      <c r="K399" s="21">
        <v>13837</v>
      </c>
      <c r="L399" s="21">
        <v>8900</v>
      </c>
      <c r="M399" s="21">
        <v>4137.96</v>
      </c>
      <c r="N399" s="21"/>
      <c r="O399" s="21"/>
      <c r="P399" s="21"/>
      <c r="Q399" s="21"/>
      <c r="R399" s="21"/>
      <c r="S399" s="21">
        <v>14021.6</v>
      </c>
      <c r="T399" s="73">
        <v>56942</v>
      </c>
      <c r="U399" s="21">
        <v>986.75</v>
      </c>
      <c r="V399" s="21">
        <v>39937</v>
      </c>
      <c r="W399" s="21">
        <v>40278</v>
      </c>
      <c r="X399" s="21">
        <v>5865.97</v>
      </c>
      <c r="Y399" s="73">
        <v>43315.8</v>
      </c>
      <c r="Z399" s="21">
        <v>5187.45</v>
      </c>
      <c r="AA399" s="21"/>
      <c r="AB399" s="21"/>
      <c r="AC399" s="21"/>
    </row>
    <row r="400" spans="1:29" x14ac:dyDescent="0.3">
      <c r="A400" s="19">
        <v>42169</v>
      </c>
      <c r="B400" s="20">
        <v>0.85416666666666663</v>
      </c>
      <c r="C400" s="21"/>
      <c r="D400" s="20"/>
      <c r="E400" s="20"/>
      <c r="F400" s="21"/>
      <c r="G400" s="21"/>
      <c r="H400" s="21">
        <v>5866</v>
      </c>
      <c r="I400" s="21">
        <v>536</v>
      </c>
      <c r="J400" s="21">
        <v>1204</v>
      </c>
      <c r="K400" s="21">
        <v>13874</v>
      </c>
      <c r="L400" s="21">
        <v>8917</v>
      </c>
      <c r="M400" s="21">
        <v>4143.0349999999999</v>
      </c>
      <c r="N400" s="21"/>
      <c r="O400" s="21"/>
      <c r="P400" s="21"/>
      <c r="Q400" s="21"/>
      <c r="R400" s="21"/>
      <c r="S400" s="21">
        <v>14037.8</v>
      </c>
      <c r="T400" s="73">
        <v>57005.8</v>
      </c>
      <c r="U400" s="21">
        <v>1006.328</v>
      </c>
      <c r="V400" s="21">
        <v>40105</v>
      </c>
      <c r="W400" s="21">
        <v>40446</v>
      </c>
      <c r="X400" s="21">
        <v>5870.8</v>
      </c>
      <c r="Y400" s="73">
        <v>43315.9</v>
      </c>
      <c r="Z400" s="21">
        <v>5187.46</v>
      </c>
      <c r="AA400" s="21"/>
      <c r="AB400" s="21"/>
      <c r="AC400" s="21"/>
    </row>
    <row r="401" spans="1:29" x14ac:dyDescent="0.3">
      <c r="A401" s="19">
        <v>42176</v>
      </c>
      <c r="B401" s="20">
        <v>0.85416666666666663</v>
      </c>
      <c r="C401" s="21"/>
      <c r="D401" s="20"/>
      <c r="E401" s="20"/>
      <c r="F401" s="21"/>
      <c r="G401" s="21"/>
      <c r="H401" s="21">
        <v>5923</v>
      </c>
      <c r="I401" s="21">
        <v>542</v>
      </c>
      <c r="J401" s="21">
        <v>1225</v>
      </c>
      <c r="K401" s="21">
        <v>13924</v>
      </c>
      <c r="L401" s="21">
        <v>8942</v>
      </c>
      <c r="M401" s="21">
        <v>4147.2700000000004</v>
      </c>
      <c r="N401" s="21"/>
      <c r="O401" s="21"/>
      <c r="P401" s="21"/>
      <c r="Q401" s="21"/>
      <c r="R401" s="21"/>
      <c r="S401" s="21">
        <v>14068.3</v>
      </c>
      <c r="T401" s="73">
        <v>57146.400000000001</v>
      </c>
      <c r="U401" s="21">
        <v>1048.18</v>
      </c>
      <c r="V401" s="21">
        <v>40273</v>
      </c>
      <c r="W401" s="21">
        <v>40614</v>
      </c>
      <c r="X401" s="21">
        <v>5874.61</v>
      </c>
      <c r="Y401" s="73">
        <v>43316</v>
      </c>
      <c r="Z401" s="21">
        <v>5187.46</v>
      </c>
      <c r="AA401" s="21"/>
      <c r="AB401" s="21"/>
      <c r="AC401" s="21"/>
    </row>
    <row r="402" spans="1:29" x14ac:dyDescent="0.3">
      <c r="A402" s="19">
        <v>42183</v>
      </c>
      <c r="B402" s="20">
        <v>0.85416666666666663</v>
      </c>
      <c r="C402" s="21"/>
      <c r="D402" s="20"/>
      <c r="E402" s="20"/>
      <c r="F402" s="21"/>
      <c r="G402" s="21"/>
      <c r="H402" s="21">
        <v>5977</v>
      </c>
      <c r="I402" s="21">
        <v>553</v>
      </c>
      <c r="J402" s="21">
        <v>1240</v>
      </c>
      <c r="K402" s="21">
        <v>13973</v>
      </c>
      <c r="L402" s="21">
        <v>8967</v>
      </c>
      <c r="M402" s="21">
        <v>4150.8100000000004</v>
      </c>
      <c r="N402" s="21"/>
      <c r="O402" s="21"/>
      <c r="P402" s="21"/>
      <c r="Q402" s="21"/>
      <c r="R402" s="21"/>
      <c r="S402" s="21">
        <v>14096.5</v>
      </c>
      <c r="T402" s="73">
        <v>57277.599999999999</v>
      </c>
      <c r="U402" s="21">
        <v>1080.8399999999999</v>
      </c>
      <c r="V402" s="21">
        <v>40441</v>
      </c>
      <c r="W402" s="21">
        <v>40782</v>
      </c>
      <c r="X402" s="21">
        <v>5877.75</v>
      </c>
      <c r="Y402" s="73">
        <v>43316</v>
      </c>
      <c r="Z402" s="21">
        <v>5187.47</v>
      </c>
      <c r="AA402" s="21"/>
      <c r="AB402" s="21"/>
      <c r="AC402" s="21"/>
    </row>
    <row r="403" spans="1:29" ht="44.25" customHeight="1" x14ac:dyDescent="0.3">
      <c r="A403" s="19">
        <v>42189</v>
      </c>
      <c r="B403" s="20">
        <v>0.86458333333333337</v>
      </c>
      <c r="C403" s="21"/>
      <c r="D403" s="20"/>
      <c r="E403" s="75" t="s">
        <v>83</v>
      </c>
      <c r="F403" s="75"/>
      <c r="G403" s="75"/>
      <c r="H403" s="21">
        <v>6043</v>
      </c>
      <c r="I403" s="21">
        <v>555</v>
      </c>
      <c r="J403" s="21">
        <v>1273</v>
      </c>
      <c r="K403" s="21">
        <v>14001</v>
      </c>
      <c r="L403" s="21">
        <v>8980</v>
      </c>
      <c r="M403" s="21">
        <v>4155.29</v>
      </c>
      <c r="N403" s="21"/>
      <c r="O403" s="21"/>
      <c r="P403" s="21"/>
      <c r="Q403" s="21"/>
      <c r="R403" s="21"/>
      <c r="S403" s="43">
        <v>14102.2</v>
      </c>
      <c r="T403" s="73">
        <v>57277.7</v>
      </c>
      <c r="U403" s="43">
        <v>1085.31</v>
      </c>
      <c r="V403" s="21">
        <v>40585</v>
      </c>
      <c r="W403" s="21">
        <v>40926</v>
      </c>
      <c r="X403" s="21">
        <v>5881.84</v>
      </c>
      <c r="Y403" s="73">
        <v>43316.2</v>
      </c>
      <c r="Z403" s="21">
        <v>5187.47</v>
      </c>
      <c r="AA403" s="21"/>
      <c r="AB403" s="21"/>
      <c r="AC403" s="21"/>
    </row>
    <row r="404" spans="1:29" x14ac:dyDescent="0.3">
      <c r="A404" s="19">
        <v>42204</v>
      </c>
      <c r="B404" s="20">
        <v>0.99930555555555556</v>
      </c>
      <c r="C404" s="21"/>
      <c r="D404" s="20"/>
      <c r="E404" s="20"/>
      <c r="F404" s="21"/>
      <c r="G404" s="21"/>
      <c r="H404" s="21">
        <v>6165</v>
      </c>
      <c r="I404" s="21">
        <v>575</v>
      </c>
      <c r="J404" s="21">
        <v>1318</v>
      </c>
      <c r="K404" s="21">
        <v>14069</v>
      </c>
      <c r="L404" s="21">
        <v>9002</v>
      </c>
      <c r="M404" s="21">
        <v>4163.97</v>
      </c>
      <c r="N404" s="21"/>
      <c r="O404" s="21"/>
      <c r="P404" s="21"/>
      <c r="Q404" s="21"/>
      <c r="R404" s="21"/>
      <c r="S404" s="21">
        <v>14108.9</v>
      </c>
      <c r="T404" s="73">
        <v>57277.8</v>
      </c>
      <c r="U404" s="21">
        <v>1085.4190000000001</v>
      </c>
      <c r="V404" s="21">
        <v>40959</v>
      </c>
      <c r="W404" s="21">
        <v>41290</v>
      </c>
      <c r="X404" s="21">
        <v>5890</v>
      </c>
      <c r="Y404" s="73">
        <v>43316.3</v>
      </c>
      <c r="Z404" s="21">
        <v>5187.4799999999996</v>
      </c>
      <c r="AA404" s="21"/>
      <c r="AB404" s="21"/>
      <c r="AC404" s="21"/>
    </row>
    <row r="405" spans="1:29" x14ac:dyDescent="0.3">
      <c r="A405" s="19">
        <v>42211</v>
      </c>
      <c r="B405" s="20">
        <v>0.85416666666666663</v>
      </c>
      <c r="C405" s="21"/>
      <c r="D405" s="20"/>
      <c r="E405" s="20"/>
      <c r="F405" s="21"/>
      <c r="G405" s="21"/>
      <c r="H405" s="21">
        <v>6209</v>
      </c>
      <c r="I405" s="21">
        <v>576</v>
      </c>
      <c r="J405" s="21">
        <v>1332</v>
      </c>
      <c r="K405" s="21">
        <v>14130</v>
      </c>
      <c r="L405" s="21">
        <v>9020</v>
      </c>
      <c r="M405" s="21">
        <v>4170.1099999999997</v>
      </c>
      <c r="N405" s="21"/>
      <c r="O405" s="21"/>
      <c r="P405" s="21"/>
      <c r="Q405" s="21"/>
      <c r="R405" s="21"/>
      <c r="S405" s="21">
        <v>14128.3</v>
      </c>
      <c r="T405" s="73">
        <v>57353.1</v>
      </c>
      <c r="U405" s="21">
        <v>1099.8399999999999</v>
      </c>
      <c r="V405" s="21">
        <v>41113</v>
      </c>
      <c r="W405" s="21">
        <v>41454</v>
      </c>
      <c r="X405" s="21">
        <v>5895.66</v>
      </c>
      <c r="Y405" s="73">
        <v>43316.4</v>
      </c>
      <c r="Z405" s="21">
        <v>5187.49</v>
      </c>
      <c r="AA405" s="21"/>
      <c r="AB405" s="21"/>
      <c r="AC405" s="21"/>
    </row>
    <row r="406" spans="1:29" x14ac:dyDescent="0.3">
      <c r="A406" s="19">
        <v>42218</v>
      </c>
      <c r="B406" s="20">
        <v>0.99930555555555556</v>
      </c>
      <c r="C406" s="21"/>
      <c r="D406" s="20"/>
      <c r="E406" s="20"/>
      <c r="F406" s="21"/>
      <c r="G406" s="21"/>
      <c r="H406" s="21">
        <v>6269</v>
      </c>
      <c r="I406" s="21">
        <v>590</v>
      </c>
      <c r="J406" s="21">
        <v>1347</v>
      </c>
      <c r="K406" s="21">
        <v>14193</v>
      </c>
      <c r="L406" s="21">
        <v>9043</v>
      </c>
      <c r="M406" s="21">
        <v>4175.72</v>
      </c>
      <c r="N406" s="21"/>
      <c r="O406" s="21"/>
      <c r="P406" s="21"/>
      <c r="Q406" s="21"/>
      <c r="R406" s="21"/>
      <c r="S406" s="21">
        <v>14160.2</v>
      </c>
      <c r="T406" s="73">
        <v>57496.9</v>
      </c>
      <c r="U406" s="21">
        <v>1134.08</v>
      </c>
      <c r="V406" s="21">
        <v>41283</v>
      </c>
      <c r="W406" s="21">
        <v>41625</v>
      </c>
      <c r="X406" s="21">
        <v>5901.04</v>
      </c>
      <c r="Y406" s="73">
        <v>43316.5</v>
      </c>
      <c r="Z406" s="21">
        <v>5187.5</v>
      </c>
      <c r="AA406" s="21"/>
      <c r="AB406" s="21"/>
      <c r="AC406" s="21"/>
    </row>
    <row r="407" spans="1:29" x14ac:dyDescent="0.3">
      <c r="A407" s="19">
        <v>42225</v>
      </c>
      <c r="B407" s="20">
        <v>0.85416666666666663</v>
      </c>
      <c r="C407" s="21"/>
      <c r="D407" s="20"/>
      <c r="E407" s="20"/>
      <c r="F407" s="21"/>
      <c r="G407" s="21"/>
      <c r="H407" s="21">
        <v>6329</v>
      </c>
      <c r="I407" s="21">
        <v>595</v>
      </c>
      <c r="J407" s="21">
        <v>1373</v>
      </c>
      <c r="K407" s="21">
        <v>14227</v>
      </c>
      <c r="L407" s="21">
        <v>9059</v>
      </c>
      <c r="M407" s="21">
        <v>4180.1120000000001</v>
      </c>
      <c r="N407" s="21"/>
      <c r="O407" s="21"/>
      <c r="P407" s="21"/>
      <c r="Q407" s="21"/>
      <c r="R407" s="21"/>
      <c r="S407" s="21">
        <v>14162.1</v>
      </c>
      <c r="T407" s="73">
        <v>57496.9</v>
      </c>
      <c r="U407" s="21">
        <v>1134.133</v>
      </c>
      <c r="V407" s="21">
        <v>41449</v>
      </c>
      <c r="W407" s="21">
        <v>41790</v>
      </c>
      <c r="X407" s="21">
        <v>5904.61</v>
      </c>
      <c r="Y407" s="73">
        <v>43316.6</v>
      </c>
      <c r="Z407" s="21">
        <v>5187.5</v>
      </c>
      <c r="AA407" s="21"/>
      <c r="AB407" s="21"/>
      <c r="AC407" s="21"/>
    </row>
    <row r="408" spans="1:29" x14ac:dyDescent="0.3">
      <c r="A408" s="19">
        <v>42229</v>
      </c>
      <c r="B408" s="20">
        <v>0.39583333333333331</v>
      </c>
      <c r="C408" s="21"/>
      <c r="D408" s="20"/>
      <c r="E408" s="20" t="s">
        <v>84</v>
      </c>
      <c r="F408" s="21"/>
      <c r="G408" s="21"/>
      <c r="H408" s="21">
        <v>6356</v>
      </c>
      <c r="I408" s="21">
        <v>595</v>
      </c>
      <c r="J408" s="21">
        <v>1386</v>
      </c>
      <c r="K408" s="21">
        <v>14242</v>
      </c>
      <c r="L408" s="21">
        <v>9072</v>
      </c>
      <c r="M408" s="21">
        <v>4182.2299999999996</v>
      </c>
      <c r="N408" s="21"/>
      <c r="O408" s="21"/>
      <c r="P408" s="21"/>
      <c r="Q408" s="21"/>
      <c r="R408" s="21"/>
      <c r="S408" s="21">
        <v>14163.1</v>
      </c>
      <c r="T408" s="73">
        <v>57496.9</v>
      </c>
      <c r="U408" s="21">
        <v>1134.1500000000001</v>
      </c>
      <c r="V408" s="21">
        <v>41534</v>
      </c>
      <c r="W408" s="21">
        <v>41875</v>
      </c>
      <c r="X408" s="21">
        <v>5906.52</v>
      </c>
      <c r="Y408" s="73">
        <v>43316.6</v>
      </c>
      <c r="Z408" s="21">
        <v>5187.5</v>
      </c>
      <c r="AA408" s="21"/>
      <c r="AB408" s="21"/>
      <c r="AC408" s="21"/>
    </row>
    <row r="409" spans="1:29" x14ac:dyDescent="0.3">
      <c r="A409" s="19">
        <v>42248</v>
      </c>
      <c r="B409" s="20">
        <v>0.83333333333333337</v>
      </c>
      <c r="C409" s="21"/>
      <c r="D409" s="20"/>
      <c r="E409" s="20" t="s">
        <v>85</v>
      </c>
      <c r="F409" s="21"/>
      <c r="G409" s="21"/>
      <c r="H409" s="21">
        <v>6479</v>
      </c>
      <c r="I409" s="21">
        <v>619</v>
      </c>
      <c r="J409" s="21">
        <v>1439</v>
      </c>
      <c r="K409" s="21">
        <v>14327</v>
      </c>
      <c r="L409" s="21">
        <v>9097</v>
      </c>
      <c r="M409" s="21">
        <v>4185.79</v>
      </c>
      <c r="N409" s="21"/>
      <c r="O409" s="21"/>
      <c r="P409" s="21"/>
      <c r="Q409" s="21"/>
      <c r="R409" s="21"/>
      <c r="S409" s="21">
        <v>14207.7</v>
      </c>
      <c r="T409" s="73">
        <v>57711.9</v>
      </c>
      <c r="U409" s="21">
        <v>1204.068</v>
      </c>
      <c r="V409" s="21">
        <v>41998</v>
      </c>
      <c r="W409" s="21">
        <v>42339</v>
      </c>
      <c r="X409" s="21">
        <v>5910.19</v>
      </c>
      <c r="Y409" s="73">
        <v>43316.800000000003</v>
      </c>
      <c r="Z409" s="21">
        <v>5187.5200000000004</v>
      </c>
      <c r="AA409" s="21"/>
      <c r="AB409" s="21"/>
      <c r="AC409" s="21"/>
    </row>
    <row r="410" spans="1:29" x14ac:dyDescent="0.3">
      <c r="A410" s="19">
        <v>42253</v>
      </c>
      <c r="B410" s="20">
        <v>0.9375</v>
      </c>
      <c r="C410" s="21"/>
      <c r="D410" s="20"/>
      <c r="E410" s="20"/>
      <c r="F410" s="21"/>
      <c r="G410" s="21"/>
      <c r="H410" s="21">
        <v>6508</v>
      </c>
      <c r="I410" s="21">
        <v>624</v>
      </c>
      <c r="J410" s="21">
        <v>1445</v>
      </c>
      <c r="K410" s="21">
        <v>14388</v>
      </c>
      <c r="L410" s="21">
        <v>9121</v>
      </c>
      <c r="M410" s="21">
        <v>4189.37</v>
      </c>
      <c r="N410" s="21"/>
      <c r="O410" s="21"/>
      <c r="P410" s="21"/>
      <c r="Q410" s="21"/>
      <c r="R410" s="21"/>
      <c r="S410" s="21">
        <v>14253.2</v>
      </c>
      <c r="T410" s="73">
        <v>57925.5</v>
      </c>
      <c r="U410" s="21">
        <v>1260.75</v>
      </c>
      <c r="V410" s="21">
        <v>42123</v>
      </c>
      <c r="W410" s="21">
        <v>42464</v>
      </c>
      <c r="X410" s="21">
        <v>5913.62</v>
      </c>
      <c r="Y410" s="73">
        <v>43316.800000000003</v>
      </c>
      <c r="Z410" s="21">
        <v>5187.5200000000004</v>
      </c>
      <c r="AA410" s="21"/>
      <c r="AB410" s="21"/>
      <c r="AC410" s="21"/>
    </row>
    <row r="411" spans="1:29" x14ac:dyDescent="0.3">
      <c r="A411" s="19">
        <v>42260</v>
      </c>
      <c r="B411" s="20">
        <v>0.85416666666666663</v>
      </c>
      <c r="C411" s="21"/>
      <c r="D411" s="20"/>
      <c r="E411" s="20"/>
      <c r="F411" s="21"/>
      <c r="G411" s="21"/>
      <c r="H411" s="21">
        <v>6550</v>
      </c>
      <c r="I411" s="21">
        <v>627</v>
      </c>
      <c r="J411" s="21">
        <v>1460</v>
      </c>
      <c r="K411" s="21">
        <v>14464</v>
      </c>
      <c r="L411" s="21">
        <v>9151</v>
      </c>
      <c r="M411" s="21">
        <v>4194.66</v>
      </c>
      <c r="N411" s="21"/>
      <c r="O411" s="21"/>
      <c r="P411" s="21"/>
      <c r="Q411" s="21"/>
      <c r="R411" s="21"/>
      <c r="S411" s="21">
        <v>14300.5</v>
      </c>
      <c r="T411" s="73">
        <v>58143</v>
      </c>
      <c r="U411" s="21">
        <v>1312.72</v>
      </c>
      <c r="V411" s="21">
        <v>42289</v>
      </c>
      <c r="W411" s="21">
        <v>42630</v>
      </c>
      <c r="X411" s="21">
        <v>5918.23</v>
      </c>
      <c r="Y411" s="73">
        <v>43316.9</v>
      </c>
      <c r="Z411" s="21">
        <v>5187.5200000000004</v>
      </c>
      <c r="AA411" s="21"/>
      <c r="AB411" s="21"/>
      <c r="AC411" s="21"/>
    </row>
    <row r="412" spans="1:29" x14ac:dyDescent="0.3">
      <c r="A412" s="19">
        <v>42267</v>
      </c>
      <c r="B412" s="20">
        <v>0.85416666666666663</v>
      </c>
      <c r="C412" s="21"/>
      <c r="D412" s="20"/>
      <c r="E412" s="20"/>
      <c r="F412" s="21"/>
      <c r="G412" s="21"/>
      <c r="H412" s="21">
        <v>6580</v>
      </c>
      <c r="I412" s="21">
        <v>633</v>
      </c>
      <c r="J412" s="21">
        <v>1466</v>
      </c>
      <c r="K412" s="21">
        <v>14540</v>
      </c>
      <c r="L412" s="21">
        <v>9199</v>
      </c>
      <c r="M412" s="21">
        <v>4199.71</v>
      </c>
      <c r="N412" s="21"/>
      <c r="O412" s="21"/>
      <c r="P412" s="21"/>
      <c r="Q412" s="21"/>
      <c r="R412" s="21"/>
      <c r="S412" s="21">
        <v>14352.4</v>
      </c>
      <c r="T412" s="73">
        <v>58382.8</v>
      </c>
      <c r="U412" s="21">
        <v>1366.47</v>
      </c>
      <c r="V412" s="21">
        <v>42457</v>
      </c>
      <c r="W412" s="21">
        <v>42798</v>
      </c>
      <c r="X412" s="21">
        <v>5922.81</v>
      </c>
      <c r="Y412" s="73">
        <v>43316.9</v>
      </c>
      <c r="Z412" s="21">
        <v>5187.53</v>
      </c>
      <c r="AA412" s="21"/>
      <c r="AB412" s="21"/>
      <c r="AC412" s="21"/>
    </row>
    <row r="413" spans="1:29" x14ac:dyDescent="0.3">
      <c r="A413" s="19">
        <v>42274</v>
      </c>
      <c r="B413" s="20">
        <v>0.91666666666666663</v>
      </c>
      <c r="C413" s="21"/>
      <c r="D413" s="20"/>
      <c r="E413" s="20"/>
      <c r="F413" s="21"/>
      <c r="G413" s="21"/>
      <c r="H413" s="21">
        <v>6611</v>
      </c>
      <c r="I413" s="21">
        <v>640</v>
      </c>
      <c r="J413" s="21">
        <v>1470</v>
      </c>
      <c r="K413" s="21">
        <v>14631</v>
      </c>
      <c r="L413" s="21">
        <v>9250</v>
      </c>
      <c r="M413" s="21">
        <v>4204.22</v>
      </c>
      <c r="N413" s="21"/>
      <c r="O413" s="21"/>
      <c r="P413" s="21"/>
      <c r="Q413" s="21"/>
      <c r="R413" s="21"/>
      <c r="S413" s="21">
        <v>14431.9</v>
      </c>
      <c r="T413" s="73">
        <v>58745.9</v>
      </c>
      <c r="U413" s="21">
        <v>1444.96</v>
      </c>
      <c r="V413" s="21">
        <v>42626</v>
      </c>
      <c r="W413" s="21">
        <v>42968</v>
      </c>
      <c r="X413" s="21">
        <v>5927</v>
      </c>
      <c r="Y413" s="73">
        <v>43317</v>
      </c>
      <c r="Z413" s="21">
        <v>5187.53</v>
      </c>
      <c r="AA413" s="21"/>
      <c r="AB413" s="21"/>
      <c r="AC413" s="21"/>
    </row>
    <row r="414" spans="1:29" x14ac:dyDescent="0.3">
      <c r="A414" s="19">
        <v>42281</v>
      </c>
      <c r="B414" s="20">
        <v>0.875</v>
      </c>
      <c r="C414" s="21"/>
      <c r="D414" s="20"/>
      <c r="E414" s="20"/>
      <c r="F414" s="21"/>
      <c r="G414" s="21"/>
      <c r="H414" s="21">
        <v>6659</v>
      </c>
      <c r="I414" s="21">
        <v>644</v>
      </c>
      <c r="J414" s="21">
        <v>1490</v>
      </c>
      <c r="K414" s="21">
        <v>14731</v>
      </c>
      <c r="L414" s="21">
        <v>9284</v>
      </c>
      <c r="M414" s="21">
        <v>4208.3100000000004</v>
      </c>
      <c r="N414" s="21"/>
      <c r="O414" s="21"/>
      <c r="P414" s="21"/>
      <c r="Q414" s="21"/>
      <c r="R414" s="21"/>
      <c r="S414" s="21">
        <v>14518</v>
      </c>
      <c r="T414" s="73">
        <v>59117.8</v>
      </c>
      <c r="U414" s="21">
        <v>1531.43</v>
      </c>
      <c r="V414" s="21">
        <v>42793</v>
      </c>
      <c r="W414" s="21">
        <v>43135</v>
      </c>
      <c r="X414" s="21">
        <v>5930.77</v>
      </c>
      <c r="Y414" s="73">
        <v>43317.1</v>
      </c>
      <c r="Z414" s="21">
        <v>5187.54</v>
      </c>
      <c r="AA414" s="21"/>
      <c r="AB414" s="21"/>
      <c r="AC414" s="21"/>
    </row>
    <row r="415" spans="1:29" x14ac:dyDescent="0.3">
      <c r="A415" s="19">
        <v>42288</v>
      </c>
      <c r="B415" s="20">
        <v>0.85416666666666663</v>
      </c>
      <c r="C415" s="21"/>
      <c r="D415" s="20"/>
      <c r="E415" s="20"/>
      <c r="F415" s="21"/>
      <c r="G415" s="21"/>
      <c r="H415" s="21">
        <v>6683</v>
      </c>
      <c r="I415" s="21">
        <v>646</v>
      </c>
      <c r="J415" s="21">
        <v>1493</v>
      </c>
      <c r="K415" s="21">
        <v>14829</v>
      </c>
      <c r="L415" s="21">
        <v>9339</v>
      </c>
      <c r="M415" s="21">
        <v>4214.1099999999997</v>
      </c>
      <c r="N415" s="21"/>
      <c r="O415" s="21"/>
      <c r="P415" s="21"/>
      <c r="Q415" s="21"/>
      <c r="R415" s="21"/>
      <c r="S415" s="21">
        <v>14591.4</v>
      </c>
      <c r="T415" s="73">
        <v>59431.3</v>
      </c>
      <c r="U415" s="21">
        <v>1614.11</v>
      </c>
      <c r="V415" s="21">
        <v>42961</v>
      </c>
      <c r="W415" s="21">
        <v>43302</v>
      </c>
      <c r="X415" s="21">
        <v>5935.97</v>
      </c>
      <c r="Y415" s="73">
        <v>43317.1</v>
      </c>
      <c r="Z415" s="21">
        <v>5187.5450000000001</v>
      </c>
      <c r="AA415" s="21"/>
      <c r="AB415" s="21"/>
      <c r="AC415" s="21"/>
    </row>
    <row r="416" spans="1:29" x14ac:dyDescent="0.3">
      <c r="A416" s="19">
        <v>42295</v>
      </c>
      <c r="B416" s="20">
        <v>0.86805555555555547</v>
      </c>
      <c r="C416" s="21"/>
      <c r="D416" s="20"/>
      <c r="E416" s="20"/>
      <c r="F416" s="21"/>
      <c r="G416" s="21"/>
      <c r="H416" s="21">
        <v>6696</v>
      </c>
      <c r="I416" s="21">
        <v>646</v>
      </c>
      <c r="J416" s="21">
        <v>1493</v>
      </c>
      <c r="K416" s="21">
        <v>14933</v>
      </c>
      <c r="L416" s="21">
        <v>9422</v>
      </c>
      <c r="M416" s="21">
        <v>4247.8</v>
      </c>
      <c r="N416" s="21"/>
      <c r="O416" s="21"/>
      <c r="P416" s="21"/>
      <c r="Q416" s="21"/>
      <c r="R416" s="21"/>
      <c r="S416" s="21">
        <v>14695.1</v>
      </c>
      <c r="T416" s="73">
        <v>59875.5</v>
      </c>
      <c r="U416" s="21">
        <v>1713.98</v>
      </c>
      <c r="V416" s="21">
        <v>43129</v>
      </c>
      <c r="W416" s="21">
        <v>43470</v>
      </c>
      <c r="X416" s="21">
        <v>5969.64</v>
      </c>
      <c r="Y416" s="73">
        <v>43576.7</v>
      </c>
      <c r="Z416" s="21">
        <v>5228.78</v>
      </c>
      <c r="AA416" s="21"/>
      <c r="AB416" s="21"/>
      <c r="AC416" s="21"/>
    </row>
    <row r="417" spans="1:29" x14ac:dyDescent="0.3">
      <c r="A417" s="19">
        <v>42302</v>
      </c>
      <c r="B417" s="20">
        <v>0.85416666666666663</v>
      </c>
      <c r="C417" s="21"/>
      <c r="D417" s="25">
        <v>1</v>
      </c>
      <c r="E417" s="20"/>
      <c r="F417" s="21"/>
      <c r="G417" s="21"/>
      <c r="H417" s="21">
        <v>6709</v>
      </c>
      <c r="I417" s="21">
        <v>646</v>
      </c>
      <c r="J417" s="21">
        <v>1493</v>
      </c>
      <c r="K417" s="21">
        <v>15051</v>
      </c>
      <c r="L417" s="21">
        <v>9517</v>
      </c>
      <c r="M417" s="21">
        <v>4254.5</v>
      </c>
      <c r="N417" s="21"/>
      <c r="O417" s="21"/>
      <c r="P417" s="21"/>
      <c r="Q417" s="21"/>
      <c r="R417" s="21"/>
      <c r="S417" s="21">
        <v>14816</v>
      </c>
      <c r="T417" s="73">
        <v>60404.5</v>
      </c>
      <c r="U417" s="21">
        <v>1831.45</v>
      </c>
      <c r="V417" s="21">
        <v>43298</v>
      </c>
      <c r="W417" s="21">
        <v>43639</v>
      </c>
      <c r="X417" s="21">
        <v>5976.06</v>
      </c>
      <c r="Y417" s="73">
        <v>43588.2</v>
      </c>
      <c r="Z417" s="21">
        <v>5231.63</v>
      </c>
      <c r="AA417" s="21"/>
      <c r="AB417" s="21"/>
      <c r="AC417" s="21"/>
    </row>
    <row r="418" spans="1:29" x14ac:dyDescent="0.3">
      <c r="A418" s="19">
        <v>42309</v>
      </c>
      <c r="B418" s="20">
        <v>0.875</v>
      </c>
      <c r="C418" s="21"/>
      <c r="D418" s="25"/>
      <c r="E418" s="20"/>
      <c r="F418" s="21"/>
      <c r="G418" s="21"/>
      <c r="H418" s="21">
        <v>6738</v>
      </c>
      <c r="I418" s="21">
        <v>649</v>
      </c>
      <c r="J418" s="21">
        <v>1498</v>
      </c>
      <c r="K418" s="21">
        <v>15151</v>
      </c>
      <c r="L418" s="21">
        <v>9587</v>
      </c>
      <c r="M418" s="21">
        <v>4257.95</v>
      </c>
      <c r="N418" s="21"/>
      <c r="O418" s="21"/>
      <c r="P418" s="21"/>
      <c r="Q418" s="21"/>
      <c r="R418" s="21"/>
      <c r="S418" s="21">
        <v>14917.3</v>
      </c>
      <c r="T418" s="73">
        <v>60844.800000000003</v>
      </c>
      <c r="U418" s="21">
        <v>1933.26</v>
      </c>
      <c r="V418" s="21">
        <v>43466</v>
      </c>
      <c r="W418" s="21">
        <v>43808</v>
      </c>
      <c r="X418" s="21">
        <v>5979.07</v>
      </c>
      <c r="Y418" s="73">
        <v>43588.3</v>
      </c>
      <c r="Z418" s="21">
        <v>5231.63</v>
      </c>
      <c r="AA418" s="21"/>
      <c r="AB418" s="21"/>
      <c r="AC418" s="21"/>
    </row>
    <row r="419" spans="1:29" x14ac:dyDescent="0.3">
      <c r="A419" s="19">
        <v>42316</v>
      </c>
      <c r="B419" s="20">
        <v>0.85416666666666663</v>
      </c>
      <c r="C419" s="21"/>
      <c r="D419" s="25"/>
      <c r="E419" s="20"/>
      <c r="F419" s="21"/>
      <c r="G419" s="21"/>
      <c r="H419" s="21">
        <v>6753</v>
      </c>
      <c r="I419" s="21">
        <v>650</v>
      </c>
      <c r="J419" s="21">
        <v>1499</v>
      </c>
      <c r="K419" s="21">
        <v>15228</v>
      </c>
      <c r="L419" s="21">
        <v>9671</v>
      </c>
      <c r="M419" s="21">
        <v>4266.1400000000003</v>
      </c>
      <c r="N419" s="21"/>
      <c r="O419" s="21"/>
      <c r="P419" s="21"/>
      <c r="Q419" s="21"/>
      <c r="R419" s="21"/>
      <c r="S419" s="21">
        <v>15004.9</v>
      </c>
      <c r="T419" s="73">
        <v>61242.7</v>
      </c>
      <c r="U419" s="21">
        <v>2018.873</v>
      </c>
      <c r="V419" s="21">
        <v>43634</v>
      </c>
      <c r="W419" s="21">
        <v>43975</v>
      </c>
      <c r="X419" s="21">
        <v>5986.97</v>
      </c>
      <c r="Y419" s="73">
        <v>43618</v>
      </c>
      <c r="Z419" s="21">
        <v>5236.3500000000004</v>
      </c>
      <c r="AA419" s="21"/>
      <c r="AB419" s="21"/>
      <c r="AC419" s="21"/>
    </row>
    <row r="420" spans="1:29" x14ac:dyDescent="0.3">
      <c r="A420" s="19">
        <v>42323</v>
      </c>
      <c r="B420" s="20">
        <v>0.85416666666666663</v>
      </c>
      <c r="C420" s="21"/>
      <c r="D420" s="25"/>
      <c r="E420" s="20"/>
      <c r="F420" s="21"/>
      <c r="G420" s="21"/>
      <c r="H420" s="21">
        <v>6763</v>
      </c>
      <c r="I420" s="21">
        <v>650</v>
      </c>
      <c r="J420" s="21">
        <v>1500</v>
      </c>
      <c r="K420" s="21">
        <v>15346</v>
      </c>
      <c r="L420" s="21">
        <v>9746</v>
      </c>
      <c r="M420" s="21">
        <v>4270.8100000000004</v>
      </c>
      <c r="N420" s="21"/>
      <c r="O420" s="21"/>
      <c r="P420" s="21"/>
      <c r="Q420" s="21"/>
      <c r="R420" s="21"/>
      <c r="S420" s="21">
        <v>15111.6</v>
      </c>
      <c r="T420" s="73">
        <v>61716.7</v>
      </c>
      <c r="U420" s="21">
        <v>2132.36</v>
      </c>
      <c r="V420" s="21">
        <v>43802</v>
      </c>
      <c r="W420" s="21">
        <v>44143</v>
      </c>
      <c r="X420" s="21">
        <v>5991.27</v>
      </c>
      <c r="Y420" s="73">
        <v>43618.1</v>
      </c>
      <c r="Z420" s="21">
        <v>5236.3500000000004</v>
      </c>
      <c r="AA420" s="21"/>
      <c r="AB420" s="21"/>
      <c r="AC420" s="21"/>
    </row>
    <row r="421" spans="1:29" x14ac:dyDescent="0.3">
      <c r="A421" s="19">
        <v>42330</v>
      </c>
      <c r="B421" s="20">
        <v>0.85416666666666663</v>
      </c>
      <c r="C421" s="21"/>
      <c r="D421" s="25"/>
      <c r="E421" s="20"/>
      <c r="F421" s="21"/>
      <c r="G421" s="21"/>
      <c r="H421" s="21">
        <v>6770</v>
      </c>
      <c r="I421" s="21">
        <v>650</v>
      </c>
      <c r="J421" s="21">
        <v>1500</v>
      </c>
      <c r="K421" s="21">
        <v>15473</v>
      </c>
      <c r="L421" s="21">
        <v>9848</v>
      </c>
      <c r="M421" s="21">
        <v>4294.8999999999996</v>
      </c>
      <c r="N421" s="21"/>
      <c r="O421" s="21"/>
      <c r="P421" s="21"/>
      <c r="Q421" s="21"/>
      <c r="R421" s="21"/>
      <c r="S421" s="21">
        <v>15227.2</v>
      </c>
      <c r="T421" s="73">
        <v>62209.4</v>
      </c>
      <c r="U421" s="21">
        <v>2242.62</v>
      </c>
      <c r="V421" s="21">
        <v>43970</v>
      </c>
      <c r="W421" s="21">
        <v>44311</v>
      </c>
      <c r="X421" s="21">
        <v>6015.15</v>
      </c>
      <c r="Y421" s="73">
        <v>43757.5</v>
      </c>
      <c r="Z421" s="21">
        <v>5254.66</v>
      </c>
      <c r="AA421" s="21"/>
      <c r="AB421" s="21"/>
      <c r="AC421" s="21"/>
    </row>
    <row r="422" spans="1:29" x14ac:dyDescent="0.3">
      <c r="A422" s="19">
        <v>42337</v>
      </c>
      <c r="B422" s="20">
        <v>0.85416666666666663</v>
      </c>
      <c r="C422" s="21"/>
      <c r="D422" s="25"/>
      <c r="E422" s="20"/>
      <c r="F422" s="21"/>
      <c r="G422" s="21"/>
      <c r="H422" s="21">
        <v>6781</v>
      </c>
      <c r="I422" s="21">
        <v>650</v>
      </c>
      <c r="J422" s="21">
        <v>1500</v>
      </c>
      <c r="K422" s="21">
        <v>15575</v>
      </c>
      <c r="L422" s="21">
        <v>9925</v>
      </c>
      <c r="M422" s="21">
        <v>4359.68</v>
      </c>
      <c r="N422" s="21"/>
      <c r="O422" s="21"/>
      <c r="P422" s="21"/>
      <c r="Q422" s="21"/>
      <c r="R422" s="21"/>
      <c r="S422" s="21">
        <v>15306.3</v>
      </c>
      <c r="T422" s="73">
        <v>62500.4</v>
      </c>
      <c r="U422" s="21">
        <v>2315.4299999999998</v>
      </c>
      <c r="V422" s="21">
        <v>44138</v>
      </c>
      <c r="W422" s="21">
        <v>44479</v>
      </c>
      <c r="X422" s="21">
        <v>6080</v>
      </c>
      <c r="Y422" s="73">
        <v>44301.4</v>
      </c>
      <c r="Z422" s="21">
        <v>5335.02</v>
      </c>
      <c r="AA422" s="21"/>
      <c r="AB422" s="21"/>
      <c r="AC422" s="21"/>
    </row>
    <row r="423" spans="1:29" x14ac:dyDescent="0.3">
      <c r="A423" s="19">
        <v>42344</v>
      </c>
      <c r="B423" s="20">
        <v>0.86111111111111116</v>
      </c>
      <c r="C423" s="21"/>
      <c r="D423" s="25"/>
      <c r="E423" s="20"/>
      <c r="F423" s="21"/>
      <c r="G423" s="21"/>
      <c r="H423" s="21">
        <v>6789</v>
      </c>
      <c r="I423" s="21">
        <v>650</v>
      </c>
      <c r="J423" s="21">
        <v>1500</v>
      </c>
      <c r="K423" s="21">
        <v>15714</v>
      </c>
      <c r="L423" s="21">
        <v>10032</v>
      </c>
      <c r="M423" s="21">
        <v>4371.17</v>
      </c>
      <c r="N423" s="21"/>
      <c r="O423" s="21"/>
      <c r="P423" s="21"/>
      <c r="Q423" s="21"/>
      <c r="R423" s="21"/>
      <c r="S423" s="21">
        <v>15451.6</v>
      </c>
      <c r="T423" s="73">
        <v>63095.1</v>
      </c>
      <c r="U423" s="21">
        <v>2444.62</v>
      </c>
      <c r="V423" s="21">
        <v>44306</v>
      </c>
      <c r="W423" s="21">
        <v>44647</v>
      </c>
      <c r="X423" s="21">
        <v>6090.3</v>
      </c>
      <c r="Y423" s="73">
        <v>44356.6</v>
      </c>
      <c r="Z423" s="21">
        <v>5357.09</v>
      </c>
      <c r="AA423" s="21"/>
      <c r="AB423" s="21"/>
      <c r="AC423" s="21"/>
    </row>
    <row r="424" spans="1:29" x14ac:dyDescent="0.3">
      <c r="A424" s="19">
        <v>42351</v>
      </c>
      <c r="B424" s="20">
        <v>0.85416666666666663</v>
      </c>
      <c r="C424" s="21"/>
      <c r="D424" s="25"/>
      <c r="E424" s="20"/>
      <c r="F424" s="21"/>
      <c r="G424" s="21"/>
      <c r="H424" s="21">
        <v>6800</v>
      </c>
      <c r="I424" s="21">
        <v>650</v>
      </c>
      <c r="J424" s="21">
        <v>1500</v>
      </c>
      <c r="K424" s="21">
        <v>15841</v>
      </c>
      <c r="L424" s="21">
        <v>10127</v>
      </c>
      <c r="M424" s="21">
        <v>4390.29</v>
      </c>
      <c r="N424" s="21"/>
      <c r="O424" s="21"/>
      <c r="P424" s="21"/>
      <c r="Q424" s="21"/>
      <c r="R424" s="21"/>
      <c r="S424" s="21">
        <v>15589.5</v>
      </c>
      <c r="T424" s="73">
        <v>63650.7</v>
      </c>
      <c r="U424" s="21">
        <v>2566.37</v>
      </c>
      <c r="V424" s="21">
        <v>44474</v>
      </c>
      <c r="W424" s="21">
        <v>44815</v>
      </c>
      <c r="X424" s="21">
        <v>6109.48</v>
      </c>
      <c r="Y424" s="73">
        <v>44503.8</v>
      </c>
      <c r="Z424" s="21">
        <v>5410.57</v>
      </c>
      <c r="AA424" s="21"/>
      <c r="AB424" s="21"/>
      <c r="AC424" s="21"/>
    </row>
    <row r="425" spans="1:29" x14ac:dyDescent="0.3">
      <c r="A425" s="19">
        <v>42358</v>
      </c>
      <c r="B425" s="20">
        <v>0.85416666666666663</v>
      </c>
      <c r="C425" s="21"/>
      <c r="D425" s="25"/>
      <c r="E425" s="20"/>
      <c r="F425" s="21"/>
      <c r="G425" s="21"/>
      <c r="H425" s="21">
        <v>6807</v>
      </c>
      <c r="I425" s="21">
        <v>650</v>
      </c>
      <c r="J425" s="21">
        <v>1500</v>
      </c>
      <c r="K425" s="21">
        <v>15968</v>
      </c>
      <c r="L425" s="21">
        <v>10224</v>
      </c>
      <c r="M425" s="21">
        <v>4399.3599999999997</v>
      </c>
      <c r="N425" s="21"/>
      <c r="O425" s="21"/>
      <c r="P425" s="21"/>
      <c r="Q425" s="21"/>
      <c r="R425" s="21"/>
      <c r="S425" s="21">
        <v>15722.4</v>
      </c>
      <c r="T425" s="73">
        <v>64217.3</v>
      </c>
      <c r="U425" s="21">
        <v>2686.16</v>
      </c>
      <c r="V425" s="21">
        <v>44642</v>
      </c>
      <c r="W425" s="21">
        <v>44984</v>
      </c>
      <c r="X425" s="21">
        <v>6118.24</v>
      </c>
      <c r="Y425" s="73">
        <v>44556.800000000003</v>
      </c>
      <c r="Z425" s="21">
        <v>5435.34</v>
      </c>
      <c r="AA425" s="21"/>
      <c r="AB425" s="21"/>
      <c r="AC425" s="21"/>
    </row>
    <row r="426" spans="1:29" x14ac:dyDescent="0.3">
      <c r="A426" s="19">
        <v>42365</v>
      </c>
      <c r="B426" s="20">
        <v>0.99930555555555556</v>
      </c>
      <c r="C426" s="21"/>
      <c r="D426" s="25"/>
      <c r="E426" s="20"/>
      <c r="F426" s="21"/>
      <c r="G426" s="21"/>
      <c r="H426" s="21">
        <v>6814</v>
      </c>
      <c r="I426" s="21">
        <v>650</v>
      </c>
      <c r="J426" s="21">
        <v>1500</v>
      </c>
      <c r="K426" s="21">
        <v>16144</v>
      </c>
      <c r="L426" s="21">
        <v>10312</v>
      </c>
      <c r="M426" s="21">
        <v>4407.04</v>
      </c>
      <c r="N426" s="21"/>
      <c r="O426" s="21"/>
      <c r="P426" s="21"/>
      <c r="Q426" s="21"/>
      <c r="R426" s="21"/>
      <c r="S426" s="21">
        <v>15863.4</v>
      </c>
      <c r="T426" s="73">
        <v>64825.9</v>
      </c>
      <c r="U426" s="21">
        <v>2817.84</v>
      </c>
      <c r="V426" s="21">
        <v>44813</v>
      </c>
      <c r="W426" s="21">
        <v>45155</v>
      </c>
      <c r="X426" s="21">
        <v>6124.63</v>
      </c>
      <c r="Y426" s="73">
        <v>44556.9</v>
      </c>
      <c r="Z426" s="22">
        <v>5435.35</v>
      </c>
      <c r="AA426" s="21"/>
      <c r="AB426" s="21"/>
      <c r="AC426" s="21"/>
    </row>
    <row r="427" spans="1:29" x14ac:dyDescent="0.3">
      <c r="A427" s="19">
        <v>42369</v>
      </c>
      <c r="B427" s="20">
        <v>0.6875</v>
      </c>
      <c r="C427" s="21"/>
      <c r="D427" s="25"/>
      <c r="E427" s="20"/>
      <c r="F427" s="21"/>
      <c r="G427" s="21"/>
      <c r="H427" s="21">
        <v>6821</v>
      </c>
      <c r="I427" s="21">
        <v>650</v>
      </c>
      <c r="J427" s="21">
        <v>1500</v>
      </c>
      <c r="K427" s="21">
        <v>16192</v>
      </c>
      <c r="L427" s="21">
        <v>10387</v>
      </c>
      <c r="M427" s="21">
        <v>4410.87</v>
      </c>
      <c r="N427" s="21"/>
      <c r="O427" s="21"/>
      <c r="P427" s="21"/>
      <c r="Q427" s="21"/>
      <c r="R427" s="21"/>
      <c r="S427" s="21">
        <v>15936.9</v>
      </c>
      <c r="T427" s="73">
        <v>65120.800000000003</v>
      </c>
      <c r="U427" s="21">
        <v>2885.93</v>
      </c>
      <c r="V427" s="21">
        <v>44902</v>
      </c>
      <c r="W427" s="21">
        <v>45243</v>
      </c>
      <c r="X427" s="21">
        <v>6128.11</v>
      </c>
      <c r="Y427" s="73">
        <v>44573.9</v>
      </c>
      <c r="Z427" s="21">
        <v>5451.21</v>
      </c>
      <c r="AA427" s="21"/>
      <c r="AB427" s="21"/>
      <c r="AC427" s="21"/>
    </row>
    <row r="428" spans="1:29" x14ac:dyDescent="0.3">
      <c r="A428" s="19">
        <v>42379</v>
      </c>
      <c r="B428" s="20">
        <v>0.85416666666666663</v>
      </c>
      <c r="C428" s="21"/>
      <c r="D428" s="25"/>
      <c r="E428" s="54"/>
      <c r="F428" s="21"/>
      <c r="G428" s="21"/>
      <c r="H428" s="21">
        <v>6834</v>
      </c>
      <c r="I428" s="21">
        <v>650</v>
      </c>
      <c r="J428" s="21">
        <v>1500</v>
      </c>
      <c r="K428" s="21">
        <v>16401</v>
      </c>
      <c r="L428" s="21">
        <v>10480</v>
      </c>
      <c r="M428" s="21">
        <v>4483.87</v>
      </c>
      <c r="N428" s="21"/>
      <c r="O428" s="21"/>
      <c r="P428" s="21"/>
      <c r="Q428" s="21"/>
      <c r="R428" s="21"/>
      <c r="S428" s="21">
        <v>16095.3</v>
      </c>
      <c r="T428" s="73">
        <v>65667.899999999994</v>
      </c>
      <c r="U428" s="21">
        <v>3038.83</v>
      </c>
      <c r="V428" s="21">
        <v>45196</v>
      </c>
      <c r="W428" s="21">
        <v>45487</v>
      </c>
      <c r="X428" s="21">
        <v>6201.34</v>
      </c>
      <c r="Y428" s="73">
        <v>45187.199999999997</v>
      </c>
      <c r="Z428" s="21">
        <v>5593.98</v>
      </c>
      <c r="AA428" s="21"/>
      <c r="AB428" s="21"/>
      <c r="AC428" s="21"/>
    </row>
    <row r="429" spans="1:29" x14ac:dyDescent="0.3">
      <c r="A429" s="19">
        <v>42386</v>
      </c>
      <c r="B429" s="20">
        <v>0.85416666666666663</v>
      </c>
      <c r="C429" s="21"/>
      <c r="D429" s="25"/>
      <c r="E429" s="20"/>
      <c r="F429" s="21"/>
      <c r="G429" s="21"/>
      <c r="H429" s="21">
        <v>6844</v>
      </c>
      <c r="I429" s="21">
        <v>651</v>
      </c>
      <c r="J429" s="21">
        <v>1501</v>
      </c>
      <c r="K429" s="21">
        <v>16483</v>
      </c>
      <c r="L429" s="21">
        <v>10557</v>
      </c>
      <c r="M429" s="21">
        <v>4573.88</v>
      </c>
      <c r="N429" s="21"/>
      <c r="O429" s="21"/>
      <c r="P429" s="21"/>
      <c r="Q429" s="21"/>
      <c r="R429" s="21"/>
      <c r="S429" s="21">
        <v>16149.6</v>
      </c>
      <c r="T429" s="73">
        <v>65862.3</v>
      </c>
      <c r="U429" s="21">
        <v>3086.66</v>
      </c>
      <c r="V429" s="21">
        <v>45314</v>
      </c>
      <c r="W429" s="21">
        <v>45656</v>
      </c>
      <c r="X429" s="21">
        <v>6291.84</v>
      </c>
      <c r="Y429" s="73">
        <v>45967</v>
      </c>
      <c r="Z429" s="21">
        <v>5698.33</v>
      </c>
      <c r="AA429" s="21"/>
      <c r="AB429" s="21"/>
      <c r="AC429" s="21"/>
    </row>
    <row r="430" spans="1:29" x14ac:dyDescent="0.3">
      <c r="A430" s="19">
        <v>42393</v>
      </c>
      <c r="B430" s="20">
        <v>0.85416666666666663</v>
      </c>
      <c r="C430" s="21"/>
      <c r="D430" s="25"/>
      <c r="E430" s="20"/>
      <c r="F430" s="21"/>
      <c r="G430" s="21"/>
      <c r="H430" s="21">
        <v>6854</v>
      </c>
      <c r="I430" s="21">
        <v>651</v>
      </c>
      <c r="J430" s="21">
        <v>1502</v>
      </c>
      <c r="K430" s="21">
        <v>16570</v>
      </c>
      <c r="L430" s="21">
        <v>10598</v>
      </c>
      <c r="M430" s="21">
        <v>4671.3100000000004</v>
      </c>
      <c r="N430" s="21"/>
      <c r="O430" s="21"/>
      <c r="P430" s="21"/>
      <c r="Q430" s="21"/>
      <c r="R430" s="21"/>
      <c r="S430" s="21">
        <v>16186.3</v>
      </c>
      <c r="T430" s="73">
        <v>65998.399999999994</v>
      </c>
      <c r="U430" s="21">
        <v>3118.81</v>
      </c>
      <c r="V430" s="21">
        <v>45482</v>
      </c>
      <c r="W430" s="21">
        <v>45823</v>
      </c>
      <c r="X430" s="21">
        <v>6389.79</v>
      </c>
      <c r="Y430" s="73">
        <v>46829.3</v>
      </c>
      <c r="Z430" s="21">
        <v>5796.67</v>
      </c>
      <c r="AA430" s="21"/>
      <c r="AB430" s="21"/>
      <c r="AC430" s="21"/>
    </row>
    <row r="431" spans="1:29" x14ac:dyDescent="0.3">
      <c r="A431" s="19">
        <v>42400</v>
      </c>
      <c r="B431" s="20">
        <v>0.85416666666666663</v>
      </c>
      <c r="C431" s="21"/>
      <c r="D431" s="25"/>
      <c r="E431" s="20"/>
      <c r="F431" s="21"/>
      <c r="G431" s="21"/>
      <c r="H431" s="21">
        <v>6866</v>
      </c>
      <c r="I431" s="21">
        <v>651</v>
      </c>
      <c r="J431" s="21">
        <v>1503</v>
      </c>
      <c r="K431" s="21">
        <v>16691</v>
      </c>
      <c r="L431" s="21">
        <v>10695</v>
      </c>
      <c r="M431" s="21">
        <v>4692.58</v>
      </c>
      <c r="N431" s="21"/>
      <c r="O431" s="21"/>
      <c r="P431" s="21"/>
      <c r="Q431" s="21"/>
      <c r="R431" s="21"/>
      <c r="S431" s="21">
        <v>16317.3</v>
      </c>
      <c r="T431" s="73">
        <v>66537.3</v>
      </c>
      <c r="U431" s="21">
        <v>3235.13</v>
      </c>
      <c r="V431" s="21">
        <v>45650</v>
      </c>
      <c r="W431" s="21">
        <v>45991</v>
      </c>
      <c r="X431" s="21">
        <v>6410.91</v>
      </c>
      <c r="Y431" s="73">
        <v>46996.3</v>
      </c>
      <c r="Z431" s="21">
        <v>5832.12</v>
      </c>
      <c r="AA431" s="21"/>
      <c r="AB431" s="21"/>
      <c r="AC431" s="21"/>
    </row>
    <row r="432" spans="1:29" x14ac:dyDescent="0.3">
      <c r="A432" s="19">
        <v>42407</v>
      </c>
      <c r="B432" s="20">
        <v>0.85416666666666663</v>
      </c>
      <c r="C432" s="21"/>
      <c r="D432" s="25"/>
      <c r="E432" s="20"/>
      <c r="F432" s="21"/>
      <c r="G432" s="21"/>
      <c r="H432" s="21">
        <v>6874</v>
      </c>
      <c r="I432" s="21">
        <v>651</v>
      </c>
      <c r="J432" s="21">
        <v>1503</v>
      </c>
      <c r="K432" s="21">
        <v>16805</v>
      </c>
      <c r="L432" s="21">
        <v>10785</v>
      </c>
      <c r="M432" s="21">
        <v>4724.71</v>
      </c>
      <c r="N432" s="21"/>
      <c r="O432" s="21"/>
      <c r="P432" s="21"/>
      <c r="Q432" s="21"/>
      <c r="R432" s="21"/>
      <c r="S432" s="21">
        <v>16436.2</v>
      </c>
      <c r="T432" s="73">
        <v>67024.3</v>
      </c>
      <c r="U432" s="21">
        <v>3337.28</v>
      </c>
      <c r="V432" s="21">
        <v>45818</v>
      </c>
      <c r="W432" s="21">
        <v>46154</v>
      </c>
      <c r="X432" s="21">
        <v>6442.91</v>
      </c>
      <c r="Y432" s="73">
        <v>47249.1</v>
      </c>
      <c r="Z432" s="21">
        <v>5877.76</v>
      </c>
      <c r="AA432" s="21"/>
      <c r="AB432" s="21"/>
      <c r="AC432" s="21"/>
    </row>
    <row r="433" spans="1:29" x14ac:dyDescent="0.3">
      <c r="A433" s="19">
        <v>42414</v>
      </c>
      <c r="B433" s="20">
        <v>0.85416666666666663</v>
      </c>
      <c r="C433" s="21"/>
      <c r="D433" s="25"/>
      <c r="E433" s="20"/>
      <c r="F433" s="21"/>
      <c r="G433" s="21"/>
      <c r="H433" s="21">
        <v>6888</v>
      </c>
      <c r="I433" s="21">
        <v>651</v>
      </c>
      <c r="J433" s="21">
        <v>1503</v>
      </c>
      <c r="K433" s="21">
        <v>16869</v>
      </c>
      <c r="L433" s="21">
        <v>10862</v>
      </c>
      <c r="M433" s="21">
        <v>4797.9399999999996</v>
      </c>
      <c r="N433" s="21"/>
      <c r="O433" s="21"/>
      <c r="P433" s="21"/>
      <c r="Q433" s="21"/>
      <c r="R433" s="21"/>
      <c r="S433" s="21">
        <v>16496.7</v>
      </c>
      <c r="T433" s="73">
        <v>67248.600000000006</v>
      </c>
      <c r="U433" s="21">
        <v>3388.44</v>
      </c>
      <c r="V433" s="21">
        <v>45986</v>
      </c>
      <c r="W433" s="21">
        <v>46327</v>
      </c>
      <c r="X433" s="21">
        <v>6516.4054999999998</v>
      </c>
      <c r="Y433" s="73">
        <v>47871.5</v>
      </c>
      <c r="Z433" s="21">
        <v>5967.1</v>
      </c>
      <c r="AA433" s="21"/>
      <c r="AB433" s="21"/>
      <c r="AC433" s="21"/>
    </row>
    <row r="434" spans="1:29" x14ac:dyDescent="0.3">
      <c r="A434" s="19">
        <v>42421</v>
      </c>
      <c r="B434" s="20">
        <v>0.85416666666666663</v>
      </c>
      <c r="C434" s="21"/>
      <c r="D434" s="25"/>
      <c r="E434" s="20"/>
      <c r="F434" s="21"/>
      <c r="G434" s="21"/>
      <c r="H434" s="21">
        <v>6913</v>
      </c>
      <c r="I434" s="21">
        <v>651</v>
      </c>
      <c r="J434" s="21">
        <v>1506</v>
      </c>
      <c r="K434" s="21">
        <v>16959</v>
      </c>
      <c r="L434" s="21">
        <v>10919</v>
      </c>
      <c r="M434" s="21">
        <v>4869.92</v>
      </c>
      <c r="N434" s="21"/>
      <c r="O434" s="21"/>
      <c r="P434" s="21"/>
      <c r="Q434" s="21"/>
      <c r="R434" s="21"/>
      <c r="S434" s="21">
        <v>16565.2</v>
      </c>
      <c r="T434" s="73">
        <v>67512.800000000003</v>
      </c>
      <c r="U434" s="21">
        <v>3448.2</v>
      </c>
      <c r="V434" s="21">
        <v>46154</v>
      </c>
      <c r="W434" s="21">
        <v>46495</v>
      </c>
      <c r="X434" s="21">
        <v>6589.02</v>
      </c>
      <c r="Y434" s="73">
        <v>48499.6</v>
      </c>
      <c r="Z434" s="21">
        <v>6060.96</v>
      </c>
      <c r="AA434" s="21"/>
      <c r="AB434" s="21"/>
      <c r="AC434" s="21"/>
    </row>
    <row r="435" spans="1:29" x14ac:dyDescent="0.3">
      <c r="A435" s="19">
        <v>42426</v>
      </c>
      <c r="B435" s="20">
        <v>0.5625</v>
      </c>
      <c r="C435" s="21"/>
      <c r="D435" s="25"/>
      <c r="E435" s="20"/>
      <c r="F435" s="21"/>
      <c r="G435" s="21"/>
      <c r="H435" s="21">
        <v>6928</v>
      </c>
      <c r="I435" s="21">
        <v>651</v>
      </c>
      <c r="J435" s="21">
        <v>1515</v>
      </c>
      <c r="K435" s="21">
        <v>16992</v>
      </c>
      <c r="L435" s="21">
        <v>10942</v>
      </c>
      <c r="M435" s="43">
        <v>4889</v>
      </c>
      <c r="N435" s="21"/>
      <c r="O435" s="21"/>
      <c r="P435" s="21"/>
      <c r="Q435" s="21"/>
      <c r="R435" s="21"/>
      <c r="S435" s="21">
        <v>16591.099999999999</v>
      </c>
      <c r="T435" s="73">
        <v>67612.2</v>
      </c>
      <c r="U435" s="21">
        <v>3470.31</v>
      </c>
      <c r="V435" s="21">
        <v>46267</v>
      </c>
      <c r="W435" s="21">
        <v>46608</v>
      </c>
      <c r="X435" s="21">
        <v>6608.1760000000004</v>
      </c>
      <c r="Y435" s="73">
        <v>48672.5</v>
      </c>
      <c r="Z435" s="21">
        <v>6093.8</v>
      </c>
      <c r="AA435" s="21"/>
      <c r="AB435" s="21"/>
      <c r="AC435" s="21"/>
    </row>
    <row r="436" spans="1:29" x14ac:dyDescent="0.3">
      <c r="A436" s="19">
        <v>42428</v>
      </c>
      <c r="B436" s="20">
        <v>0.85416666666666663</v>
      </c>
      <c r="C436" s="21"/>
      <c r="D436" s="25"/>
      <c r="E436" s="20"/>
      <c r="F436" s="21"/>
      <c r="G436" s="21"/>
      <c r="H436" s="21">
        <v>6943</v>
      </c>
      <c r="I436" s="21">
        <v>652</v>
      </c>
      <c r="J436" s="21">
        <v>1515</v>
      </c>
      <c r="K436" s="21">
        <v>17021</v>
      </c>
      <c r="L436" s="21">
        <v>10953</v>
      </c>
      <c r="M436" s="21">
        <v>4918.46</v>
      </c>
      <c r="N436" s="21"/>
      <c r="O436" s="21"/>
      <c r="P436" s="21"/>
      <c r="Q436" s="21"/>
      <c r="R436" s="21"/>
      <c r="S436" s="21">
        <v>16612.099999999999</v>
      </c>
      <c r="T436" s="73">
        <v>67692.600000000006</v>
      </c>
      <c r="U436" s="21">
        <v>3489.46</v>
      </c>
      <c r="V436" s="21">
        <v>46322</v>
      </c>
      <c r="W436" s="21">
        <v>46663</v>
      </c>
      <c r="X436" s="21">
        <v>6638.11</v>
      </c>
      <c r="Y436" s="73">
        <v>48924.5</v>
      </c>
      <c r="Z436" s="21">
        <v>6120.15</v>
      </c>
      <c r="AA436" s="21"/>
      <c r="AB436" s="21"/>
      <c r="AC436" s="21"/>
    </row>
    <row r="437" spans="1:29" x14ac:dyDescent="0.3">
      <c r="A437" s="19">
        <v>42435</v>
      </c>
      <c r="B437" s="20">
        <v>0.85416666666666663</v>
      </c>
      <c r="C437" s="21"/>
      <c r="D437" s="25"/>
      <c r="E437" s="20"/>
      <c r="F437" s="21"/>
      <c r="G437" s="21"/>
      <c r="H437" s="21">
        <v>6969</v>
      </c>
      <c r="I437" s="21">
        <v>652</v>
      </c>
      <c r="J437" s="21">
        <v>1518</v>
      </c>
      <c r="K437" s="21">
        <v>17092</v>
      </c>
      <c r="L437" s="21">
        <v>11005</v>
      </c>
      <c r="M437" s="21">
        <v>5007.3249999999998</v>
      </c>
      <c r="N437" s="21"/>
      <c r="O437" s="21"/>
      <c r="P437" s="21"/>
      <c r="Q437" s="21"/>
      <c r="R437" s="21"/>
      <c r="S437" s="21">
        <v>16658.900000000001</v>
      </c>
      <c r="T437" s="73">
        <v>67862.399999999994</v>
      </c>
      <c r="U437" s="21">
        <v>3530.799</v>
      </c>
      <c r="V437" s="21">
        <v>46490</v>
      </c>
      <c r="W437" s="21">
        <v>46831</v>
      </c>
      <c r="X437" s="21">
        <v>6727.6252000000004</v>
      </c>
      <c r="Y437" s="73">
        <v>49686.400000000001</v>
      </c>
      <c r="Z437" s="21">
        <v>6215.66</v>
      </c>
      <c r="AA437" s="21"/>
      <c r="AB437" s="21"/>
      <c r="AC437" s="21"/>
    </row>
    <row r="438" spans="1:29" x14ac:dyDescent="0.3">
      <c r="A438" s="19">
        <v>42442</v>
      </c>
      <c r="B438" s="20">
        <v>0.85416666666666663</v>
      </c>
      <c r="C438" s="21"/>
      <c r="D438" s="25"/>
      <c r="E438" s="20"/>
      <c r="F438" s="21"/>
      <c r="G438" s="21"/>
      <c r="H438" s="21">
        <v>7015</v>
      </c>
      <c r="I438" s="21">
        <v>655</v>
      </c>
      <c r="J438" s="21">
        <v>1520</v>
      </c>
      <c r="K438" s="21">
        <v>17141</v>
      </c>
      <c r="L438" s="21">
        <v>11061</v>
      </c>
      <c r="M438" s="21">
        <v>5057.2700000000004</v>
      </c>
      <c r="N438" s="21"/>
      <c r="O438" s="21"/>
      <c r="P438" s="21"/>
      <c r="Q438" s="21"/>
      <c r="R438" s="21"/>
      <c r="S438" s="21">
        <v>16720.400000000001</v>
      </c>
      <c r="T438" s="73">
        <v>68102.5</v>
      </c>
      <c r="U438" s="21">
        <v>3589.08</v>
      </c>
      <c r="V438" s="21">
        <v>46658</v>
      </c>
      <c r="W438" s="21">
        <v>46999</v>
      </c>
      <c r="X438" s="21">
        <v>6777.79</v>
      </c>
      <c r="Y438" s="73">
        <v>50117.7</v>
      </c>
      <c r="Z438" s="21">
        <v>6279.65</v>
      </c>
      <c r="AA438" s="21"/>
      <c r="AB438" s="21"/>
      <c r="AC438" s="21"/>
    </row>
    <row r="439" spans="1:29" x14ac:dyDescent="0.3">
      <c r="A439" s="19">
        <v>42449</v>
      </c>
      <c r="B439" s="20">
        <v>0.91666666666666663</v>
      </c>
      <c r="C439" s="21"/>
      <c r="D439" s="25"/>
      <c r="E439" s="20"/>
      <c r="F439" s="21"/>
      <c r="G439" s="21"/>
      <c r="H439" s="21">
        <v>7047</v>
      </c>
      <c r="I439" s="21">
        <v>655</v>
      </c>
      <c r="J439" s="21">
        <v>1522</v>
      </c>
      <c r="K439" s="21">
        <v>17246</v>
      </c>
      <c r="L439" s="21">
        <v>11126</v>
      </c>
      <c r="M439" s="21">
        <v>5103.8</v>
      </c>
      <c r="N439" s="21"/>
      <c r="O439" s="21"/>
      <c r="P439" s="21"/>
      <c r="Q439" s="21"/>
      <c r="R439" s="21"/>
      <c r="S439" s="21">
        <v>16814.5</v>
      </c>
      <c r="T439" s="73">
        <v>68460.2</v>
      </c>
      <c r="U439" s="21">
        <v>3677.97</v>
      </c>
      <c r="V439" s="21">
        <v>46827</v>
      </c>
      <c r="W439" s="21">
        <v>47169</v>
      </c>
      <c r="X439" s="21">
        <v>6824.59</v>
      </c>
      <c r="Y439" s="73">
        <v>50492.9</v>
      </c>
      <c r="Z439" s="21">
        <v>6340.54</v>
      </c>
      <c r="AA439" s="21"/>
      <c r="AB439" s="21"/>
      <c r="AC439" s="21"/>
    </row>
    <row r="440" spans="1:29" x14ac:dyDescent="0.3">
      <c r="A440" s="19">
        <v>42456</v>
      </c>
      <c r="B440" s="20">
        <v>0.85416666666666663</v>
      </c>
      <c r="C440" s="21"/>
      <c r="D440" s="25">
        <v>-1</v>
      </c>
      <c r="E440" s="20"/>
      <c r="F440" s="21"/>
      <c r="G440" s="21"/>
      <c r="H440" s="21">
        <v>7075</v>
      </c>
      <c r="I440" s="21">
        <v>658</v>
      </c>
      <c r="J440" s="21">
        <v>1523</v>
      </c>
      <c r="K440" s="21">
        <v>17346</v>
      </c>
      <c r="L440" s="21">
        <v>11222</v>
      </c>
      <c r="M440" s="21">
        <v>5121.2299999999996</v>
      </c>
      <c r="N440" s="21"/>
      <c r="O440" s="21"/>
      <c r="P440" s="21"/>
      <c r="Q440" s="21"/>
      <c r="R440" s="21"/>
      <c r="S440" s="21">
        <v>16932.8</v>
      </c>
      <c r="T440" s="73">
        <v>68944.2</v>
      </c>
      <c r="U440" s="21">
        <v>3786.55</v>
      </c>
      <c r="V440" s="21">
        <v>46993</v>
      </c>
      <c r="W440" s="21">
        <v>47334</v>
      </c>
      <c r="X440" s="21">
        <v>6841.34</v>
      </c>
      <c r="Y440" s="73">
        <v>50601.5</v>
      </c>
      <c r="Z440" s="21">
        <v>6369.18</v>
      </c>
      <c r="AA440" s="21"/>
      <c r="AB440" s="21"/>
      <c r="AC440" s="21"/>
    </row>
    <row r="441" spans="1:29" x14ac:dyDescent="0.3">
      <c r="A441" s="19">
        <v>42463</v>
      </c>
      <c r="B441" s="20">
        <v>0.85416666666666663</v>
      </c>
      <c r="C441" s="21"/>
      <c r="D441" s="25"/>
      <c r="E441" s="20"/>
      <c r="F441" s="21"/>
      <c r="G441" s="21"/>
      <c r="H441" s="21">
        <v>7117</v>
      </c>
      <c r="I441" s="21">
        <v>665</v>
      </c>
      <c r="J441" s="21">
        <v>1525</v>
      </c>
      <c r="K441" s="21">
        <v>17457</v>
      </c>
      <c r="L441" s="21">
        <v>11276</v>
      </c>
      <c r="M441" s="21">
        <v>5125.59</v>
      </c>
      <c r="N441" s="21"/>
      <c r="O441" s="21"/>
      <c r="P441" s="21"/>
      <c r="Q441" s="21"/>
      <c r="R441" s="21"/>
      <c r="S441" s="21">
        <v>17053.900000000001</v>
      </c>
      <c r="T441" s="73">
        <v>69454.399999999994</v>
      </c>
      <c r="U441" s="21">
        <v>3905.04</v>
      </c>
      <c r="V441" s="21">
        <v>47161</v>
      </c>
      <c r="W441" s="21">
        <v>47502</v>
      </c>
      <c r="X441" s="21">
        <v>6845.56</v>
      </c>
      <c r="Y441" s="73">
        <v>50610.3</v>
      </c>
      <c r="Z441" s="21">
        <v>6373.26</v>
      </c>
      <c r="AA441" s="21"/>
      <c r="AB441" s="21"/>
      <c r="AC441" s="21"/>
    </row>
    <row r="442" spans="1:29" x14ac:dyDescent="0.3">
      <c r="A442" s="19">
        <v>42470</v>
      </c>
      <c r="B442" s="20">
        <v>0.84375</v>
      </c>
      <c r="C442" s="21"/>
      <c r="D442" s="25"/>
      <c r="E442" s="20"/>
      <c r="F442" s="21"/>
      <c r="G442" s="21"/>
      <c r="H442" s="21">
        <v>7160</v>
      </c>
      <c r="I442" s="21">
        <v>667</v>
      </c>
      <c r="J442" s="21">
        <v>1530</v>
      </c>
      <c r="K442" s="21">
        <v>17545</v>
      </c>
      <c r="L442" s="21">
        <v>11336</v>
      </c>
      <c r="M442" s="21">
        <v>5129.53</v>
      </c>
      <c r="N442" s="21"/>
      <c r="O442" s="21"/>
      <c r="P442" s="21"/>
      <c r="Q442" s="21"/>
      <c r="R442" s="21"/>
      <c r="S442" s="21">
        <v>17161.599999999999</v>
      </c>
      <c r="T442" s="73">
        <v>69911.600000000006</v>
      </c>
      <c r="U442" s="21">
        <v>4008.47</v>
      </c>
      <c r="V442" s="21">
        <v>47329</v>
      </c>
      <c r="W442" s="21">
        <v>47670</v>
      </c>
      <c r="X442" s="21">
        <v>6849.08</v>
      </c>
      <c r="Y442" s="73">
        <v>50610.3</v>
      </c>
      <c r="Z442" s="21">
        <v>6373.27</v>
      </c>
      <c r="AA442" s="21"/>
      <c r="AB442" s="21"/>
      <c r="AC442" s="21"/>
    </row>
    <row r="443" spans="1:29" x14ac:dyDescent="0.3">
      <c r="A443" s="19">
        <v>42477</v>
      </c>
      <c r="B443" s="20">
        <v>0.85416666666666663</v>
      </c>
      <c r="C443" s="21"/>
      <c r="D443" s="25"/>
      <c r="E443" s="20"/>
      <c r="F443" s="21"/>
      <c r="G443" s="21"/>
      <c r="H443" s="21">
        <v>7209</v>
      </c>
      <c r="I443" s="21">
        <v>672</v>
      </c>
      <c r="J443" s="21">
        <v>1545</v>
      </c>
      <c r="K443" s="21">
        <v>17627</v>
      </c>
      <c r="L443" s="21">
        <v>11373</v>
      </c>
      <c r="M443" s="21">
        <v>5132.53</v>
      </c>
      <c r="N443" s="21"/>
      <c r="O443" s="21"/>
      <c r="P443" s="21"/>
      <c r="Q443" s="21"/>
      <c r="R443" s="21"/>
      <c r="S443" s="21">
        <v>17239.400000000001</v>
      </c>
      <c r="T443" s="73">
        <v>70241</v>
      </c>
      <c r="U443" s="21">
        <v>4082.93</v>
      </c>
      <c r="V443" s="21">
        <v>47497</v>
      </c>
      <c r="W443" s="21">
        <v>47838</v>
      </c>
      <c r="X443" s="21">
        <v>6851.77</v>
      </c>
      <c r="Y443" s="73">
        <v>50610.400000000001</v>
      </c>
      <c r="Z443" s="21">
        <v>6373.27</v>
      </c>
      <c r="AA443" s="21"/>
      <c r="AB443" s="21"/>
      <c r="AC443" s="21"/>
    </row>
    <row r="444" spans="1:29" x14ac:dyDescent="0.3">
      <c r="A444" s="19">
        <v>42484</v>
      </c>
      <c r="B444" s="20">
        <v>0.85416666666666663</v>
      </c>
      <c r="C444" s="21"/>
      <c r="D444" s="25"/>
      <c r="E444" s="20"/>
      <c r="F444" s="21"/>
      <c r="G444" s="21"/>
      <c r="H444" s="21">
        <v>7267</v>
      </c>
      <c r="I444" s="21">
        <v>675</v>
      </c>
      <c r="J444" s="21">
        <v>1553</v>
      </c>
      <c r="K444" s="21">
        <v>17716</v>
      </c>
      <c r="L444" s="21">
        <v>11425</v>
      </c>
      <c r="M444" s="21">
        <v>5139.7</v>
      </c>
      <c r="N444" s="21"/>
      <c r="O444" s="21"/>
      <c r="P444" s="21"/>
      <c r="Q444" s="21"/>
      <c r="R444" s="21"/>
      <c r="S444" s="21">
        <v>17350.2</v>
      </c>
      <c r="T444" s="73">
        <v>70696.600000000006</v>
      </c>
      <c r="U444" s="21">
        <v>4187.21</v>
      </c>
      <c r="V444" s="21">
        <v>47665</v>
      </c>
      <c r="W444" s="21">
        <v>48006</v>
      </c>
      <c r="X444" s="21">
        <v>6858.45</v>
      </c>
      <c r="Y444" s="73">
        <v>50631.5</v>
      </c>
      <c r="Z444" s="21">
        <v>6376.25</v>
      </c>
      <c r="AA444" s="21"/>
      <c r="AB444" s="21"/>
      <c r="AC444" s="21"/>
    </row>
    <row r="445" spans="1:29" x14ac:dyDescent="0.3">
      <c r="A445" s="19">
        <v>42491</v>
      </c>
      <c r="B445" s="20">
        <v>0.85416666666666663</v>
      </c>
      <c r="C445" s="21"/>
      <c r="D445" s="25"/>
      <c r="E445" s="55"/>
      <c r="F445" s="21"/>
      <c r="G445" s="21"/>
      <c r="H445" s="21">
        <v>7319</v>
      </c>
      <c r="I445" s="21">
        <v>679</v>
      </c>
      <c r="J445" s="21">
        <v>1555</v>
      </c>
      <c r="K445" s="21">
        <v>17804</v>
      </c>
      <c r="L445" s="21">
        <v>11474</v>
      </c>
      <c r="M445" s="21">
        <v>5165.7950000000001</v>
      </c>
      <c r="N445" s="21"/>
      <c r="O445" s="21"/>
      <c r="P445" s="21"/>
      <c r="Q445" s="21"/>
      <c r="R445" s="21"/>
      <c r="S445" s="21">
        <v>17446.5</v>
      </c>
      <c r="T445" s="73">
        <v>71072.800000000003</v>
      </c>
      <c r="U445" s="21">
        <v>4277.29</v>
      </c>
      <c r="V445" s="21">
        <v>47833</v>
      </c>
      <c r="W445" s="21">
        <v>48174</v>
      </c>
      <c r="X445" s="21">
        <v>6884.48</v>
      </c>
      <c r="Y445" s="73">
        <v>50833.1</v>
      </c>
      <c r="Z445" s="21">
        <v>6426.24</v>
      </c>
      <c r="AA445" s="21"/>
      <c r="AB445" s="21"/>
      <c r="AC445" s="21"/>
    </row>
    <row r="446" spans="1:29" x14ac:dyDescent="0.3">
      <c r="A446" s="19">
        <v>42498</v>
      </c>
      <c r="B446" s="20">
        <v>0.86111111111111116</v>
      </c>
      <c r="C446" s="21"/>
      <c r="D446" s="25"/>
      <c r="E446" s="20"/>
      <c r="F446" s="21"/>
      <c r="G446" s="21"/>
      <c r="H446" s="21">
        <v>7394</v>
      </c>
      <c r="I446" s="21">
        <v>696</v>
      </c>
      <c r="J446" s="21">
        <v>1573</v>
      </c>
      <c r="K446" s="21">
        <v>17865</v>
      </c>
      <c r="L446" s="21">
        <v>11497</v>
      </c>
      <c r="M446" s="21">
        <v>5169.32</v>
      </c>
      <c r="N446" s="21"/>
      <c r="O446" s="21"/>
      <c r="P446" s="21"/>
      <c r="Q446" s="21"/>
      <c r="R446" s="21"/>
      <c r="S446" s="21">
        <v>17496.3</v>
      </c>
      <c r="T446" s="73">
        <v>71287</v>
      </c>
      <c r="U446" s="21">
        <v>4324.03</v>
      </c>
      <c r="V446" s="21">
        <v>48001</v>
      </c>
      <c r="W446" s="21">
        <v>48342</v>
      </c>
      <c r="X446" s="21">
        <v>6887.8</v>
      </c>
      <c r="Y446" s="73">
        <v>50833.3</v>
      </c>
      <c r="Z446" s="21">
        <v>6426.24</v>
      </c>
      <c r="AA446" s="21"/>
      <c r="AB446" s="21"/>
      <c r="AC446" s="21"/>
    </row>
    <row r="447" spans="1:29" x14ac:dyDescent="0.3">
      <c r="A447" s="19">
        <v>42506</v>
      </c>
      <c r="B447" s="20">
        <v>0.86805555555555547</v>
      </c>
      <c r="C447" s="21"/>
      <c r="D447" s="25"/>
      <c r="E447" s="20"/>
      <c r="F447" s="21"/>
      <c r="G447" s="21"/>
      <c r="H447" s="21">
        <v>7459</v>
      </c>
      <c r="I447" s="21">
        <v>700</v>
      </c>
      <c r="J447" s="21">
        <v>1594</v>
      </c>
      <c r="K447" s="21">
        <v>17950</v>
      </c>
      <c r="L447" s="21">
        <v>11516</v>
      </c>
      <c r="M447" s="21">
        <v>5175.1229999999996</v>
      </c>
      <c r="N447" s="21"/>
      <c r="O447" s="21"/>
      <c r="P447" s="21"/>
      <c r="Q447" s="21"/>
      <c r="R447" s="21"/>
      <c r="S447" s="21">
        <v>17534.5</v>
      </c>
      <c r="T447" s="73">
        <v>71436.800000000003</v>
      </c>
      <c r="U447" s="21">
        <v>4359.97</v>
      </c>
      <c r="V447" s="21">
        <v>48193</v>
      </c>
      <c r="W447" s="21">
        <v>48538</v>
      </c>
      <c r="X447" s="21">
        <v>6892.88</v>
      </c>
      <c r="Y447" s="73">
        <v>50833.3</v>
      </c>
      <c r="Z447" s="21">
        <v>6426.43</v>
      </c>
      <c r="AA447" s="21"/>
      <c r="AB447" s="21"/>
      <c r="AC447" s="21"/>
    </row>
    <row r="448" spans="1:29" x14ac:dyDescent="0.3">
      <c r="A448" s="19">
        <v>42512</v>
      </c>
      <c r="B448" s="20">
        <v>0.85416666666666663</v>
      </c>
      <c r="C448" s="21"/>
      <c r="D448" s="25"/>
      <c r="E448" s="20"/>
      <c r="F448" s="21"/>
      <c r="G448" s="21"/>
      <c r="H448" s="21">
        <v>7495</v>
      </c>
      <c r="I448" s="21">
        <v>704</v>
      </c>
      <c r="J448" s="21">
        <v>1604</v>
      </c>
      <c r="K448" s="21">
        <v>18019</v>
      </c>
      <c r="L448" s="21">
        <v>11539</v>
      </c>
      <c r="M448" s="21">
        <v>5179.59</v>
      </c>
      <c r="N448" s="21"/>
      <c r="O448" s="21"/>
      <c r="P448" s="21"/>
      <c r="Q448" s="21"/>
      <c r="R448" s="21"/>
      <c r="S448" s="21">
        <v>17578.5</v>
      </c>
      <c r="T448" s="73">
        <v>71630.3</v>
      </c>
      <c r="U448" s="21">
        <v>4401.6099999999997</v>
      </c>
      <c r="V448" s="21">
        <v>48337</v>
      </c>
      <c r="W448" s="21">
        <v>48678</v>
      </c>
      <c r="X448" s="21">
        <v>6897.16</v>
      </c>
      <c r="Y448" s="73">
        <v>50833.4</v>
      </c>
      <c r="Z448" s="21">
        <v>6426.44</v>
      </c>
      <c r="AA448" s="21"/>
      <c r="AB448" s="21"/>
      <c r="AC448" s="21"/>
    </row>
    <row r="449" spans="1:29" x14ac:dyDescent="0.3">
      <c r="A449" s="19">
        <v>42519</v>
      </c>
      <c r="B449" s="20">
        <v>0.85416666666666663</v>
      </c>
      <c r="C449" s="21"/>
      <c r="D449" s="25"/>
      <c r="E449" s="20"/>
      <c r="F449" s="21"/>
      <c r="G449" s="21"/>
      <c r="H449" s="21">
        <v>7543</v>
      </c>
      <c r="I449" s="21">
        <v>709</v>
      </c>
      <c r="J449" s="21">
        <v>1619</v>
      </c>
      <c r="K449" s="21">
        <v>18077</v>
      </c>
      <c r="L449" s="21">
        <v>11576</v>
      </c>
      <c r="M449" s="21">
        <v>5182.66</v>
      </c>
      <c r="N449" s="21"/>
      <c r="O449" s="21"/>
      <c r="P449" s="21"/>
      <c r="Q449" s="21"/>
      <c r="R449" s="21"/>
      <c r="S449" s="21">
        <v>17632.3</v>
      </c>
      <c r="T449" s="73">
        <v>71868.600000000006</v>
      </c>
      <c r="U449" s="21">
        <v>4454.28</v>
      </c>
      <c r="V449" s="21">
        <v>48505</v>
      </c>
      <c r="W449" s="21">
        <v>48846</v>
      </c>
      <c r="X449" s="21">
        <v>6900.0360000000001</v>
      </c>
      <c r="Y449" s="73">
        <v>50833.599999999999</v>
      </c>
      <c r="Z449" s="21">
        <v>6426.44</v>
      </c>
      <c r="AA449" s="21"/>
      <c r="AB449" s="21"/>
      <c r="AC449" s="21"/>
    </row>
    <row r="450" spans="1:29" x14ac:dyDescent="0.3">
      <c r="A450" s="19">
        <v>42526</v>
      </c>
      <c r="B450" s="20">
        <v>0.85416666666666663</v>
      </c>
      <c r="C450" s="21"/>
      <c r="D450" s="25"/>
      <c r="E450" s="20"/>
      <c r="F450" s="21"/>
      <c r="G450" s="21"/>
      <c r="H450" s="21">
        <v>7587</v>
      </c>
      <c r="I450" s="21">
        <v>722</v>
      </c>
      <c r="J450" s="21">
        <v>1628</v>
      </c>
      <c r="K450" s="21">
        <v>18133</v>
      </c>
      <c r="L450" s="21">
        <v>11603</v>
      </c>
      <c r="M450" s="21">
        <v>5186.32</v>
      </c>
      <c r="N450" s="21"/>
      <c r="O450" s="21"/>
      <c r="P450" s="21"/>
      <c r="Q450" s="21"/>
      <c r="R450" s="21"/>
      <c r="S450" s="21">
        <v>17649.5</v>
      </c>
      <c r="T450" s="73">
        <v>71955.600000000006</v>
      </c>
      <c r="U450" s="21">
        <v>4476</v>
      </c>
      <c r="V450" s="21">
        <v>48673</v>
      </c>
      <c r="W450" s="21">
        <v>49014</v>
      </c>
      <c r="X450" s="21">
        <v>6903.65</v>
      </c>
      <c r="Y450" s="73">
        <v>50833.7</v>
      </c>
      <c r="Z450" s="21">
        <v>6426.45</v>
      </c>
      <c r="AA450" s="21"/>
      <c r="AB450" s="21"/>
      <c r="AC450" s="21"/>
    </row>
    <row r="451" spans="1:29" x14ac:dyDescent="0.3">
      <c r="A451" s="19">
        <v>42533</v>
      </c>
      <c r="B451" s="20">
        <v>0.9375</v>
      </c>
      <c r="C451" s="21"/>
      <c r="D451" s="25"/>
      <c r="E451" s="20"/>
      <c r="F451" s="21"/>
      <c r="G451" s="21"/>
      <c r="H451" s="21">
        <v>7656</v>
      </c>
      <c r="I451" s="21">
        <v>726</v>
      </c>
      <c r="J451" s="21">
        <v>1660</v>
      </c>
      <c r="K451" s="21">
        <v>18146</v>
      </c>
      <c r="L451" s="21">
        <v>11613</v>
      </c>
      <c r="M451" s="21">
        <v>5190.2700000000004</v>
      </c>
      <c r="N451" s="21"/>
      <c r="O451" s="21"/>
      <c r="P451" s="21"/>
      <c r="Q451" s="21"/>
      <c r="R451" s="21"/>
      <c r="S451" s="21">
        <v>17652.599999999999</v>
      </c>
      <c r="T451" s="73">
        <v>71962.3</v>
      </c>
      <c r="U451" s="21">
        <v>4478.3900000000003</v>
      </c>
      <c r="V451" s="21">
        <v>48843</v>
      </c>
      <c r="W451" s="21">
        <v>49184</v>
      </c>
      <c r="X451" s="21">
        <v>6906.97</v>
      </c>
      <c r="Y451" s="73">
        <v>50833.7</v>
      </c>
      <c r="Z451" s="21">
        <v>6426.45</v>
      </c>
      <c r="AA451" s="21"/>
      <c r="AB451" s="21"/>
      <c r="AC451" s="21"/>
    </row>
    <row r="452" spans="1:29" x14ac:dyDescent="0.3">
      <c r="A452" s="19">
        <v>42540</v>
      </c>
      <c r="B452" s="20">
        <v>0.85416666666666663</v>
      </c>
      <c r="C452" s="21"/>
      <c r="D452" s="25"/>
      <c r="E452" s="20"/>
      <c r="F452" s="21"/>
      <c r="G452" s="21"/>
      <c r="H452" s="21">
        <v>7699</v>
      </c>
      <c r="I452" s="21">
        <v>731</v>
      </c>
      <c r="J452" s="21">
        <v>1671</v>
      </c>
      <c r="K452" s="21">
        <v>18194</v>
      </c>
      <c r="L452" s="21">
        <v>11635</v>
      </c>
      <c r="M452" s="21">
        <v>5195.18</v>
      </c>
      <c r="N452" s="21"/>
      <c r="O452" s="21"/>
      <c r="P452" s="21"/>
      <c r="Q452" s="21"/>
      <c r="R452" s="21"/>
      <c r="S452" s="21">
        <v>17676.599999999999</v>
      </c>
      <c r="T452" s="73">
        <v>72080.5</v>
      </c>
      <c r="U452" s="21">
        <v>4506.45</v>
      </c>
      <c r="V452" s="21">
        <v>49009</v>
      </c>
      <c r="W452" s="21">
        <v>49350</v>
      </c>
      <c r="X452" s="21">
        <v>6911.39</v>
      </c>
      <c r="Y452" s="73">
        <v>50833.8</v>
      </c>
      <c r="Z452" s="21">
        <v>6426.45</v>
      </c>
      <c r="AA452" s="21"/>
      <c r="AB452" s="21"/>
      <c r="AC452" s="21"/>
    </row>
    <row r="453" spans="1:29" x14ac:dyDescent="0.3">
      <c r="A453" s="19">
        <v>42548</v>
      </c>
      <c r="B453" s="20">
        <v>0.99930555555555556</v>
      </c>
      <c r="C453" s="21"/>
      <c r="D453" s="25"/>
      <c r="E453" s="20"/>
      <c r="F453" s="21"/>
      <c r="G453" s="21"/>
      <c r="H453" s="21">
        <v>7755</v>
      </c>
      <c r="I453" s="21">
        <v>738</v>
      </c>
      <c r="J453" s="21">
        <v>1691</v>
      </c>
      <c r="K453" s="21">
        <v>18243</v>
      </c>
      <c r="L453" s="21">
        <v>11653</v>
      </c>
      <c r="M453" s="21">
        <v>5198.92</v>
      </c>
      <c r="N453" s="21"/>
      <c r="O453" s="21"/>
      <c r="P453" s="21"/>
      <c r="Q453" s="21"/>
      <c r="R453" s="21"/>
      <c r="S453" s="21">
        <v>17692</v>
      </c>
      <c r="T453" s="73">
        <v>72159.7</v>
      </c>
      <c r="U453" s="21">
        <v>4527.75</v>
      </c>
      <c r="V453" s="21">
        <v>49213</v>
      </c>
      <c r="W453" s="21">
        <v>49554</v>
      </c>
      <c r="X453" s="21">
        <v>6915.21</v>
      </c>
      <c r="Y453" s="73">
        <v>50833.9</v>
      </c>
      <c r="Z453" s="21">
        <v>6426.45</v>
      </c>
      <c r="AA453" s="21"/>
      <c r="AB453" s="21"/>
      <c r="AC453" s="21"/>
    </row>
    <row r="454" spans="1:29" x14ac:dyDescent="0.3">
      <c r="A454" s="19">
        <v>42554</v>
      </c>
      <c r="B454" s="20">
        <v>0.85416666666666663</v>
      </c>
      <c r="C454" s="21"/>
      <c r="D454" s="25"/>
      <c r="E454" s="20"/>
      <c r="F454" s="21"/>
      <c r="G454" s="21"/>
      <c r="H454" s="21">
        <v>7798</v>
      </c>
      <c r="I454" s="21">
        <v>748</v>
      </c>
      <c r="J454" s="21">
        <v>1701</v>
      </c>
      <c r="K454" s="21">
        <v>18277</v>
      </c>
      <c r="L454" s="21">
        <v>11668</v>
      </c>
      <c r="M454" s="21">
        <v>5202.01</v>
      </c>
      <c r="N454" s="21"/>
      <c r="O454" s="21"/>
      <c r="P454" s="21"/>
      <c r="Q454" s="21"/>
      <c r="R454" s="21"/>
      <c r="S454" s="21">
        <v>17705.400000000001</v>
      </c>
      <c r="T454" s="73">
        <v>72224.399999999994</v>
      </c>
      <c r="U454" s="21">
        <v>4543.62</v>
      </c>
      <c r="V454" s="21">
        <v>49345</v>
      </c>
      <c r="W454" s="21">
        <v>49686</v>
      </c>
      <c r="X454" s="21">
        <v>6917.77</v>
      </c>
      <c r="Y454" s="73">
        <v>50833.9</v>
      </c>
      <c r="Z454" s="21">
        <v>6426.48</v>
      </c>
      <c r="AA454" s="21"/>
      <c r="AB454" s="21"/>
      <c r="AC454" s="21"/>
    </row>
    <row r="455" spans="1:29" x14ac:dyDescent="0.3">
      <c r="A455" s="19">
        <v>42561</v>
      </c>
      <c r="B455" s="20">
        <v>0.9375</v>
      </c>
      <c r="C455" s="21"/>
      <c r="D455" s="25"/>
      <c r="E455" s="20"/>
      <c r="F455" s="21"/>
      <c r="G455" s="21"/>
      <c r="H455" s="21">
        <v>7855</v>
      </c>
      <c r="I455" s="21">
        <v>755</v>
      </c>
      <c r="J455" s="21">
        <v>1716</v>
      </c>
      <c r="K455" s="21">
        <v>18324</v>
      </c>
      <c r="L455" s="21">
        <v>11684</v>
      </c>
      <c r="M455" s="21">
        <v>5206.6899999999996</v>
      </c>
      <c r="N455" s="21"/>
      <c r="O455" s="21"/>
      <c r="P455" s="21"/>
      <c r="Q455" s="21"/>
      <c r="R455" s="21"/>
      <c r="S455" s="21">
        <v>17718.7</v>
      </c>
      <c r="T455" s="73">
        <v>72281.399999999994</v>
      </c>
      <c r="U455" s="21">
        <v>4556.38</v>
      </c>
      <c r="V455" s="21">
        <v>49515</v>
      </c>
      <c r="W455" s="21">
        <v>49856</v>
      </c>
      <c r="X455" s="21">
        <v>6922.22</v>
      </c>
      <c r="Y455" s="73">
        <v>50834</v>
      </c>
      <c r="Z455" s="21">
        <v>6426.48</v>
      </c>
      <c r="AA455" s="21"/>
      <c r="AB455" s="21"/>
      <c r="AC455" s="21"/>
    </row>
    <row r="456" spans="1:29" x14ac:dyDescent="0.3">
      <c r="A456" s="19">
        <v>42568</v>
      </c>
      <c r="B456" s="20">
        <v>0.875</v>
      </c>
      <c r="C456" s="21"/>
      <c r="D456" s="25"/>
      <c r="E456" s="20"/>
      <c r="F456" s="21"/>
      <c r="G456" s="21"/>
      <c r="H456" s="21">
        <v>7914</v>
      </c>
      <c r="I456" s="21">
        <v>762</v>
      </c>
      <c r="J456" s="21">
        <v>1736</v>
      </c>
      <c r="K456" s="21">
        <v>18353</v>
      </c>
      <c r="L456" s="21">
        <v>11696</v>
      </c>
      <c r="M456" s="21">
        <v>5209.9799999999996</v>
      </c>
      <c r="N456" s="21"/>
      <c r="O456" s="21"/>
      <c r="P456" s="21"/>
      <c r="Q456" s="21"/>
      <c r="R456" s="21"/>
      <c r="S456" s="21">
        <v>17720.7</v>
      </c>
      <c r="T456" s="73">
        <v>72281.399999999994</v>
      </c>
      <c r="U456" s="21">
        <v>4556.43</v>
      </c>
      <c r="V456" s="21">
        <v>49681</v>
      </c>
      <c r="W456" s="21">
        <v>50023</v>
      </c>
      <c r="X456" s="21">
        <v>6925.1</v>
      </c>
      <c r="Y456" s="73">
        <v>50834</v>
      </c>
      <c r="Z456" s="21">
        <v>6426.49</v>
      </c>
      <c r="AA456" s="21"/>
      <c r="AB456" s="21"/>
      <c r="AC456" s="21"/>
    </row>
    <row r="457" spans="1:29" x14ac:dyDescent="0.3">
      <c r="A457" s="19">
        <v>42575</v>
      </c>
      <c r="B457" s="20">
        <v>0.88888888888888884</v>
      </c>
      <c r="C457" s="21"/>
      <c r="D457" s="25"/>
      <c r="E457" s="20"/>
      <c r="F457" s="21"/>
      <c r="G457" s="21"/>
      <c r="H457" s="21">
        <v>7982</v>
      </c>
      <c r="I457" s="21">
        <v>771</v>
      </c>
      <c r="J457" s="21">
        <v>1766</v>
      </c>
      <c r="K457" s="21">
        <v>18379</v>
      </c>
      <c r="L457" s="21">
        <v>11707</v>
      </c>
      <c r="M457" s="21">
        <v>5213.3900000000003</v>
      </c>
      <c r="N457" s="21"/>
      <c r="O457" s="21"/>
      <c r="P457" s="21"/>
      <c r="Q457" s="21"/>
      <c r="R457" s="21"/>
      <c r="S457" s="21">
        <v>17722.7</v>
      </c>
      <c r="T457" s="73">
        <v>72281.399999999994</v>
      </c>
      <c r="U457" s="21">
        <v>4556.4799999999996</v>
      </c>
      <c r="V457" s="21">
        <v>49850</v>
      </c>
      <c r="W457" s="21">
        <v>50191</v>
      </c>
      <c r="X457" s="21">
        <v>6928.4</v>
      </c>
      <c r="Y457" s="73">
        <v>50834.1</v>
      </c>
      <c r="Z457" s="21">
        <v>6426.49</v>
      </c>
      <c r="AA457" s="21"/>
      <c r="AB457" s="21"/>
      <c r="AC457" s="21"/>
    </row>
    <row r="458" spans="1:29" x14ac:dyDescent="0.3">
      <c r="A458" s="19">
        <v>42592</v>
      </c>
      <c r="B458" s="20">
        <v>0.86458333333333337</v>
      </c>
      <c r="C458" s="21"/>
      <c r="D458" s="25"/>
      <c r="E458" s="20"/>
      <c r="F458" s="21"/>
      <c r="G458" s="21"/>
      <c r="H458" s="21">
        <v>8095</v>
      </c>
      <c r="I458" s="21">
        <v>787</v>
      </c>
      <c r="J458" s="21">
        <v>1806</v>
      </c>
      <c r="K458" s="21">
        <v>18459</v>
      </c>
      <c r="L458" s="21">
        <v>11748</v>
      </c>
      <c r="M458" s="21">
        <v>5221.47</v>
      </c>
      <c r="N458" s="21"/>
      <c r="O458" s="21"/>
      <c r="P458" s="21"/>
      <c r="Q458" s="21"/>
      <c r="R458" s="21"/>
      <c r="S458" s="21">
        <v>17745</v>
      </c>
      <c r="T458" s="73">
        <v>72375</v>
      </c>
      <c r="U458" s="21">
        <v>4583.84</v>
      </c>
      <c r="V458" s="21">
        <v>50257</v>
      </c>
      <c r="W458" s="21">
        <v>50598</v>
      </c>
      <c r="X458" s="21">
        <v>6935.8</v>
      </c>
      <c r="Y458" s="73">
        <v>50834.2</v>
      </c>
      <c r="Z458" s="21">
        <v>6426.5</v>
      </c>
      <c r="AA458" s="21"/>
      <c r="AB458" s="21"/>
      <c r="AC458" s="21"/>
    </row>
    <row r="459" spans="1:29" x14ac:dyDescent="0.3">
      <c r="A459" s="19">
        <v>42603</v>
      </c>
      <c r="B459" s="20">
        <v>0.85416666666666663</v>
      </c>
      <c r="C459" s="21"/>
      <c r="D459" s="25"/>
      <c r="E459" s="20"/>
      <c r="F459" s="21"/>
      <c r="G459" s="21"/>
      <c r="H459" s="21">
        <v>8181</v>
      </c>
      <c r="I459" s="21">
        <v>799</v>
      </c>
      <c r="J459" s="21">
        <v>1837</v>
      </c>
      <c r="K459" s="21">
        <v>18530</v>
      </c>
      <c r="L459" s="21">
        <v>11775</v>
      </c>
      <c r="M459" s="21">
        <v>5229.07</v>
      </c>
      <c r="N459" s="21"/>
      <c r="O459" s="21"/>
      <c r="P459" s="21"/>
      <c r="Q459" s="21"/>
      <c r="R459" s="21"/>
      <c r="S459" s="21">
        <v>17761</v>
      </c>
      <c r="T459" s="73">
        <v>72441.2</v>
      </c>
      <c r="U459" s="21">
        <v>4604.3900000000003</v>
      </c>
      <c r="V459" s="21">
        <v>50521</v>
      </c>
      <c r="W459" s="21">
        <v>50862</v>
      </c>
      <c r="X459" s="21">
        <v>6942.91</v>
      </c>
      <c r="Y459" s="73">
        <v>50834.400000000001</v>
      </c>
      <c r="Z459" s="21">
        <v>6426.51</v>
      </c>
      <c r="AA459" s="21"/>
      <c r="AB459" s="21"/>
      <c r="AC459" s="21"/>
    </row>
    <row r="460" spans="1:29" x14ac:dyDescent="0.3">
      <c r="A460" s="19">
        <v>42610</v>
      </c>
      <c r="B460" s="20">
        <v>0.85416666666666663</v>
      </c>
      <c r="C460" s="21"/>
      <c r="D460" s="25"/>
      <c r="E460" s="20"/>
      <c r="F460" s="21"/>
      <c r="G460" s="21"/>
      <c r="H460" s="21">
        <v>8238</v>
      </c>
      <c r="I460" s="21">
        <v>806</v>
      </c>
      <c r="J460" s="21">
        <v>1863</v>
      </c>
      <c r="K460" s="21">
        <v>18563</v>
      </c>
      <c r="L460" s="21">
        <v>11792</v>
      </c>
      <c r="M460" s="21">
        <v>5233.6400000000003</v>
      </c>
      <c r="N460" s="21"/>
      <c r="O460" s="21"/>
      <c r="P460" s="21"/>
      <c r="Q460" s="21"/>
      <c r="R460" s="21"/>
      <c r="S460" s="21">
        <v>17763.900000000001</v>
      </c>
      <c r="T460" s="73">
        <v>72447.3</v>
      </c>
      <c r="U460" s="21">
        <v>4606.24</v>
      </c>
      <c r="V460" s="21">
        <v>50689</v>
      </c>
      <c r="W460" s="21">
        <v>51030</v>
      </c>
      <c r="X460" s="21">
        <v>6947.2</v>
      </c>
      <c r="Y460" s="73">
        <v>50834.400000000001</v>
      </c>
      <c r="Z460" s="21">
        <v>6426.52</v>
      </c>
      <c r="AA460" s="21"/>
      <c r="AB460" s="21"/>
      <c r="AC460" s="21"/>
    </row>
    <row r="461" spans="1:29" x14ac:dyDescent="0.3">
      <c r="A461" s="19">
        <v>42617</v>
      </c>
      <c r="B461" s="20">
        <v>0.85416666666666663</v>
      </c>
      <c r="C461" s="21"/>
      <c r="D461" s="25"/>
      <c r="E461" s="20"/>
      <c r="F461" s="21"/>
      <c r="G461" s="21"/>
      <c r="H461" s="21">
        <v>8289</v>
      </c>
      <c r="I461" s="21">
        <v>810</v>
      </c>
      <c r="J461" s="21">
        <v>1885</v>
      </c>
      <c r="K461" s="21">
        <v>18598</v>
      </c>
      <c r="L461" s="21">
        <v>11810</v>
      </c>
      <c r="M461" s="21">
        <v>5237.1000000000004</v>
      </c>
      <c r="N461" s="21"/>
      <c r="O461" s="21"/>
      <c r="P461" s="21"/>
      <c r="Q461" s="21"/>
      <c r="R461" s="21"/>
      <c r="S461" s="21">
        <v>17768.400000000001</v>
      </c>
      <c r="T461" s="73">
        <v>72461.399999999994</v>
      </c>
      <c r="U461" s="21">
        <v>4610.72</v>
      </c>
      <c r="V461" s="21">
        <v>50856</v>
      </c>
      <c r="W461" s="21">
        <v>51198</v>
      </c>
      <c r="X461" s="21">
        <v>6950.36</v>
      </c>
      <c r="Y461" s="73">
        <v>50834.5</v>
      </c>
      <c r="Z461" s="21">
        <v>6426.52</v>
      </c>
      <c r="AA461" s="21"/>
      <c r="AB461" s="21"/>
      <c r="AC461" s="21"/>
    </row>
    <row r="462" spans="1:29" x14ac:dyDescent="0.3">
      <c r="A462" s="19">
        <v>42624</v>
      </c>
      <c r="B462" s="20">
        <v>0.85416666666666663</v>
      </c>
      <c r="C462" s="21"/>
      <c r="D462" s="25"/>
      <c r="E462" s="20"/>
      <c r="F462" s="21"/>
      <c r="G462" s="21"/>
      <c r="H462" s="21">
        <v>8343</v>
      </c>
      <c r="I462" s="21">
        <v>816</v>
      </c>
      <c r="J462" s="21">
        <v>1908</v>
      </c>
      <c r="K462" s="21">
        <v>18630</v>
      </c>
      <c r="L462" s="21">
        <v>11826</v>
      </c>
      <c r="M462" s="21">
        <v>5241.47</v>
      </c>
      <c r="N462" s="21"/>
      <c r="O462" s="21"/>
      <c r="P462" s="21"/>
      <c r="Q462" s="21"/>
      <c r="R462" s="21"/>
      <c r="S462" s="21">
        <v>17770.5</v>
      </c>
      <c r="T462" s="73">
        <v>72461.399999999994</v>
      </c>
      <c r="U462" s="21">
        <v>4610.7700000000004</v>
      </c>
      <c r="V462" s="21">
        <v>51025</v>
      </c>
      <c r="W462" s="21">
        <v>51366</v>
      </c>
      <c r="X462" s="21">
        <v>6954.61</v>
      </c>
      <c r="Y462" s="73">
        <v>50834.6</v>
      </c>
      <c r="Z462" s="21">
        <v>6426.53</v>
      </c>
      <c r="AA462" s="21"/>
      <c r="AB462" s="21"/>
      <c r="AC462" s="21"/>
    </row>
    <row r="463" spans="1:29" x14ac:dyDescent="0.3">
      <c r="A463" s="19">
        <v>42631</v>
      </c>
      <c r="B463" s="20">
        <v>0.85416666666666663</v>
      </c>
      <c r="C463" s="21" t="s">
        <v>124</v>
      </c>
      <c r="D463" s="25"/>
      <c r="E463" s="20"/>
      <c r="F463" s="21"/>
      <c r="G463" s="21"/>
      <c r="H463" s="21">
        <v>8388</v>
      </c>
      <c r="I463" s="21">
        <v>820</v>
      </c>
      <c r="J463" s="21">
        <v>1927</v>
      </c>
      <c r="K463" s="21">
        <v>18658</v>
      </c>
      <c r="L463" s="21">
        <v>11842</v>
      </c>
      <c r="M463" s="21">
        <v>5245.45</v>
      </c>
      <c r="N463" s="21"/>
      <c r="O463" s="21"/>
      <c r="P463" s="21"/>
      <c r="Q463" s="21"/>
      <c r="R463" s="21"/>
      <c r="S463" s="21">
        <v>17772.5</v>
      </c>
      <c r="T463" s="73">
        <v>72461.399999999994</v>
      </c>
      <c r="U463" s="21">
        <v>4610.8100000000004</v>
      </c>
      <c r="V463" s="21">
        <v>51193</v>
      </c>
      <c r="W463" s="56">
        <f>51397-16</f>
        <v>51381</v>
      </c>
      <c r="X463" s="21">
        <v>6958.21</v>
      </c>
      <c r="Y463" s="73">
        <v>50834.6</v>
      </c>
      <c r="Z463" s="21">
        <v>6426.53</v>
      </c>
      <c r="AA463" s="21"/>
      <c r="AB463" s="21"/>
      <c r="AC463" s="21"/>
    </row>
    <row r="464" spans="1:29" x14ac:dyDescent="0.3">
      <c r="A464" s="19">
        <v>42638</v>
      </c>
      <c r="B464" s="20">
        <v>0.85416666666666663</v>
      </c>
      <c r="C464" s="21"/>
      <c r="D464" s="25"/>
      <c r="E464" s="20"/>
      <c r="F464" s="21"/>
      <c r="G464" s="21"/>
      <c r="H464" s="21">
        <v>8428</v>
      </c>
      <c r="I464" s="21">
        <v>826</v>
      </c>
      <c r="J464" s="21">
        <v>1939</v>
      </c>
      <c r="K464" s="21">
        <v>18712</v>
      </c>
      <c r="L464" s="21">
        <v>11861</v>
      </c>
      <c r="M464" s="21">
        <v>5251.11</v>
      </c>
      <c r="N464" s="21"/>
      <c r="O464" s="21"/>
      <c r="P464" s="21"/>
      <c r="Q464" s="21"/>
      <c r="R464" s="21"/>
      <c r="S464" s="21">
        <v>17794.2</v>
      </c>
      <c r="T464" s="73">
        <v>72553.399999999994</v>
      </c>
      <c r="U464" s="21">
        <v>4631.82</v>
      </c>
      <c r="V464" s="21">
        <v>51360</v>
      </c>
      <c r="W464" s="21">
        <v>51549</v>
      </c>
      <c r="X464" s="21">
        <v>6963.43</v>
      </c>
      <c r="Y464" s="73">
        <v>50841.7</v>
      </c>
      <c r="Z464" s="21">
        <v>6429.07</v>
      </c>
      <c r="AA464" s="21"/>
      <c r="AB464" s="21"/>
      <c r="AC464" s="21"/>
    </row>
    <row r="465" spans="1:29" x14ac:dyDescent="0.3">
      <c r="A465" s="19">
        <v>42645</v>
      </c>
      <c r="B465" s="20">
        <v>0.85416666666666663</v>
      </c>
      <c r="C465" s="21"/>
      <c r="D465" s="25"/>
      <c r="E465" s="20"/>
      <c r="F465" s="21"/>
      <c r="G465" s="21"/>
      <c r="H465" s="21">
        <v>8461</v>
      </c>
      <c r="I465" s="21">
        <v>828</v>
      </c>
      <c r="J465" s="21">
        <v>1950</v>
      </c>
      <c r="K465" s="21">
        <v>18778</v>
      </c>
      <c r="L465" s="21">
        <v>11892</v>
      </c>
      <c r="M465" s="21">
        <v>5254.72</v>
      </c>
      <c r="N465" s="21"/>
      <c r="O465" s="21"/>
      <c r="P465" s="21"/>
      <c r="Q465" s="21"/>
      <c r="R465" s="21"/>
      <c r="S465" s="21">
        <v>17835.5</v>
      </c>
      <c r="T465" s="73">
        <v>72745.3</v>
      </c>
      <c r="U465" s="21">
        <v>4679.53</v>
      </c>
      <c r="V465" s="21">
        <v>51528</v>
      </c>
      <c r="W465" s="21">
        <v>51117</v>
      </c>
      <c r="X465" s="21">
        <v>6966.7</v>
      </c>
      <c r="Y465" s="73">
        <v>50841.7</v>
      </c>
      <c r="Z465" s="21">
        <v>6429.07</v>
      </c>
      <c r="AA465" s="21"/>
      <c r="AB465" s="21"/>
      <c r="AC465" s="21"/>
    </row>
    <row r="466" spans="1:29" x14ac:dyDescent="0.3">
      <c r="A466" s="19">
        <v>42652</v>
      </c>
      <c r="B466" s="20">
        <v>0.85416666666666663</v>
      </c>
      <c r="C466" s="21"/>
      <c r="D466" s="25"/>
      <c r="E466" s="20"/>
      <c r="F466" s="21"/>
      <c r="G466" s="21"/>
      <c r="H466" s="21">
        <v>8492</v>
      </c>
      <c r="I466" s="21">
        <v>831</v>
      </c>
      <c r="J466" s="21">
        <v>1958</v>
      </c>
      <c r="K466" s="21">
        <v>18874</v>
      </c>
      <c r="L466" s="21">
        <v>11938</v>
      </c>
      <c r="M466" s="21">
        <v>5259.27</v>
      </c>
      <c r="N466" s="21"/>
      <c r="O466" s="21"/>
      <c r="P466" s="21"/>
      <c r="Q466" s="21"/>
      <c r="R466" s="21"/>
      <c r="S466" s="21">
        <v>17919.3</v>
      </c>
      <c r="T466" s="73">
        <v>73111.100000000006</v>
      </c>
      <c r="U466" s="21">
        <v>4770.76</v>
      </c>
      <c r="V466" s="21">
        <v>51696</v>
      </c>
      <c r="W466" s="21">
        <v>51885</v>
      </c>
      <c r="X466" s="21">
        <v>6971.04</v>
      </c>
      <c r="Y466" s="73">
        <v>50841.7</v>
      </c>
      <c r="Z466" s="21">
        <v>6429.08</v>
      </c>
      <c r="AA466" s="21"/>
      <c r="AB466" s="21"/>
      <c r="AC466" s="21"/>
    </row>
    <row r="467" spans="1:29" x14ac:dyDescent="0.3">
      <c r="A467" s="19">
        <v>42659</v>
      </c>
      <c r="B467" s="20">
        <v>0.85416666666666663</v>
      </c>
      <c r="C467" s="21"/>
      <c r="D467" s="25"/>
      <c r="E467" s="20"/>
      <c r="F467" s="21"/>
      <c r="G467" s="21"/>
      <c r="H467" s="21">
        <v>8519</v>
      </c>
      <c r="I467" s="21">
        <v>836</v>
      </c>
      <c r="J467" s="21">
        <v>1959</v>
      </c>
      <c r="K467" s="21">
        <v>18971</v>
      </c>
      <c r="L467" s="21">
        <v>12009</v>
      </c>
      <c r="M467" s="21">
        <v>5262.97</v>
      </c>
      <c r="N467" s="21"/>
      <c r="O467" s="21"/>
      <c r="P467" s="21"/>
      <c r="Q467" s="21"/>
      <c r="R467" s="21"/>
      <c r="S467" s="21">
        <v>18029.7</v>
      </c>
      <c r="T467" s="73">
        <v>73581.100000000006</v>
      </c>
      <c r="U467" s="21">
        <v>4884.32</v>
      </c>
      <c r="V467" s="21">
        <v>51864</v>
      </c>
      <c r="W467" s="21">
        <v>52051</v>
      </c>
      <c r="X467" s="21">
        <v>6974.6</v>
      </c>
      <c r="Y467" s="73">
        <v>50841.8</v>
      </c>
      <c r="Z467" s="21">
        <v>6429.08</v>
      </c>
      <c r="AA467" s="21"/>
      <c r="AB467" s="21"/>
      <c r="AC467" s="21"/>
    </row>
    <row r="468" spans="1:29" x14ac:dyDescent="0.3">
      <c r="A468" s="19">
        <v>42673</v>
      </c>
      <c r="B468" s="20">
        <v>0.85416666666666663</v>
      </c>
      <c r="C468" s="21"/>
      <c r="D468" s="25">
        <v>1</v>
      </c>
      <c r="E468" s="20" t="s">
        <v>125</v>
      </c>
      <c r="F468" s="21"/>
      <c r="G468" s="21"/>
      <c r="H468" s="21">
        <v>8553</v>
      </c>
      <c r="I468" s="21">
        <v>837</v>
      </c>
      <c r="J468" s="21">
        <v>1961</v>
      </c>
      <c r="K468" s="21">
        <v>19153</v>
      </c>
      <c r="L468" s="21">
        <v>12140</v>
      </c>
      <c r="M468" s="21">
        <v>5284.9</v>
      </c>
      <c r="N468" s="21"/>
      <c r="O468" s="21"/>
      <c r="P468" s="21"/>
      <c r="Q468" s="21"/>
      <c r="R468" s="21"/>
      <c r="S468" s="21">
        <v>18241.900000000001</v>
      </c>
      <c r="T468" s="73">
        <v>74405</v>
      </c>
      <c r="U468" s="21">
        <v>5126.5600000000004</v>
      </c>
      <c r="V468" s="21">
        <v>52201</v>
      </c>
      <c r="W468" s="21">
        <v>52390</v>
      </c>
      <c r="X468" s="21">
        <v>6996.5</v>
      </c>
      <c r="Y468" s="73">
        <v>51005.9</v>
      </c>
      <c r="Z468" s="21">
        <v>6518.63</v>
      </c>
      <c r="AA468" s="21"/>
      <c r="AB468" s="21"/>
      <c r="AC468" s="21"/>
    </row>
    <row r="469" spans="1:29" x14ac:dyDescent="0.3">
      <c r="A469" s="19">
        <v>42680</v>
      </c>
      <c r="B469" s="20">
        <v>0.875</v>
      </c>
      <c r="C469" s="21"/>
      <c r="D469" s="25"/>
      <c r="E469" s="20"/>
      <c r="F469" s="21"/>
      <c r="G469" s="21"/>
      <c r="H469" s="21">
        <v>8571</v>
      </c>
      <c r="I469" s="21">
        <v>837</v>
      </c>
      <c r="J469" s="21">
        <v>1962</v>
      </c>
      <c r="K469" s="21">
        <v>19272</v>
      </c>
      <c r="L469" s="21">
        <v>12218</v>
      </c>
      <c r="M469" s="21">
        <v>5296.89</v>
      </c>
      <c r="N469" s="21"/>
      <c r="O469" s="21"/>
      <c r="P469" s="21"/>
      <c r="Q469" s="21"/>
      <c r="R469" s="21"/>
      <c r="S469" s="21">
        <v>18368</v>
      </c>
      <c r="T469" s="73">
        <v>74878.899999999994</v>
      </c>
      <c r="U469" s="21">
        <v>5252.15</v>
      </c>
      <c r="V469" s="21">
        <v>52370</v>
      </c>
      <c r="W469" s="21">
        <v>52558</v>
      </c>
      <c r="X469" s="21">
        <v>7007.93</v>
      </c>
      <c r="Y469" s="73">
        <v>51087.8</v>
      </c>
      <c r="Z469" s="21">
        <v>6549.69</v>
      </c>
      <c r="AA469" s="21"/>
      <c r="AB469" s="21"/>
      <c r="AC469" s="21"/>
    </row>
    <row r="470" spans="1:29" x14ac:dyDescent="0.3">
      <c r="A470" s="19">
        <v>42687</v>
      </c>
      <c r="B470" s="20">
        <v>0.85416666666666663</v>
      </c>
      <c r="C470" s="21"/>
      <c r="D470" s="25"/>
      <c r="E470" s="20"/>
      <c r="F470" s="21"/>
      <c r="G470" s="21"/>
      <c r="H470" s="21">
        <v>8581</v>
      </c>
      <c r="I470" s="21">
        <v>837</v>
      </c>
      <c r="J470" s="21">
        <v>1962</v>
      </c>
      <c r="K470" s="21">
        <v>19365</v>
      </c>
      <c r="L470" s="21">
        <v>12313</v>
      </c>
      <c r="M470" s="21">
        <v>5347.2</v>
      </c>
      <c r="N470" s="21"/>
      <c r="O470" s="21"/>
      <c r="P470" s="21"/>
      <c r="Q470" s="21"/>
      <c r="R470" s="21"/>
      <c r="S470" s="21">
        <v>18473.5</v>
      </c>
      <c r="T470" s="73">
        <v>75259.899999999994</v>
      </c>
      <c r="U470" s="21">
        <v>5334.26</v>
      </c>
      <c r="V470" s="21">
        <v>52537</v>
      </c>
      <c r="W470" s="21">
        <v>52726</v>
      </c>
      <c r="X470" s="21">
        <v>7058.43</v>
      </c>
      <c r="Y470" s="73">
        <v>51501</v>
      </c>
      <c r="Z470" s="21">
        <v>6636.64</v>
      </c>
      <c r="AA470" s="21"/>
      <c r="AB470" s="21"/>
      <c r="AC470" s="21"/>
    </row>
    <row r="471" spans="1:29" x14ac:dyDescent="0.3">
      <c r="A471" s="19">
        <v>42694</v>
      </c>
      <c r="B471" s="20">
        <v>0.85416666666666663</v>
      </c>
      <c r="C471" s="21"/>
      <c r="D471" s="25"/>
      <c r="E471" s="20"/>
      <c r="F471" s="21"/>
      <c r="G471" s="21"/>
      <c r="H471" s="21">
        <v>8588</v>
      </c>
      <c r="I471" s="21">
        <v>837</v>
      </c>
      <c r="J471" s="21">
        <v>1962</v>
      </c>
      <c r="K471" s="21">
        <v>19491</v>
      </c>
      <c r="L471" s="21">
        <v>12413</v>
      </c>
      <c r="M471" s="21">
        <v>5373.75</v>
      </c>
      <c r="N471" s="21"/>
      <c r="O471" s="21"/>
      <c r="P471" s="21"/>
      <c r="Q471" s="21"/>
      <c r="R471" s="21"/>
      <c r="S471" s="21">
        <v>18604.900000000001</v>
      </c>
      <c r="T471" s="73">
        <v>75805.399999999994</v>
      </c>
      <c r="U471" s="21">
        <v>5433.97</v>
      </c>
      <c r="V471" s="21">
        <v>52705</v>
      </c>
      <c r="W471" s="21">
        <v>52894</v>
      </c>
      <c r="X471" s="21">
        <v>7084.23</v>
      </c>
      <c r="Y471" s="73">
        <v>51684.4</v>
      </c>
      <c r="Z471" s="21">
        <v>6661.4</v>
      </c>
      <c r="AA471" s="21"/>
      <c r="AB471" s="21"/>
      <c r="AC471" s="21"/>
    </row>
    <row r="472" spans="1:29" x14ac:dyDescent="0.3">
      <c r="A472" s="19">
        <v>42701</v>
      </c>
      <c r="B472" s="20">
        <v>0.85416666666666663</v>
      </c>
      <c r="C472" s="21"/>
      <c r="D472" s="25"/>
      <c r="E472" s="20"/>
      <c r="F472" s="21"/>
      <c r="G472" s="21"/>
      <c r="H472" s="21">
        <v>8602</v>
      </c>
      <c r="I472" s="21">
        <v>837</v>
      </c>
      <c r="J472" s="21">
        <v>1962</v>
      </c>
      <c r="K472" s="21">
        <v>19591</v>
      </c>
      <c r="L472" s="21">
        <v>12497</v>
      </c>
      <c r="M472" s="21">
        <v>5399.86</v>
      </c>
      <c r="N472" s="21"/>
      <c r="O472" s="21"/>
      <c r="P472" s="21"/>
      <c r="Q472" s="21"/>
      <c r="R472" s="21"/>
      <c r="S472" s="21">
        <v>18712.3</v>
      </c>
      <c r="T472" s="73">
        <v>76254.2</v>
      </c>
      <c r="U472" s="21">
        <v>5517.34</v>
      </c>
      <c r="V472" s="21">
        <v>52873</v>
      </c>
      <c r="W472" s="21">
        <v>53062</v>
      </c>
      <c r="X472" s="21">
        <v>7109.7</v>
      </c>
      <c r="Y472" s="73">
        <v>51881.5</v>
      </c>
      <c r="Z472" s="21">
        <v>6684.78</v>
      </c>
      <c r="AA472" s="21"/>
      <c r="AB472" s="21"/>
      <c r="AC472" s="21"/>
    </row>
    <row r="473" spans="1:29" x14ac:dyDescent="0.3">
      <c r="A473" s="19">
        <v>42708</v>
      </c>
      <c r="B473" s="20">
        <v>0.86805555555555547</v>
      </c>
      <c r="C473" s="21"/>
      <c r="D473" s="25"/>
      <c r="E473" s="20"/>
      <c r="F473" s="21"/>
      <c r="G473" s="21"/>
      <c r="H473" s="21">
        <v>8618</v>
      </c>
      <c r="I473" s="21">
        <v>838</v>
      </c>
      <c r="J473" s="21">
        <v>1963</v>
      </c>
      <c r="K473" s="21">
        <v>19658</v>
      </c>
      <c r="L473" s="21">
        <v>12572</v>
      </c>
      <c r="M473" s="21">
        <v>5482.41</v>
      </c>
      <c r="N473" s="21"/>
      <c r="O473" s="21"/>
      <c r="P473" s="21"/>
      <c r="Q473" s="21"/>
      <c r="R473" s="21"/>
      <c r="S473" s="21">
        <v>18768</v>
      </c>
      <c r="T473" s="73">
        <v>76465.8</v>
      </c>
      <c r="U473" s="21">
        <v>5558.5</v>
      </c>
      <c r="V473" s="21">
        <v>53041</v>
      </c>
      <c r="W473" s="21">
        <v>53230</v>
      </c>
      <c r="X473" s="21">
        <v>7192.65</v>
      </c>
      <c r="Y473" s="73">
        <v>52586.3</v>
      </c>
      <c r="Z473" s="21">
        <v>6764.8</v>
      </c>
      <c r="AA473" s="21"/>
      <c r="AB473" s="21"/>
      <c r="AC473" s="21"/>
    </row>
    <row r="474" spans="1:29" x14ac:dyDescent="0.3">
      <c r="A474" s="19">
        <v>42715</v>
      </c>
      <c r="B474" s="20">
        <v>0.875</v>
      </c>
      <c r="C474" s="21"/>
      <c r="D474" s="25"/>
      <c r="E474" s="20"/>
      <c r="F474" s="21"/>
      <c r="G474" s="21"/>
      <c r="H474" s="21">
        <v>8630</v>
      </c>
      <c r="I474" s="21">
        <v>838</v>
      </c>
      <c r="J474" s="21">
        <v>1964</v>
      </c>
      <c r="K474" s="21">
        <v>19777</v>
      </c>
      <c r="L474" s="21">
        <v>12659</v>
      </c>
      <c r="M474" s="21">
        <v>5528.07</v>
      </c>
      <c r="N474" s="21"/>
      <c r="O474" s="21"/>
      <c r="P474" s="21"/>
      <c r="Q474" s="21"/>
      <c r="R474" s="21"/>
      <c r="S474" s="21">
        <v>18884.900000000001</v>
      </c>
      <c r="T474" s="73">
        <v>76935.8</v>
      </c>
      <c r="U474" s="21">
        <v>5645.4</v>
      </c>
      <c r="V474" s="21">
        <v>53209</v>
      </c>
      <c r="W474" s="21">
        <v>53398</v>
      </c>
      <c r="X474" s="21">
        <v>7238.23</v>
      </c>
      <c r="Y474" s="73">
        <v>52964.9</v>
      </c>
      <c r="Z474" s="21">
        <v>6823.23</v>
      </c>
      <c r="AA474" s="21"/>
      <c r="AB474" s="21"/>
      <c r="AC474" s="21"/>
    </row>
    <row r="475" spans="1:29" x14ac:dyDescent="0.3">
      <c r="A475" s="19">
        <v>42722</v>
      </c>
      <c r="B475" s="20">
        <v>0.9375</v>
      </c>
      <c r="C475" s="21"/>
      <c r="D475" s="25"/>
      <c r="E475" s="20"/>
      <c r="F475" s="21"/>
      <c r="G475" s="21"/>
      <c r="H475" s="21">
        <v>8635</v>
      </c>
      <c r="I475" s="21">
        <v>838</v>
      </c>
      <c r="J475" s="21">
        <v>1964</v>
      </c>
      <c r="K475" s="21">
        <v>19906</v>
      </c>
      <c r="L475" s="21">
        <v>12770</v>
      </c>
      <c r="M475" s="21">
        <v>5544.12</v>
      </c>
      <c r="N475" s="21"/>
      <c r="O475" s="21"/>
      <c r="P475" s="21"/>
      <c r="Q475" s="21"/>
      <c r="R475" s="21"/>
      <c r="S475" s="21">
        <v>19033.3</v>
      </c>
      <c r="T475" s="73">
        <v>77532.5</v>
      </c>
      <c r="U475" s="21">
        <v>5757.18</v>
      </c>
      <c r="V475" s="21">
        <v>53379</v>
      </c>
      <c r="W475" s="21">
        <v>53568</v>
      </c>
      <c r="X475" s="21">
        <v>7254.21</v>
      </c>
      <c r="Y475" s="73">
        <v>53088.1</v>
      </c>
      <c r="Z475" s="21">
        <v>6869.83</v>
      </c>
      <c r="AA475" s="21"/>
      <c r="AB475" s="21"/>
      <c r="AC475" s="21"/>
    </row>
    <row r="476" spans="1:29" x14ac:dyDescent="0.3">
      <c r="A476" s="19">
        <v>42729</v>
      </c>
      <c r="B476" s="20">
        <v>0.85416666666666663</v>
      </c>
      <c r="C476" s="21"/>
      <c r="D476" s="25"/>
      <c r="E476" s="20"/>
      <c r="F476" s="21"/>
      <c r="G476" s="21"/>
      <c r="H476" s="21">
        <v>8644</v>
      </c>
      <c r="I476" s="21">
        <v>838</v>
      </c>
      <c r="J476" s="21">
        <v>1964</v>
      </c>
      <c r="K476" s="21">
        <v>20045</v>
      </c>
      <c r="L476" s="21">
        <v>12865</v>
      </c>
      <c r="M476" s="21">
        <v>5588.71</v>
      </c>
      <c r="N476" s="21"/>
      <c r="O476" s="21"/>
      <c r="P476" s="21"/>
      <c r="Q476" s="21"/>
      <c r="R476" s="21"/>
      <c r="S476" s="21">
        <v>19163.2</v>
      </c>
      <c r="T476" s="73">
        <v>78043.8</v>
      </c>
      <c r="U476" s="21">
        <v>5856</v>
      </c>
      <c r="V476" s="21">
        <v>53545</v>
      </c>
      <c r="W476" s="21">
        <v>53734</v>
      </c>
      <c r="X476" s="21">
        <v>7298.52</v>
      </c>
      <c r="Y476" s="73">
        <v>53434</v>
      </c>
      <c r="Z476" s="21">
        <v>6932.56</v>
      </c>
      <c r="AA476" s="21"/>
      <c r="AB476" s="21"/>
      <c r="AC476" s="21"/>
    </row>
    <row r="477" spans="1:29" x14ac:dyDescent="0.3">
      <c r="A477" s="19">
        <v>42735</v>
      </c>
      <c r="B477" s="20">
        <v>0.75</v>
      </c>
      <c r="C477" s="21"/>
      <c r="D477" s="25"/>
      <c r="E477" s="20"/>
      <c r="F477" s="21"/>
      <c r="G477" s="21"/>
      <c r="H477" s="21">
        <v>8654</v>
      </c>
      <c r="I477" s="21">
        <v>838</v>
      </c>
      <c r="J477" s="21">
        <v>1965</v>
      </c>
      <c r="K477" s="21">
        <v>20121</v>
      </c>
      <c r="L477" s="21">
        <v>12925</v>
      </c>
      <c r="M477" s="21">
        <v>5657.64</v>
      </c>
      <c r="N477" s="21"/>
      <c r="O477" s="21"/>
      <c r="P477" s="21"/>
      <c r="Q477" s="21"/>
      <c r="R477" s="21"/>
      <c r="S477" s="21">
        <v>19203</v>
      </c>
      <c r="T477" s="73">
        <v>78198.3</v>
      </c>
      <c r="U477" s="21">
        <v>5885.2</v>
      </c>
      <c r="V477" s="21">
        <v>53686</v>
      </c>
      <c r="W477" s="21">
        <v>53875</v>
      </c>
      <c r="X477" s="21">
        <v>7367.64</v>
      </c>
      <c r="Y477" s="73">
        <v>54032.4</v>
      </c>
      <c r="Z477" s="21">
        <v>6991.97</v>
      </c>
      <c r="AA477" s="21"/>
      <c r="AB477" s="21"/>
      <c r="AC477" s="21"/>
    </row>
    <row r="478" spans="1:29" x14ac:dyDescent="0.3">
      <c r="A478" s="19">
        <v>42743</v>
      </c>
      <c r="B478" s="20">
        <v>0.85416666666666663</v>
      </c>
      <c r="C478" s="21"/>
      <c r="D478" s="25"/>
      <c r="E478" s="20" t="s">
        <v>126</v>
      </c>
      <c r="F478" s="21"/>
      <c r="G478" s="21"/>
      <c r="H478" s="21">
        <v>8666</v>
      </c>
      <c r="I478" s="21">
        <v>838</v>
      </c>
      <c r="J478" s="21">
        <v>1965</v>
      </c>
      <c r="K478" s="21">
        <v>20229</v>
      </c>
      <c r="L478" s="21">
        <v>13013</v>
      </c>
      <c r="M478" s="21">
        <v>5781.64</v>
      </c>
      <c r="N478" s="21"/>
      <c r="O478" s="21"/>
      <c r="P478" s="21"/>
      <c r="Q478" s="21"/>
      <c r="R478" s="21"/>
      <c r="S478" s="21">
        <v>19252</v>
      </c>
      <c r="T478" s="73">
        <v>78372.2</v>
      </c>
      <c r="U478" s="21">
        <v>5923.28</v>
      </c>
      <c r="V478" s="21">
        <v>53881</v>
      </c>
      <c r="W478" s="21">
        <v>54070</v>
      </c>
      <c r="X478" s="21">
        <v>7492.45</v>
      </c>
      <c r="Y478" s="79">
        <v>55104</v>
      </c>
      <c r="Z478" s="21">
        <v>7111.87</v>
      </c>
      <c r="AA478" s="21"/>
      <c r="AB478" s="21"/>
      <c r="AC478" s="21"/>
    </row>
    <row r="479" spans="1:29" x14ac:dyDescent="0.3">
      <c r="A479" s="19">
        <v>42750</v>
      </c>
      <c r="B479" s="20">
        <v>0.86111111111111116</v>
      </c>
      <c r="C479" s="21"/>
      <c r="D479" s="25"/>
      <c r="E479" s="20" t="s">
        <v>126</v>
      </c>
      <c r="F479" s="21"/>
      <c r="G479" s="21"/>
      <c r="H479" s="21">
        <v>8674</v>
      </c>
      <c r="I479" s="21">
        <v>838</v>
      </c>
      <c r="J479" s="21">
        <v>1965</v>
      </c>
      <c r="K479" s="21">
        <v>20318</v>
      </c>
      <c r="L479" s="21">
        <v>13110</v>
      </c>
      <c r="M479" s="21">
        <v>5865.16</v>
      </c>
      <c r="N479" s="21"/>
      <c r="O479" s="21"/>
      <c r="P479" s="21"/>
      <c r="Q479" s="21"/>
      <c r="R479" s="21"/>
      <c r="S479" s="21">
        <v>19328.5</v>
      </c>
      <c r="T479" s="73">
        <v>78653.7</v>
      </c>
      <c r="U479" s="21">
        <v>5982.43</v>
      </c>
      <c r="V479" s="21">
        <v>54049</v>
      </c>
      <c r="W479" s="21">
        <v>54238</v>
      </c>
      <c r="X479" s="21">
        <v>7576.56</v>
      </c>
      <c r="Y479" s="79">
        <v>55794.7</v>
      </c>
      <c r="Z479" s="21">
        <v>7200.52</v>
      </c>
      <c r="AA479" s="21"/>
      <c r="AB479" s="21"/>
      <c r="AC479" s="21"/>
    </row>
    <row r="480" spans="1:29" x14ac:dyDescent="0.3">
      <c r="A480" s="19">
        <v>42757</v>
      </c>
      <c r="B480" s="20">
        <v>0.85416666666666663</v>
      </c>
      <c r="C480" s="21"/>
      <c r="D480" s="25"/>
      <c r="E480" s="20" t="s">
        <v>126</v>
      </c>
      <c r="F480" s="21"/>
      <c r="G480" s="21"/>
      <c r="H480" s="21">
        <v>8694</v>
      </c>
      <c r="I480" s="21">
        <v>839</v>
      </c>
      <c r="J480" s="21">
        <v>1968</v>
      </c>
      <c r="K480" s="21">
        <v>20376</v>
      </c>
      <c r="L480" s="21">
        <v>13161</v>
      </c>
      <c r="M480" s="21">
        <v>5991.09</v>
      </c>
      <c r="N480" s="21"/>
      <c r="O480" s="21"/>
      <c r="P480" s="21"/>
      <c r="Q480" s="21"/>
      <c r="R480" s="21"/>
      <c r="S480" s="21">
        <v>19335.400000000001</v>
      </c>
      <c r="T480" s="73">
        <v>78670.8</v>
      </c>
      <c r="U480" s="21">
        <v>5986.35</v>
      </c>
      <c r="V480" s="21">
        <v>54217</v>
      </c>
      <c r="W480" s="21">
        <v>54406</v>
      </c>
      <c r="X480" s="27">
        <v>7704.8</v>
      </c>
      <c r="Y480" s="79">
        <v>56916.3</v>
      </c>
      <c r="Z480" s="21">
        <v>7304.82</v>
      </c>
      <c r="AA480" s="21"/>
      <c r="AB480" s="21"/>
      <c r="AC480" s="21"/>
    </row>
    <row r="481" spans="1:29" x14ac:dyDescent="0.3">
      <c r="A481" s="19">
        <v>42764</v>
      </c>
      <c r="B481" s="20">
        <v>0.85416666666666663</v>
      </c>
      <c r="C481" s="21"/>
      <c r="D481" s="25"/>
      <c r="E481" s="20" t="s">
        <v>126</v>
      </c>
      <c r="F481" s="21"/>
      <c r="G481" s="21"/>
      <c r="H481" s="21">
        <v>8709</v>
      </c>
      <c r="I481" s="21">
        <v>840</v>
      </c>
      <c r="J481" s="21">
        <v>1969</v>
      </c>
      <c r="K481" s="21">
        <v>20453</v>
      </c>
      <c r="L481" s="21">
        <v>13216</v>
      </c>
      <c r="M481" s="21">
        <v>6099.6</v>
      </c>
      <c r="N481" s="21"/>
      <c r="O481" s="21"/>
      <c r="P481" s="21"/>
      <c r="Q481" s="21"/>
      <c r="R481" s="21"/>
      <c r="S481" s="21">
        <v>19370.2</v>
      </c>
      <c r="T481" s="73">
        <v>78798.100000000006</v>
      </c>
      <c r="U481" s="21">
        <v>6012.3530000000001</v>
      </c>
      <c r="V481" s="21">
        <v>54385</v>
      </c>
      <c r="W481" s="21">
        <v>54474</v>
      </c>
      <c r="X481" s="27">
        <v>7815.3</v>
      </c>
      <c r="Y481" s="79">
        <v>57862.1</v>
      </c>
      <c r="Z481" s="21">
        <v>7398</v>
      </c>
      <c r="AA481" s="21"/>
      <c r="AB481" s="21"/>
      <c r="AC481" s="21"/>
    </row>
    <row r="482" spans="1:29" x14ac:dyDescent="0.3">
      <c r="A482" s="19">
        <v>42771</v>
      </c>
      <c r="B482" s="20">
        <v>0.85416666666666663</v>
      </c>
      <c r="C482" s="21"/>
      <c r="D482" s="25"/>
      <c r="E482" s="20" t="s">
        <v>126</v>
      </c>
      <c r="F482" s="21"/>
      <c r="G482" s="21"/>
      <c r="H482" s="21">
        <v>8719</v>
      </c>
      <c r="I482" s="21">
        <v>840</v>
      </c>
      <c r="J482" s="21">
        <v>1969</v>
      </c>
      <c r="K482" s="21">
        <v>20571</v>
      </c>
      <c r="L482" s="21">
        <v>13324</v>
      </c>
      <c r="M482" s="21">
        <v>6136.14</v>
      </c>
      <c r="N482" s="21"/>
      <c r="O482" s="21"/>
      <c r="P482" s="21"/>
      <c r="Q482" s="21"/>
      <c r="R482" s="21"/>
      <c r="S482" s="21">
        <v>19500.599999999999</v>
      </c>
      <c r="T482" s="73">
        <v>79321.600000000006</v>
      </c>
      <c r="U482" s="21">
        <v>6115.09</v>
      </c>
      <c r="V482" s="21">
        <v>54553</v>
      </c>
      <c r="W482" s="21">
        <v>54742</v>
      </c>
      <c r="X482" s="27">
        <v>7851.76</v>
      </c>
      <c r="Y482" s="79">
        <v>58142.7</v>
      </c>
      <c r="Z482" s="21">
        <v>7449.77</v>
      </c>
      <c r="AA482" s="21"/>
      <c r="AB482" s="21"/>
      <c r="AC482" s="21"/>
    </row>
    <row r="483" spans="1:29" x14ac:dyDescent="0.3">
      <c r="A483" s="19">
        <v>42778</v>
      </c>
      <c r="B483" s="20">
        <v>0.85416666666666663</v>
      </c>
      <c r="C483" s="21"/>
      <c r="D483" s="25"/>
      <c r="E483" s="20" t="s">
        <v>126</v>
      </c>
      <c r="F483" s="21"/>
      <c r="G483" s="21"/>
      <c r="H483" s="21">
        <v>8726</v>
      </c>
      <c r="I483" s="21">
        <v>840</v>
      </c>
      <c r="J483" s="21">
        <v>1969</v>
      </c>
      <c r="K483" s="21">
        <v>20633</v>
      </c>
      <c r="L483" s="21">
        <v>13396</v>
      </c>
      <c r="M483" s="21">
        <v>6238.48</v>
      </c>
      <c r="N483" s="21"/>
      <c r="O483" s="21"/>
      <c r="P483" s="21"/>
      <c r="Q483" s="21"/>
      <c r="R483" s="21"/>
      <c r="S483" s="21">
        <v>19543.400000000001</v>
      </c>
      <c r="T483" s="73">
        <v>79473.8</v>
      </c>
      <c r="U483" s="21">
        <v>6148.1</v>
      </c>
      <c r="V483" s="21">
        <v>54721</v>
      </c>
      <c r="W483" s="21">
        <v>54910</v>
      </c>
      <c r="X483" s="27">
        <v>7955.59</v>
      </c>
      <c r="Y483" s="79">
        <v>59021.8</v>
      </c>
      <c r="Z483" s="27">
        <v>7534.52</v>
      </c>
      <c r="AA483" s="21"/>
      <c r="AB483" s="21"/>
      <c r="AC483" s="21"/>
    </row>
    <row r="484" spans="1:29" x14ac:dyDescent="0.3">
      <c r="A484" s="19">
        <v>42785</v>
      </c>
      <c r="B484" s="20">
        <v>0.85416666666666663</v>
      </c>
      <c r="C484" s="21"/>
      <c r="D484" s="25"/>
      <c r="E484" s="20" t="s">
        <v>126</v>
      </c>
      <c r="F484" s="21" t="s">
        <v>88</v>
      </c>
      <c r="G484" s="21"/>
      <c r="H484" s="21">
        <v>8750</v>
      </c>
      <c r="I484" s="21">
        <v>840</v>
      </c>
      <c r="J484" s="21">
        <v>1969</v>
      </c>
      <c r="K484" s="21">
        <v>20734</v>
      </c>
      <c r="L484" s="21">
        <v>13476</v>
      </c>
      <c r="M484" s="21">
        <v>6278.45</v>
      </c>
      <c r="N484" s="21"/>
      <c r="O484" s="21"/>
      <c r="P484" s="21"/>
      <c r="Q484" s="21"/>
      <c r="R484" s="21"/>
      <c r="S484" s="21">
        <v>19653.5</v>
      </c>
      <c r="T484" s="73">
        <v>79928.800000000003</v>
      </c>
      <c r="U484" s="21">
        <v>6233.47</v>
      </c>
      <c r="V484" s="21">
        <v>54889</v>
      </c>
      <c r="W484" s="21">
        <v>55078</v>
      </c>
      <c r="X484" s="27">
        <v>7995.9</v>
      </c>
      <c r="Y484" s="79">
        <v>59345.599999999999</v>
      </c>
      <c r="Z484" s="27">
        <v>7584.1</v>
      </c>
      <c r="AA484" s="21"/>
      <c r="AB484" s="21"/>
      <c r="AC484" s="21"/>
    </row>
    <row r="485" spans="1:29" x14ac:dyDescent="0.3">
      <c r="A485" s="19">
        <v>42793</v>
      </c>
      <c r="B485" s="20">
        <v>0.91666666666666663</v>
      </c>
      <c r="C485" s="21"/>
      <c r="D485" s="25"/>
      <c r="E485" s="20" t="s">
        <v>126</v>
      </c>
      <c r="F485" s="21"/>
      <c r="G485" s="21"/>
      <c r="H485" s="21">
        <v>8766</v>
      </c>
      <c r="I485" s="21">
        <v>840</v>
      </c>
      <c r="J485" s="21">
        <v>1969</v>
      </c>
      <c r="K485" s="21">
        <v>20877</v>
      </c>
      <c r="L485" s="21">
        <v>13603</v>
      </c>
      <c r="M485" s="21">
        <v>6304.29</v>
      </c>
      <c r="N485" s="21"/>
      <c r="O485" s="21"/>
      <c r="P485" s="21"/>
      <c r="Q485" s="21"/>
      <c r="R485" s="21"/>
      <c r="S485" s="21">
        <v>19828.900000000001</v>
      </c>
      <c r="T485" s="73">
        <v>80653.5</v>
      </c>
      <c r="U485" s="21">
        <v>6364</v>
      </c>
      <c r="V485" s="21">
        <v>55083</v>
      </c>
      <c r="W485" s="21">
        <v>55271</v>
      </c>
      <c r="X485" s="27">
        <v>8021.28</v>
      </c>
      <c r="Y485" s="79">
        <v>59513.7</v>
      </c>
      <c r="Z485" s="27">
        <v>7622.76</v>
      </c>
      <c r="AA485" s="21"/>
      <c r="AB485" s="21"/>
      <c r="AC485" s="21"/>
    </row>
    <row r="486" spans="1:29" x14ac:dyDescent="0.3">
      <c r="A486" s="19">
        <v>42799</v>
      </c>
      <c r="B486" s="20">
        <v>0.85416666666666663</v>
      </c>
      <c r="C486" s="21"/>
      <c r="D486" s="25"/>
      <c r="E486" s="20" t="s">
        <v>126</v>
      </c>
      <c r="F486" s="21"/>
      <c r="G486" s="21"/>
      <c r="H486" s="21">
        <v>8780</v>
      </c>
      <c r="I486" s="21">
        <v>840</v>
      </c>
      <c r="J486" s="21">
        <v>1969</v>
      </c>
      <c r="K486" s="21">
        <v>20982</v>
      </c>
      <c r="L486" s="21">
        <v>13679</v>
      </c>
      <c r="M486" s="21">
        <v>6333.22</v>
      </c>
      <c r="N486" s="21"/>
      <c r="O486" s="21"/>
      <c r="P486" s="21"/>
      <c r="Q486" s="21"/>
      <c r="R486" s="21"/>
      <c r="S486" s="21">
        <v>19942.2</v>
      </c>
      <c r="T486" s="73">
        <v>81104.800000000003</v>
      </c>
      <c r="U486" s="21">
        <v>6449.3</v>
      </c>
      <c r="V486" s="21">
        <v>55225</v>
      </c>
      <c r="W486" s="21">
        <v>55414</v>
      </c>
      <c r="X486" s="27">
        <v>8050.22</v>
      </c>
      <c r="Y486" s="79">
        <v>59737.5</v>
      </c>
      <c r="Z486" s="27">
        <v>7658.82</v>
      </c>
      <c r="AA486" s="21"/>
      <c r="AB486" s="21"/>
      <c r="AC486" s="21"/>
    </row>
    <row r="487" spans="1:29" x14ac:dyDescent="0.3">
      <c r="A487" s="19">
        <v>42806</v>
      </c>
      <c r="B487" s="20">
        <v>0.85416666666666663</v>
      </c>
      <c r="C487" s="21"/>
      <c r="D487" s="25"/>
      <c r="E487" s="20" t="s">
        <v>126</v>
      </c>
      <c r="F487" s="21"/>
      <c r="G487" s="21"/>
      <c r="H487" s="21">
        <v>8810</v>
      </c>
      <c r="I487" s="21">
        <v>840</v>
      </c>
      <c r="J487" s="21">
        <v>1970</v>
      </c>
      <c r="K487" s="21">
        <v>21093</v>
      </c>
      <c r="L487" s="21">
        <v>13776</v>
      </c>
      <c r="M487" s="21">
        <v>6343.94</v>
      </c>
      <c r="N487" s="21"/>
      <c r="O487" s="21"/>
      <c r="P487" s="21"/>
      <c r="Q487" s="21"/>
      <c r="R487" s="21"/>
      <c r="S487" s="21">
        <v>20084.7</v>
      </c>
      <c r="T487" s="73">
        <v>81693.3</v>
      </c>
      <c r="U487" s="21">
        <v>6559.3</v>
      </c>
      <c r="V487" s="57">
        <v>55939</v>
      </c>
      <c r="W487" s="21">
        <v>55582</v>
      </c>
      <c r="X487" s="27">
        <v>8060.59</v>
      </c>
      <c r="Y487" s="79">
        <v>59793.1</v>
      </c>
      <c r="Z487" s="27">
        <v>7675.78</v>
      </c>
      <c r="AA487" s="21"/>
      <c r="AB487" s="21"/>
      <c r="AC487" s="21"/>
    </row>
    <row r="488" spans="1:29" x14ac:dyDescent="0.3">
      <c r="A488" s="19">
        <v>42813</v>
      </c>
      <c r="B488" s="20">
        <v>0.85416666666666663</v>
      </c>
      <c r="C488" s="21"/>
      <c r="D488" s="25"/>
      <c r="E488" s="20" t="s">
        <v>126</v>
      </c>
      <c r="F488" s="21"/>
      <c r="G488" s="21"/>
      <c r="H488" s="21">
        <v>8847</v>
      </c>
      <c r="I488" s="21">
        <v>840</v>
      </c>
      <c r="J488" s="21">
        <v>1978</v>
      </c>
      <c r="K488" s="21">
        <v>21226</v>
      </c>
      <c r="L488" s="21">
        <v>13845</v>
      </c>
      <c r="M488" s="21">
        <v>6348.58</v>
      </c>
      <c r="N488" s="21"/>
      <c r="O488" s="21"/>
      <c r="P488" s="21"/>
      <c r="Q488" s="21"/>
      <c r="R488" s="21"/>
      <c r="S488" s="21">
        <v>20222.5</v>
      </c>
      <c r="T488" s="73">
        <v>82278.100000000006</v>
      </c>
      <c r="U488" s="21">
        <v>6664.45</v>
      </c>
      <c r="V488" s="21">
        <v>55561</v>
      </c>
      <c r="W488" s="21">
        <v>55750</v>
      </c>
      <c r="X488" s="27">
        <v>8064.83</v>
      </c>
      <c r="Y488" s="79">
        <v>59793.1</v>
      </c>
      <c r="Z488" s="27">
        <v>7675.78</v>
      </c>
      <c r="AA488" s="21"/>
      <c r="AB488" s="21"/>
      <c r="AC488" s="21"/>
    </row>
    <row r="489" spans="1:29" x14ac:dyDescent="0.3">
      <c r="A489" s="19">
        <v>42820</v>
      </c>
      <c r="B489" s="20">
        <v>0.85416666666666663</v>
      </c>
      <c r="C489" s="21"/>
      <c r="D489" s="25">
        <v>-1</v>
      </c>
      <c r="E489" s="20" t="s">
        <v>126</v>
      </c>
      <c r="F489" s="21"/>
      <c r="G489" s="21"/>
      <c r="H489" s="21">
        <v>8897</v>
      </c>
      <c r="I489" s="21">
        <v>847</v>
      </c>
      <c r="J489" s="21">
        <v>1982</v>
      </c>
      <c r="K489" s="21">
        <v>21311</v>
      </c>
      <c r="L489" s="21">
        <v>13921</v>
      </c>
      <c r="M489" s="21">
        <v>6355.31</v>
      </c>
      <c r="N489" s="21"/>
      <c r="O489" s="21"/>
      <c r="P489" s="21"/>
      <c r="Q489" s="21"/>
      <c r="R489" s="21"/>
      <c r="S489" s="21">
        <v>20327.099999999999</v>
      </c>
      <c r="T489" s="73">
        <v>82718.7</v>
      </c>
      <c r="U489" s="21">
        <v>6745.32</v>
      </c>
      <c r="V489" s="21">
        <v>55728</v>
      </c>
      <c r="W489" s="21">
        <v>55917</v>
      </c>
      <c r="X489" s="27">
        <v>8071</v>
      </c>
      <c r="Y489" s="79">
        <v>59793.2</v>
      </c>
      <c r="Z489" s="27">
        <v>7675.79</v>
      </c>
      <c r="AA489" s="21"/>
      <c r="AB489" s="21"/>
      <c r="AC489" s="21"/>
    </row>
    <row r="490" spans="1:29" x14ac:dyDescent="0.3">
      <c r="A490" s="19">
        <v>42827</v>
      </c>
      <c r="B490" s="20">
        <v>0.85416666666666663</v>
      </c>
      <c r="C490" s="21"/>
      <c r="D490" s="25"/>
      <c r="E490" s="20" t="s">
        <v>126</v>
      </c>
      <c r="F490" s="21"/>
      <c r="G490" s="21"/>
      <c r="H490" s="21">
        <v>8943</v>
      </c>
      <c r="I490" s="21">
        <v>853</v>
      </c>
      <c r="J490" s="21">
        <v>1997</v>
      </c>
      <c r="K490" s="21">
        <v>21395</v>
      </c>
      <c r="L490" s="21">
        <v>13949</v>
      </c>
      <c r="M490" s="21">
        <v>6361.49</v>
      </c>
      <c r="N490" s="21"/>
      <c r="O490" s="21"/>
      <c r="P490" s="21"/>
      <c r="Q490" s="21"/>
      <c r="R490" s="21"/>
      <c r="S490" s="21">
        <v>20380.599999999999</v>
      </c>
      <c r="T490" s="73">
        <v>82961.2</v>
      </c>
      <c r="U490" s="21">
        <v>6791.96</v>
      </c>
      <c r="V490" s="21">
        <v>55896</v>
      </c>
      <c r="W490" s="21">
        <v>56085</v>
      </c>
      <c r="X490" s="27">
        <v>8076.83</v>
      </c>
      <c r="Y490" s="79">
        <v>59793.2</v>
      </c>
      <c r="Z490" s="27">
        <v>7675.79</v>
      </c>
      <c r="AA490" s="21"/>
      <c r="AB490" s="21"/>
      <c r="AC490" s="21"/>
    </row>
    <row r="491" spans="1:29" x14ac:dyDescent="0.3">
      <c r="A491" s="19">
        <v>42834</v>
      </c>
      <c r="B491" s="20">
        <v>0.85416666666666663</v>
      </c>
      <c r="C491" s="21"/>
      <c r="D491" s="25"/>
      <c r="E491" s="20" t="s">
        <v>126</v>
      </c>
      <c r="F491" s="21"/>
      <c r="G491" s="21"/>
      <c r="H491" s="21">
        <v>8995</v>
      </c>
      <c r="I491" s="21">
        <v>867</v>
      </c>
      <c r="J491" s="21">
        <v>2006</v>
      </c>
      <c r="K491" s="21">
        <v>21478</v>
      </c>
      <c r="L491" s="21">
        <v>14010</v>
      </c>
      <c r="M491" s="21">
        <v>6367.89</v>
      </c>
      <c r="N491" s="21"/>
      <c r="O491" s="21"/>
      <c r="P491" s="21"/>
      <c r="Q491" s="21"/>
      <c r="R491" s="21"/>
      <c r="S491" s="21">
        <v>20472.099999999999</v>
      </c>
      <c r="T491" s="73">
        <v>83348.5</v>
      </c>
      <c r="U491" s="21">
        <v>6864.36</v>
      </c>
      <c r="V491" s="21">
        <v>56064</v>
      </c>
      <c r="W491" s="21">
        <v>56253</v>
      </c>
      <c r="X491" s="27">
        <v>8082.95</v>
      </c>
      <c r="Y491" s="79">
        <v>59793.2</v>
      </c>
      <c r="Z491" s="27">
        <v>7675.8</v>
      </c>
      <c r="AA491" s="21"/>
      <c r="AB491" s="21"/>
      <c r="AC491" s="21"/>
    </row>
    <row r="492" spans="1:29" x14ac:dyDescent="0.3">
      <c r="A492" s="19">
        <v>42841</v>
      </c>
      <c r="B492" s="20">
        <v>0.85416666666666663</v>
      </c>
      <c r="C492" s="21"/>
      <c r="D492" s="25"/>
      <c r="E492" s="20" t="s">
        <v>126</v>
      </c>
      <c r="F492" s="21"/>
      <c r="G492" s="21"/>
      <c r="H492" s="21">
        <v>9038</v>
      </c>
      <c r="I492" s="21">
        <v>870</v>
      </c>
      <c r="J492" s="21">
        <v>2015</v>
      </c>
      <c r="K492" s="21">
        <v>21601</v>
      </c>
      <c r="L492" s="21">
        <v>14069</v>
      </c>
      <c r="M492" s="21">
        <v>6375.13</v>
      </c>
      <c r="N492" s="21"/>
      <c r="O492" s="21"/>
      <c r="P492" s="21"/>
      <c r="Q492" s="21"/>
      <c r="R492" s="21"/>
      <c r="S492" s="21">
        <v>20592.599999999999</v>
      </c>
      <c r="T492" s="73">
        <v>83859.3</v>
      </c>
      <c r="U492" s="21">
        <v>6960.46</v>
      </c>
      <c r="V492" s="21">
        <v>56232</v>
      </c>
      <c r="W492" s="21">
        <v>56421</v>
      </c>
      <c r="X492" s="27">
        <v>8089.2</v>
      </c>
      <c r="Y492" s="79">
        <v>59793.3</v>
      </c>
      <c r="Z492" s="27">
        <v>7675.8</v>
      </c>
      <c r="AA492" s="21"/>
      <c r="AB492" s="21"/>
      <c r="AC492" s="21"/>
    </row>
    <row r="493" spans="1:29" x14ac:dyDescent="0.3">
      <c r="A493" s="19">
        <v>42849</v>
      </c>
      <c r="B493" s="20">
        <v>0.85416666666666663</v>
      </c>
      <c r="C493" s="21"/>
      <c r="D493" s="25"/>
      <c r="E493" s="20" t="s">
        <v>126</v>
      </c>
      <c r="F493" s="21" t="s">
        <v>89</v>
      </c>
      <c r="G493" s="21"/>
      <c r="H493" s="21">
        <v>9095</v>
      </c>
      <c r="I493" s="21">
        <v>877</v>
      </c>
      <c r="J493" s="21">
        <v>2022</v>
      </c>
      <c r="K493" s="21">
        <v>21691</v>
      </c>
      <c r="L493" s="21">
        <v>14128</v>
      </c>
      <c r="M493" s="21">
        <v>6395.09</v>
      </c>
      <c r="N493" s="21"/>
      <c r="O493" s="21"/>
      <c r="P493" s="21"/>
      <c r="Q493" s="21"/>
      <c r="R493" s="21"/>
      <c r="S493" s="21">
        <v>20696.7</v>
      </c>
      <c r="T493" s="73">
        <v>84286.2</v>
      </c>
      <c r="U493" s="21">
        <v>7042.96</v>
      </c>
      <c r="V493" s="21">
        <v>56424</v>
      </c>
      <c r="W493" s="21">
        <v>56613</v>
      </c>
      <c r="X493" s="27">
        <v>8109.23</v>
      </c>
      <c r="Y493" s="79">
        <v>59924.9</v>
      </c>
      <c r="Z493" s="27">
        <v>7694.37</v>
      </c>
      <c r="AA493" s="21"/>
      <c r="AB493" s="21"/>
      <c r="AC493" s="21"/>
    </row>
    <row r="494" spans="1:29" x14ac:dyDescent="0.3">
      <c r="A494" s="19">
        <v>42855</v>
      </c>
      <c r="B494" s="20">
        <v>0.875</v>
      </c>
      <c r="C494" s="21"/>
      <c r="D494" s="25"/>
      <c r="E494" s="20" t="s">
        <v>126</v>
      </c>
      <c r="F494" s="21"/>
      <c r="G494" s="21"/>
      <c r="H494" s="21">
        <v>9142</v>
      </c>
      <c r="I494" s="21">
        <v>880</v>
      </c>
      <c r="J494" s="21">
        <v>2029</v>
      </c>
      <c r="K494" s="21">
        <v>21783</v>
      </c>
      <c r="L494" s="21">
        <v>14164</v>
      </c>
      <c r="M494" s="21">
        <v>6415.15</v>
      </c>
      <c r="N494" s="21"/>
      <c r="O494" s="21"/>
      <c r="P494" s="21"/>
      <c r="Q494" s="21"/>
      <c r="R494" s="21"/>
      <c r="S494" s="21">
        <v>20787.900000000001</v>
      </c>
      <c r="T494" s="73">
        <v>84663.4</v>
      </c>
      <c r="U494" s="21">
        <v>7113.06</v>
      </c>
      <c r="V494" s="21">
        <v>56659</v>
      </c>
      <c r="W494" s="21">
        <v>56758</v>
      </c>
      <c r="X494" s="27">
        <v>8129.36</v>
      </c>
      <c r="Y494" s="79">
        <v>60058.5</v>
      </c>
      <c r="Z494" s="27">
        <v>7711.65</v>
      </c>
      <c r="AA494" s="21"/>
      <c r="AB494" s="21"/>
      <c r="AC494" s="21"/>
    </row>
    <row r="495" spans="1:29" x14ac:dyDescent="0.3">
      <c r="A495" s="19">
        <v>42862</v>
      </c>
      <c r="B495" s="20">
        <v>0.875</v>
      </c>
      <c r="C495" s="21"/>
      <c r="D495" s="25"/>
      <c r="E495" s="20" t="s">
        <v>126</v>
      </c>
      <c r="F495" s="21"/>
      <c r="G495" s="21"/>
      <c r="H495" s="21">
        <v>9180</v>
      </c>
      <c r="I495" s="21">
        <v>887</v>
      </c>
      <c r="J495" s="21">
        <v>2033</v>
      </c>
      <c r="K495" s="21">
        <v>21879</v>
      </c>
      <c r="L495" s="21">
        <v>14217</v>
      </c>
      <c r="M495" s="21">
        <v>6421.46</v>
      </c>
      <c r="N495" s="21"/>
      <c r="O495" s="21"/>
      <c r="P495" s="21"/>
      <c r="Q495" s="21"/>
      <c r="R495" s="21"/>
      <c r="S495" s="21">
        <v>20878.400000000001</v>
      </c>
      <c r="T495" s="73">
        <v>85049.7</v>
      </c>
      <c r="U495" s="21">
        <v>7183.08</v>
      </c>
      <c r="V495" s="21">
        <v>56737</v>
      </c>
      <c r="W495" s="21">
        <v>56925</v>
      </c>
      <c r="X495" s="27">
        <v>8135.26</v>
      </c>
      <c r="Y495" s="79">
        <v>60058.6</v>
      </c>
      <c r="Z495" s="27">
        <v>7183.08</v>
      </c>
      <c r="AA495" s="21"/>
      <c r="AB495" s="21"/>
      <c r="AC495" s="21"/>
    </row>
    <row r="496" spans="1:29" x14ac:dyDescent="0.3">
      <c r="A496" s="19">
        <v>42869</v>
      </c>
      <c r="B496" s="20">
        <v>0.875</v>
      </c>
      <c r="C496" s="21"/>
      <c r="D496" s="25"/>
      <c r="E496" s="20" t="s">
        <v>126</v>
      </c>
      <c r="F496" s="21"/>
      <c r="G496" s="21"/>
      <c r="H496" s="21">
        <v>9241</v>
      </c>
      <c r="I496" s="21">
        <v>894</v>
      </c>
      <c r="J496" s="21">
        <v>2049</v>
      </c>
      <c r="K496" s="21">
        <v>21953</v>
      </c>
      <c r="L496" s="21">
        <v>14251</v>
      </c>
      <c r="M496" s="21">
        <v>6426.85</v>
      </c>
      <c r="N496" s="21"/>
      <c r="O496" s="21"/>
      <c r="P496" s="21"/>
      <c r="Q496" s="21"/>
      <c r="R496" s="21"/>
      <c r="S496" s="21">
        <v>20944.8</v>
      </c>
      <c r="T496" s="73">
        <v>85345.9</v>
      </c>
      <c r="U496" s="21">
        <v>7240.1</v>
      </c>
      <c r="V496" s="21">
        <v>56905</v>
      </c>
      <c r="W496" s="21">
        <v>57093</v>
      </c>
      <c r="X496" s="27">
        <v>8140.52</v>
      </c>
      <c r="Y496" s="79">
        <v>60058.6</v>
      </c>
      <c r="Z496" s="27">
        <v>7711.66</v>
      </c>
      <c r="AA496" s="21"/>
      <c r="AB496" s="21"/>
      <c r="AC496" s="21"/>
    </row>
    <row r="497" spans="1:29" x14ac:dyDescent="0.3">
      <c r="A497" s="19">
        <v>42876</v>
      </c>
      <c r="B497" s="20">
        <v>0.85416666666666663</v>
      </c>
      <c r="C497" s="21"/>
      <c r="D497" s="25"/>
      <c r="E497" s="20" t="s">
        <v>126</v>
      </c>
      <c r="F497" s="21"/>
      <c r="G497" s="21"/>
      <c r="H497" s="21">
        <v>9299</v>
      </c>
      <c r="I497" s="21">
        <v>901</v>
      </c>
      <c r="J497" s="21">
        <v>2066</v>
      </c>
      <c r="K497" s="21">
        <v>22007</v>
      </c>
      <c r="L497" s="21">
        <v>14272</v>
      </c>
      <c r="M497" s="21">
        <v>6431.79</v>
      </c>
      <c r="N497" s="21"/>
      <c r="O497" s="21"/>
      <c r="P497" s="21"/>
      <c r="Q497" s="21"/>
      <c r="R497" s="21"/>
      <c r="S497" s="21">
        <v>20975.5</v>
      </c>
      <c r="T497" s="73">
        <v>85472</v>
      </c>
      <c r="U497" s="21">
        <v>7262.28</v>
      </c>
      <c r="V497" s="21">
        <v>57072</v>
      </c>
      <c r="W497" s="21">
        <v>57261</v>
      </c>
      <c r="X497" s="27">
        <v>8145.05</v>
      </c>
      <c r="Y497" s="79">
        <v>60058.7</v>
      </c>
      <c r="Z497" s="27">
        <v>7711.66</v>
      </c>
      <c r="AA497" s="21"/>
      <c r="AB497" s="21"/>
      <c r="AC497" s="21"/>
    </row>
    <row r="498" spans="1:29" x14ac:dyDescent="0.3">
      <c r="A498" s="19">
        <v>42883</v>
      </c>
      <c r="B498" s="20">
        <v>0.85416666666666663</v>
      </c>
      <c r="C498" s="21"/>
      <c r="D498" s="25"/>
      <c r="E498" s="20" t="s">
        <v>126</v>
      </c>
      <c r="F498" s="21"/>
      <c r="G498" s="21"/>
      <c r="H498" s="21">
        <v>9377</v>
      </c>
      <c r="I498" s="21">
        <v>921</v>
      </c>
      <c r="J498" s="21">
        <v>2095</v>
      </c>
      <c r="K498" s="21">
        <v>22044</v>
      </c>
      <c r="L498" s="21">
        <v>14281</v>
      </c>
      <c r="M498" s="21">
        <v>6437.43</v>
      </c>
      <c r="N498" s="21"/>
      <c r="O498" s="21"/>
      <c r="P498" s="21"/>
      <c r="Q498" s="21"/>
      <c r="R498" s="21"/>
      <c r="S498" s="21">
        <v>20984.400000000001</v>
      </c>
      <c r="T498" s="73">
        <v>85503.3</v>
      </c>
      <c r="U498" s="21">
        <v>7267.95</v>
      </c>
      <c r="V498" s="21">
        <v>57240</v>
      </c>
      <c r="W498" s="21">
        <v>57429</v>
      </c>
      <c r="X498" s="27">
        <v>8150.07</v>
      </c>
      <c r="Y498" s="79">
        <v>60058.8</v>
      </c>
      <c r="Z498" s="27">
        <v>7711.67</v>
      </c>
      <c r="AA498" s="21"/>
      <c r="AB498" s="21"/>
      <c r="AC498" s="21"/>
    </row>
    <row r="499" spans="1:29" x14ac:dyDescent="0.3">
      <c r="A499" s="19">
        <v>42891</v>
      </c>
      <c r="B499" s="20">
        <v>0.85416666666666663</v>
      </c>
      <c r="C499" s="21"/>
      <c r="D499" s="25"/>
      <c r="E499" s="20"/>
      <c r="F499" s="21"/>
      <c r="G499" s="21"/>
      <c r="H499" s="21">
        <v>9457</v>
      </c>
      <c r="I499" s="21">
        <v>939</v>
      </c>
      <c r="J499" s="21">
        <v>2123</v>
      </c>
      <c r="K499" s="21">
        <v>22075</v>
      </c>
      <c r="L499" s="21">
        <v>14294</v>
      </c>
      <c r="M499" s="21">
        <v>6444.73</v>
      </c>
      <c r="N499" s="21"/>
      <c r="O499" s="21"/>
      <c r="P499" s="21"/>
      <c r="Q499" s="21"/>
      <c r="R499" s="21"/>
      <c r="S499" s="21">
        <v>20987.4</v>
      </c>
      <c r="T499" s="73">
        <v>85506.3</v>
      </c>
      <c r="U499" s="21">
        <v>7268.56</v>
      </c>
      <c r="V499" s="21">
        <v>57432</v>
      </c>
      <c r="W499" s="21">
        <v>57621</v>
      </c>
      <c r="X499" s="27">
        <v>8157.71</v>
      </c>
      <c r="Y499" s="79">
        <v>60068.6</v>
      </c>
      <c r="Z499" s="27">
        <v>7712.85</v>
      </c>
      <c r="AA499" s="21"/>
      <c r="AB499" s="21"/>
      <c r="AC499" s="21"/>
    </row>
    <row r="500" spans="1:29" x14ac:dyDescent="0.3">
      <c r="A500" s="19">
        <v>42896</v>
      </c>
      <c r="B500" s="20">
        <v>0.85416666666666663</v>
      </c>
      <c r="C500" s="21"/>
      <c r="D500" s="25"/>
      <c r="E500" s="20"/>
      <c r="F500" s="21"/>
      <c r="G500" s="21"/>
      <c r="H500" s="21">
        <v>9511</v>
      </c>
      <c r="I500" s="21">
        <v>949</v>
      </c>
      <c r="J500" s="21">
        <v>2144</v>
      </c>
      <c r="K500" s="21">
        <v>22100</v>
      </c>
      <c r="L500" s="21">
        <v>14306</v>
      </c>
      <c r="M500" s="21">
        <v>6448.84</v>
      </c>
      <c r="N500" s="21"/>
      <c r="O500" s="21"/>
      <c r="P500" s="21"/>
      <c r="Q500" s="21"/>
      <c r="R500" s="21"/>
      <c r="S500" s="21">
        <v>20992.9</v>
      </c>
      <c r="T500" s="73">
        <v>85526.3</v>
      </c>
      <c r="U500" s="21">
        <v>7272.75</v>
      </c>
      <c r="V500" s="21">
        <v>57576</v>
      </c>
      <c r="W500" s="21">
        <v>57765</v>
      </c>
      <c r="X500" s="27">
        <v>8161.51</v>
      </c>
      <c r="Y500" s="79">
        <v>60068.7</v>
      </c>
      <c r="Z500" s="27">
        <v>7712.86</v>
      </c>
      <c r="AA500" s="21"/>
      <c r="AB500" s="21"/>
      <c r="AC500" s="21"/>
    </row>
    <row r="501" spans="1:29" x14ac:dyDescent="0.3">
      <c r="A501" s="19">
        <v>42904</v>
      </c>
      <c r="B501" s="20">
        <v>0.875</v>
      </c>
      <c r="C501" s="21"/>
      <c r="D501" s="25"/>
      <c r="E501" s="20"/>
      <c r="F501" s="21"/>
      <c r="G501" s="21"/>
      <c r="H501" s="21">
        <v>9574</v>
      </c>
      <c r="I501" s="21">
        <v>960</v>
      </c>
      <c r="J501" s="21">
        <v>2164</v>
      </c>
      <c r="K501" s="21">
        <v>22125</v>
      </c>
      <c r="L501" s="21">
        <v>14319</v>
      </c>
      <c r="M501" s="21">
        <v>6453.88</v>
      </c>
      <c r="N501" s="21"/>
      <c r="O501" s="21"/>
      <c r="P501" s="21"/>
      <c r="Q501" s="21"/>
      <c r="R501" s="21"/>
      <c r="S501" s="21">
        <v>20994.9</v>
      </c>
      <c r="T501" s="73">
        <v>85526.3</v>
      </c>
      <c r="U501" s="21">
        <v>7272.79</v>
      </c>
      <c r="V501" s="21">
        <v>57745</v>
      </c>
      <c r="W501" s="21">
        <v>57934</v>
      </c>
      <c r="X501" s="27">
        <v>8166.32</v>
      </c>
      <c r="Y501" s="79">
        <v>60068.800000000003</v>
      </c>
      <c r="Z501" s="27">
        <v>7712.86</v>
      </c>
      <c r="AA501" s="21"/>
      <c r="AB501" s="21"/>
      <c r="AC501" s="21"/>
    </row>
    <row r="502" spans="1:29" x14ac:dyDescent="0.3">
      <c r="A502" s="19">
        <v>42910</v>
      </c>
      <c r="B502" s="20">
        <v>0.89583333333333337</v>
      </c>
      <c r="C502" s="21"/>
      <c r="D502" s="25"/>
      <c r="E502" s="20" t="s">
        <v>127</v>
      </c>
      <c r="F502" s="21"/>
      <c r="G502" s="21"/>
      <c r="H502" s="21">
        <v>9630</v>
      </c>
      <c r="I502" s="21">
        <v>961</v>
      </c>
      <c r="J502" s="21">
        <v>2194</v>
      </c>
      <c r="K502" s="21">
        <v>22147</v>
      </c>
      <c r="L502" s="21">
        <v>14334</v>
      </c>
      <c r="M502" s="21">
        <v>6457.96</v>
      </c>
      <c r="N502" s="21"/>
      <c r="O502" s="21"/>
      <c r="P502" s="21"/>
      <c r="Q502" s="21"/>
      <c r="R502" s="21"/>
      <c r="S502" s="21">
        <v>20996.7</v>
      </c>
      <c r="T502" s="73">
        <v>85526.3</v>
      </c>
      <c r="U502" s="21">
        <v>7272.83</v>
      </c>
      <c r="V502" s="21">
        <v>57889</v>
      </c>
      <c r="W502" s="21">
        <v>58078</v>
      </c>
      <c r="X502" s="27">
        <v>8170</v>
      </c>
      <c r="Y502" s="79">
        <v>60068.800000000003</v>
      </c>
      <c r="Z502" s="27">
        <v>7712.87</v>
      </c>
      <c r="AA502" s="21"/>
      <c r="AB502" s="21"/>
      <c r="AC502" s="21"/>
    </row>
    <row r="503" spans="1:29" x14ac:dyDescent="0.3">
      <c r="A503" s="19">
        <v>42921</v>
      </c>
      <c r="B503" s="20">
        <v>0.85416666666666663</v>
      </c>
      <c r="C503" s="21"/>
      <c r="D503" s="25"/>
      <c r="E503" s="20" t="s">
        <v>26</v>
      </c>
      <c r="F503" s="21"/>
      <c r="G503" s="21"/>
      <c r="H503" s="21">
        <v>9703</v>
      </c>
      <c r="I503" s="21">
        <v>971</v>
      </c>
      <c r="J503" s="21">
        <v>2228</v>
      </c>
      <c r="K503" s="21">
        <v>22171</v>
      </c>
      <c r="L503" s="21">
        <v>14338</v>
      </c>
      <c r="M503" s="21">
        <v>6460.5</v>
      </c>
      <c r="N503" s="21"/>
      <c r="O503" s="21"/>
      <c r="P503" s="21"/>
      <c r="Q503" s="21"/>
      <c r="R503" s="21"/>
      <c r="S503" s="21">
        <v>20999.8</v>
      </c>
      <c r="T503" s="73">
        <v>85526.3</v>
      </c>
      <c r="U503" s="21">
        <v>7272.91</v>
      </c>
      <c r="V503" s="21">
        <v>58162</v>
      </c>
      <c r="W503" s="21">
        <v>58341</v>
      </c>
      <c r="X503" s="27">
        <v>8172.69</v>
      </c>
      <c r="Y503" s="79">
        <v>60068.9</v>
      </c>
      <c r="Z503" s="27">
        <v>7712.87</v>
      </c>
      <c r="AA503" s="21"/>
      <c r="AB503" s="21"/>
      <c r="AC503" s="21"/>
    </row>
    <row r="504" spans="1:29" x14ac:dyDescent="0.3">
      <c r="A504" s="19">
        <v>42925</v>
      </c>
      <c r="B504" s="20">
        <v>0.89583333333333337</v>
      </c>
      <c r="C504" s="21"/>
      <c r="D504" s="25"/>
      <c r="E504" s="20"/>
      <c r="F504" s="21"/>
      <c r="G504" s="21"/>
      <c r="H504" s="21">
        <v>9740</v>
      </c>
      <c r="I504" s="21">
        <v>983</v>
      </c>
      <c r="J504" s="21">
        <v>2239</v>
      </c>
      <c r="K504" s="21">
        <v>22189</v>
      </c>
      <c r="L504" s="21">
        <v>14344</v>
      </c>
      <c r="M504" s="21">
        <v>6462.8</v>
      </c>
      <c r="N504" s="21"/>
      <c r="O504" s="21"/>
      <c r="P504" s="21"/>
      <c r="Q504" s="21"/>
      <c r="R504" s="21"/>
      <c r="S504" s="21">
        <v>21001</v>
      </c>
      <c r="T504" s="73">
        <v>85526.3</v>
      </c>
      <c r="U504" s="21">
        <v>7272.93</v>
      </c>
      <c r="V504" s="21">
        <v>58249</v>
      </c>
      <c r="W504" s="21">
        <v>58438</v>
      </c>
      <c r="X504" s="27">
        <v>8175.04</v>
      </c>
      <c r="Y504" s="79">
        <v>60068.9</v>
      </c>
      <c r="Z504" s="27">
        <v>7712.88</v>
      </c>
      <c r="AA504" s="21"/>
      <c r="AB504" s="21"/>
      <c r="AC504" s="21"/>
    </row>
    <row r="505" spans="1:29" x14ac:dyDescent="0.3">
      <c r="A505" s="19">
        <v>42933</v>
      </c>
      <c r="B505" s="20">
        <v>0.86458333333333337</v>
      </c>
      <c r="C505" s="21"/>
      <c r="D505" s="25"/>
      <c r="E505" s="20"/>
      <c r="F505" s="21"/>
      <c r="G505" s="21"/>
      <c r="H505" s="21">
        <v>9798</v>
      </c>
      <c r="I505" s="21">
        <v>987</v>
      </c>
      <c r="J505" s="21">
        <v>2260</v>
      </c>
      <c r="K505" s="21">
        <v>22224</v>
      </c>
      <c r="L505" s="21">
        <v>14362</v>
      </c>
      <c r="M505" s="21">
        <v>6468.57</v>
      </c>
      <c r="N505" s="21"/>
      <c r="O505" s="21"/>
      <c r="P505" s="21"/>
      <c r="Q505" s="21"/>
      <c r="R505" s="21"/>
      <c r="S505" s="21">
        <v>21003.3</v>
      </c>
      <c r="T505" s="73">
        <v>85526.399999999994</v>
      </c>
      <c r="U505" s="21">
        <v>7272.99</v>
      </c>
      <c r="V505" s="21">
        <v>58440</v>
      </c>
      <c r="W505" s="21">
        <v>58629</v>
      </c>
      <c r="X505" s="27">
        <v>8180.26</v>
      </c>
      <c r="Y505" s="79">
        <v>60069</v>
      </c>
      <c r="Z505" s="27">
        <v>7712.88</v>
      </c>
      <c r="AA505" s="21"/>
      <c r="AB505" s="21"/>
      <c r="AC505" s="21"/>
    </row>
    <row r="506" spans="1:29" x14ac:dyDescent="0.3">
      <c r="A506" s="19">
        <v>42939</v>
      </c>
      <c r="B506" s="20">
        <v>0.85416666666666663</v>
      </c>
      <c r="C506" s="21"/>
      <c r="D506" s="25"/>
      <c r="E506" s="20"/>
      <c r="F506" s="21"/>
      <c r="G506" s="21"/>
      <c r="H506" s="21">
        <v>9845</v>
      </c>
      <c r="I506" s="21">
        <v>992</v>
      </c>
      <c r="J506" s="21">
        <v>2282</v>
      </c>
      <c r="K506" s="21">
        <v>22246</v>
      </c>
      <c r="L506" s="21">
        <v>14371</v>
      </c>
      <c r="M506" s="21">
        <v>6471.76</v>
      </c>
      <c r="N506" s="21"/>
      <c r="O506" s="21"/>
      <c r="P506" s="21"/>
      <c r="Q506" s="21"/>
      <c r="R506" s="21"/>
      <c r="S506" s="21">
        <v>21005</v>
      </c>
      <c r="T506" s="73">
        <v>85526.399999999994</v>
      </c>
      <c r="U506" s="21">
        <v>7273.03</v>
      </c>
      <c r="V506" s="21">
        <v>58584</v>
      </c>
      <c r="W506" s="21">
        <v>58773</v>
      </c>
      <c r="X506" s="27">
        <v>8183.4</v>
      </c>
      <c r="Y506" s="79">
        <v>60069.1</v>
      </c>
      <c r="Z506" s="27">
        <v>7712.89</v>
      </c>
      <c r="AA506" s="21"/>
      <c r="AB506" s="21"/>
      <c r="AC506" s="21"/>
    </row>
    <row r="507" spans="1:29" x14ac:dyDescent="0.3">
      <c r="A507" s="19">
        <v>42946</v>
      </c>
      <c r="B507" s="20">
        <v>0.875</v>
      </c>
      <c r="C507" s="21"/>
      <c r="D507" s="25"/>
      <c r="E507" s="20"/>
      <c r="F507" s="21"/>
      <c r="G507" s="21"/>
      <c r="H507" s="21">
        <v>9890</v>
      </c>
      <c r="I507" s="21">
        <v>996</v>
      </c>
      <c r="J507" s="21">
        <v>2298</v>
      </c>
      <c r="K507" s="21">
        <v>22278</v>
      </c>
      <c r="L507" s="21">
        <v>14387</v>
      </c>
      <c r="M507" s="21">
        <v>6479.62</v>
      </c>
      <c r="N507" s="21"/>
      <c r="O507" s="21"/>
      <c r="P507" s="21"/>
      <c r="Q507" s="21"/>
      <c r="R507" s="21"/>
      <c r="S507" s="21">
        <v>21007</v>
      </c>
      <c r="T507" s="73">
        <v>85526.399999999994</v>
      </c>
      <c r="U507" s="21">
        <v>7273.07</v>
      </c>
      <c r="V507" s="21">
        <v>58753</v>
      </c>
      <c r="W507" s="21">
        <v>58941</v>
      </c>
      <c r="X507" s="27">
        <v>8190.71</v>
      </c>
      <c r="Y507" s="79">
        <v>60069.2</v>
      </c>
      <c r="Z507" s="27">
        <v>7712.89</v>
      </c>
      <c r="AA507" s="21"/>
      <c r="AB507" s="21"/>
      <c r="AC507" s="21"/>
    </row>
    <row r="508" spans="1:29" x14ac:dyDescent="0.3">
      <c r="A508" s="19">
        <v>42954</v>
      </c>
      <c r="B508" s="20">
        <v>0.85416666666666663</v>
      </c>
      <c r="C508" s="21"/>
      <c r="D508" s="25"/>
      <c r="E508" s="20"/>
      <c r="F508" s="21"/>
      <c r="G508" s="21"/>
      <c r="H508" s="21">
        <v>9951</v>
      </c>
      <c r="I508" s="21">
        <v>1005</v>
      </c>
      <c r="J508" s="21">
        <v>2324</v>
      </c>
      <c r="K508" s="21">
        <v>22303</v>
      </c>
      <c r="L508" s="21">
        <v>14404</v>
      </c>
      <c r="M508" s="21">
        <v>6483.87</v>
      </c>
      <c r="N508" s="21"/>
      <c r="O508" s="21"/>
      <c r="P508" s="21"/>
      <c r="Q508" s="21"/>
      <c r="R508" s="21"/>
      <c r="S508" s="21">
        <v>21009.3</v>
      </c>
      <c r="T508" s="73">
        <v>85526.399999999994</v>
      </c>
      <c r="U508" s="21">
        <v>7273.73</v>
      </c>
      <c r="V508" s="21">
        <v>58944</v>
      </c>
      <c r="W508" s="21">
        <v>59133</v>
      </c>
      <c r="X508" s="27">
        <v>8194.81</v>
      </c>
      <c r="Y508" s="79">
        <v>60069.2</v>
      </c>
      <c r="Z508" s="27">
        <v>7712.9</v>
      </c>
      <c r="AA508" s="21"/>
      <c r="AB508" s="21"/>
      <c r="AC508" s="21"/>
    </row>
    <row r="509" spans="1:29" x14ac:dyDescent="0.3">
      <c r="A509" s="19">
        <v>42960</v>
      </c>
      <c r="B509" s="20">
        <v>0.85416666666666663</v>
      </c>
      <c r="C509" s="21"/>
      <c r="D509" s="25"/>
      <c r="E509" s="54"/>
      <c r="F509" s="21"/>
      <c r="G509" s="21"/>
      <c r="H509" s="21">
        <v>9984</v>
      </c>
      <c r="I509" s="21">
        <v>1010</v>
      </c>
      <c r="J509" s="21">
        <v>2334</v>
      </c>
      <c r="K509" s="21">
        <v>22341</v>
      </c>
      <c r="L509" s="21">
        <v>14425</v>
      </c>
      <c r="M509" s="21">
        <v>6489.39</v>
      </c>
      <c r="N509" s="21"/>
      <c r="O509" s="21"/>
      <c r="P509" s="21"/>
      <c r="Q509" s="21"/>
      <c r="R509" s="21"/>
      <c r="S509" s="21">
        <v>21033</v>
      </c>
      <c r="T509" s="73">
        <v>85645.6</v>
      </c>
      <c r="U509" s="21">
        <v>7296</v>
      </c>
      <c r="V509" s="21">
        <v>59088</v>
      </c>
      <c r="W509" s="21">
        <v>59277</v>
      </c>
      <c r="X509" s="27">
        <v>8200</v>
      </c>
      <c r="Y509" s="79">
        <v>60069.2</v>
      </c>
      <c r="Z509" s="27">
        <v>7712.9</v>
      </c>
      <c r="AA509" s="21"/>
      <c r="AB509" s="21"/>
      <c r="AC509" s="21"/>
    </row>
    <row r="510" spans="1:29" x14ac:dyDescent="0.3">
      <c r="A510" s="19">
        <v>42967</v>
      </c>
      <c r="B510" s="20">
        <v>0.875</v>
      </c>
      <c r="C510" s="21"/>
      <c r="D510" s="25"/>
      <c r="E510" s="20"/>
      <c r="F510" s="21"/>
      <c r="G510" s="21"/>
      <c r="H510" s="21">
        <v>10029</v>
      </c>
      <c r="I510" s="21">
        <v>1020</v>
      </c>
      <c r="J510" s="21">
        <v>2346</v>
      </c>
      <c r="K510" s="21">
        <v>22378</v>
      </c>
      <c r="L510" s="21">
        <v>14444</v>
      </c>
      <c r="M510" s="21">
        <v>6494.21</v>
      </c>
      <c r="N510" s="21"/>
      <c r="O510" s="21"/>
      <c r="P510" s="21"/>
      <c r="Q510" s="21"/>
      <c r="R510" s="21"/>
      <c r="S510" s="21">
        <v>21050</v>
      </c>
      <c r="T510" s="73">
        <v>85729.5</v>
      </c>
      <c r="U510" s="21">
        <v>7314.21</v>
      </c>
      <c r="V510" s="21">
        <v>59257</v>
      </c>
      <c r="W510" s="21">
        <v>59446</v>
      </c>
      <c r="X510" s="27">
        <v>8203.9599999999991</v>
      </c>
      <c r="Y510" s="79">
        <v>60069.3</v>
      </c>
      <c r="Z510" s="27">
        <v>7712.91</v>
      </c>
      <c r="AA510" s="21"/>
      <c r="AB510" s="21"/>
      <c r="AC510" s="21"/>
    </row>
    <row r="511" spans="1:29" x14ac:dyDescent="0.3">
      <c r="A511" s="19">
        <v>42981</v>
      </c>
      <c r="B511" s="20">
        <v>0.85416666666666663</v>
      </c>
      <c r="C511" s="21"/>
      <c r="D511" s="20"/>
      <c r="E511" s="20"/>
      <c r="F511" s="21"/>
      <c r="G511" s="21"/>
      <c r="H511" s="21">
        <v>10133</v>
      </c>
      <c r="I511" s="21">
        <v>1039</v>
      </c>
      <c r="J511" s="21">
        <v>2387</v>
      </c>
      <c r="K511" s="21">
        <v>22455</v>
      </c>
      <c r="L511" s="21">
        <v>14492</v>
      </c>
      <c r="M511" s="21">
        <v>6504.99</v>
      </c>
      <c r="N511" s="21"/>
      <c r="O511" s="21"/>
      <c r="P511" s="21"/>
      <c r="Q511" s="21"/>
      <c r="R511" s="21"/>
      <c r="S511" s="21">
        <v>21090.2</v>
      </c>
      <c r="T511" s="73">
        <v>85915.9</v>
      </c>
      <c r="U511" s="21">
        <v>7354.74</v>
      </c>
      <c r="V511" s="21">
        <v>59591</v>
      </c>
      <c r="W511" s="21">
        <v>59780</v>
      </c>
      <c r="X511" s="27">
        <v>8214.2999999999993</v>
      </c>
      <c r="Y511" s="79">
        <v>60069.5</v>
      </c>
      <c r="Z511" s="27">
        <v>7712.92</v>
      </c>
      <c r="AA511" s="21"/>
      <c r="AB511" s="21"/>
      <c r="AC511" s="21"/>
    </row>
    <row r="512" spans="1:29" x14ac:dyDescent="0.3">
      <c r="A512" s="19">
        <v>42988</v>
      </c>
      <c r="B512" s="20">
        <v>0.85416666666666663</v>
      </c>
      <c r="C512" s="21"/>
      <c r="D512" s="20"/>
      <c r="E512" s="20"/>
      <c r="F512" s="21"/>
      <c r="G512" s="21"/>
      <c r="H512" s="21">
        <v>10164</v>
      </c>
      <c r="I512" s="21">
        <v>1045</v>
      </c>
      <c r="J512" s="21">
        <v>2394</v>
      </c>
      <c r="K512" s="21">
        <v>22514</v>
      </c>
      <c r="L512" s="21">
        <v>14520</v>
      </c>
      <c r="M512" s="21">
        <v>6509.54</v>
      </c>
      <c r="N512" s="21"/>
      <c r="O512" s="21"/>
      <c r="P512" s="21"/>
      <c r="Q512" s="21"/>
      <c r="R512" s="21"/>
      <c r="S512" s="21">
        <v>21129.9</v>
      </c>
      <c r="T512" s="73">
        <v>86113.600000000006</v>
      </c>
      <c r="U512" s="21">
        <v>7394.37</v>
      </c>
      <c r="V512" s="21">
        <v>59760</v>
      </c>
      <c r="W512" s="21">
        <v>59949</v>
      </c>
      <c r="X512" s="27">
        <v>8218.44</v>
      </c>
      <c r="Y512" s="79">
        <v>60069.5</v>
      </c>
      <c r="Z512" s="27">
        <v>7712.93</v>
      </c>
      <c r="AA512" s="21"/>
      <c r="AB512" s="21"/>
      <c r="AC512" s="21"/>
    </row>
    <row r="513" spans="1:29" x14ac:dyDescent="0.3">
      <c r="A513" s="19">
        <v>43002</v>
      </c>
      <c r="B513" s="20">
        <v>0.79166666666666663</v>
      </c>
      <c r="C513" s="21"/>
      <c r="D513" s="20"/>
      <c r="E513" s="58"/>
      <c r="F513" s="21"/>
      <c r="G513" s="21"/>
      <c r="H513" s="22">
        <f>14/21*(H514-H512)+H512</f>
        <v>10242</v>
      </c>
      <c r="I513" s="21">
        <v>1057</v>
      </c>
      <c r="J513" s="21">
        <v>2419</v>
      </c>
      <c r="K513" s="21">
        <v>22694</v>
      </c>
      <c r="L513" s="21">
        <v>14595</v>
      </c>
      <c r="M513" s="21">
        <v>6521.06</v>
      </c>
      <c r="N513" s="21"/>
      <c r="O513" s="21"/>
      <c r="P513" s="21"/>
      <c r="Q513" s="21"/>
      <c r="R513" s="21"/>
      <c r="S513" s="21">
        <v>21283.200000000001</v>
      </c>
      <c r="T513" s="73">
        <v>86811.3</v>
      </c>
      <c r="U513" s="21">
        <v>7531.2</v>
      </c>
      <c r="V513" s="21">
        <v>60094</v>
      </c>
      <c r="W513" s="21">
        <v>60283</v>
      </c>
      <c r="X513" s="27">
        <v>8228.77</v>
      </c>
      <c r="Y513" s="79">
        <v>60069.8</v>
      </c>
      <c r="Z513" s="27">
        <v>7712.94</v>
      </c>
      <c r="AA513" s="21"/>
      <c r="AB513" s="21"/>
      <c r="AC513" s="21"/>
    </row>
    <row r="514" spans="1:29" x14ac:dyDescent="0.3">
      <c r="A514" s="19">
        <v>43010</v>
      </c>
      <c r="B514" s="20">
        <v>0.86458333333333337</v>
      </c>
      <c r="C514" s="21"/>
      <c r="D514" s="20"/>
      <c r="E514" s="20" t="s">
        <v>90</v>
      </c>
      <c r="F514" s="21"/>
      <c r="G514" s="21"/>
      <c r="H514" s="22">
        <v>10281</v>
      </c>
      <c r="I514" s="21">
        <v>1059</v>
      </c>
      <c r="J514" s="21">
        <v>2439</v>
      </c>
      <c r="K514" s="21">
        <v>22763</v>
      </c>
      <c r="L514" s="21">
        <v>14613</v>
      </c>
      <c r="M514" s="21">
        <v>6523.22</v>
      </c>
      <c r="N514" s="21"/>
      <c r="O514" s="21"/>
      <c r="P514" s="21"/>
      <c r="Q514" s="21"/>
      <c r="R514" s="21"/>
      <c r="S514" s="21">
        <v>21340.5</v>
      </c>
      <c r="T514" s="73">
        <v>87102</v>
      </c>
      <c r="U514" s="21">
        <v>7594.21</v>
      </c>
      <c r="V514" s="21">
        <v>60288</v>
      </c>
      <c r="W514" s="21">
        <v>60477</v>
      </c>
      <c r="X514" s="27">
        <v>8230.89</v>
      </c>
      <c r="Y514" s="79">
        <v>60069.8</v>
      </c>
      <c r="Z514" s="27">
        <v>7712.94</v>
      </c>
      <c r="AA514" s="21"/>
      <c r="AB514" s="21"/>
      <c r="AC514" s="21"/>
    </row>
    <row r="515" spans="1:29" x14ac:dyDescent="0.3">
      <c r="A515" s="19">
        <v>43016</v>
      </c>
      <c r="B515" s="20">
        <v>0.875</v>
      </c>
      <c r="C515" s="21"/>
      <c r="D515" s="20"/>
      <c r="E515" s="54"/>
      <c r="F515" s="21"/>
      <c r="G515" s="21"/>
      <c r="H515" s="49">
        <v>10299</v>
      </c>
      <c r="I515" s="21">
        <v>1059</v>
      </c>
      <c r="J515" s="21">
        <v>2447</v>
      </c>
      <c r="K515" s="21">
        <v>22846</v>
      </c>
      <c r="L515" s="21">
        <v>14650</v>
      </c>
      <c r="M515" s="21">
        <v>6527.94</v>
      </c>
      <c r="N515" s="21"/>
      <c r="O515" s="21"/>
      <c r="P515" s="21"/>
      <c r="Q515" s="21"/>
      <c r="R515" s="21"/>
      <c r="S515" s="21">
        <v>21419.8</v>
      </c>
      <c r="T515" s="73">
        <v>87475.5</v>
      </c>
      <c r="U515" s="21">
        <v>7668.91</v>
      </c>
      <c r="V515" s="21">
        <v>60433</v>
      </c>
      <c r="W515" s="21">
        <v>60621</v>
      </c>
      <c r="X515" s="27">
        <v>8235.4</v>
      </c>
      <c r="Y515" s="79">
        <v>60069.9</v>
      </c>
      <c r="Z515" s="27">
        <v>7712.95</v>
      </c>
      <c r="AA515" s="21"/>
      <c r="AB515" s="21"/>
      <c r="AC515" s="21"/>
    </row>
    <row r="516" spans="1:29" x14ac:dyDescent="0.3">
      <c r="A516" s="19">
        <v>43023</v>
      </c>
      <c r="B516" s="20">
        <v>0.9375</v>
      </c>
      <c r="C516" s="21"/>
      <c r="D516" s="20"/>
      <c r="E516" s="20"/>
      <c r="F516" s="21"/>
      <c r="G516" s="21"/>
      <c r="H516" s="21">
        <v>10322</v>
      </c>
      <c r="I516" s="21">
        <v>1066</v>
      </c>
      <c r="J516" s="21">
        <v>2450</v>
      </c>
      <c r="K516" s="21">
        <v>22919</v>
      </c>
      <c r="L516" s="21">
        <v>14690</v>
      </c>
      <c r="M516" s="21">
        <v>6533.13</v>
      </c>
      <c r="N516" s="21"/>
      <c r="O516" s="21"/>
      <c r="P516" s="21"/>
      <c r="Q516" s="21"/>
      <c r="R516" s="21"/>
      <c r="S516" s="21">
        <v>21483.200000000001</v>
      </c>
      <c r="T516" s="73">
        <v>87786</v>
      </c>
      <c r="U516" s="21">
        <v>7733.91</v>
      </c>
      <c r="V516" s="21">
        <v>60602</v>
      </c>
      <c r="W516" s="21">
        <v>60791</v>
      </c>
      <c r="X516" s="27">
        <v>8240.3700000000008</v>
      </c>
      <c r="Y516" s="79">
        <v>60070</v>
      </c>
      <c r="Z516" s="27">
        <v>7712.96</v>
      </c>
      <c r="AA516" s="21"/>
      <c r="AB516" s="21"/>
      <c r="AC516" s="21"/>
    </row>
    <row r="517" spans="1:29" x14ac:dyDescent="0.3">
      <c r="A517" s="19">
        <v>43030</v>
      </c>
      <c r="B517" s="20">
        <v>0.85416666666666663</v>
      </c>
      <c r="C517" s="21"/>
      <c r="D517" s="20"/>
      <c r="E517" s="20"/>
      <c r="F517" s="21"/>
      <c r="G517" s="21"/>
      <c r="H517" s="21">
        <v>10346</v>
      </c>
      <c r="I517" s="21">
        <v>1069</v>
      </c>
      <c r="J517" s="21">
        <v>2458</v>
      </c>
      <c r="K517" s="21">
        <v>22997</v>
      </c>
      <c r="L517" s="22">
        <v>14739</v>
      </c>
      <c r="M517" s="21">
        <v>6537.34</v>
      </c>
      <c r="N517" s="21"/>
      <c r="O517" s="21"/>
      <c r="P517" s="21"/>
      <c r="Q517" s="21"/>
      <c r="R517" s="21"/>
      <c r="S517" s="21">
        <v>21544.6</v>
      </c>
      <c r="T517" s="73">
        <v>88084.9</v>
      </c>
      <c r="U517" s="21">
        <v>7795.9</v>
      </c>
      <c r="V517" s="21">
        <v>60768</v>
      </c>
      <c r="W517" s="21">
        <v>60957</v>
      </c>
      <c r="X517" s="27">
        <v>8244.26</v>
      </c>
      <c r="Y517" s="79">
        <v>60070.1</v>
      </c>
      <c r="Z517" s="27">
        <v>7712.96</v>
      </c>
      <c r="AA517" s="21"/>
      <c r="AB517" s="21"/>
      <c r="AC517" s="21"/>
    </row>
    <row r="518" spans="1:29" x14ac:dyDescent="0.3">
      <c r="A518" s="19">
        <v>43037</v>
      </c>
      <c r="B518" s="20">
        <v>0.85416666666666663</v>
      </c>
      <c r="C518" s="21"/>
      <c r="D518" s="25">
        <v>1</v>
      </c>
      <c r="E518" s="20"/>
      <c r="F518" s="21"/>
      <c r="G518" s="21"/>
      <c r="H518" s="21">
        <v>10361</v>
      </c>
      <c r="I518" s="21">
        <v>1070</v>
      </c>
      <c r="J518" s="21">
        <v>2462</v>
      </c>
      <c r="K518" s="21">
        <v>23093</v>
      </c>
      <c r="L518" s="21">
        <v>14773</v>
      </c>
      <c r="M518" s="21">
        <v>6543.42</v>
      </c>
      <c r="N518" s="21"/>
      <c r="O518" s="21"/>
      <c r="P518" s="21"/>
      <c r="Q518" s="21"/>
      <c r="R518" s="21"/>
      <c r="S518" s="21">
        <v>21623.200000000001</v>
      </c>
      <c r="T518" s="73">
        <v>88468.6</v>
      </c>
      <c r="U518" s="21">
        <v>7875.74</v>
      </c>
      <c r="V518" s="21">
        <v>60937</v>
      </c>
      <c r="W518" s="21">
        <v>61126</v>
      </c>
      <c r="X518" s="27">
        <v>8249.9599999999991</v>
      </c>
      <c r="Y518" s="79">
        <v>60070.2</v>
      </c>
      <c r="Z518" s="27">
        <v>7712.97</v>
      </c>
      <c r="AA518" s="21"/>
      <c r="AB518" s="21"/>
      <c r="AC518" s="21"/>
    </row>
    <row r="519" spans="1:29" x14ac:dyDescent="0.3">
      <c r="A519" s="19">
        <v>43044</v>
      </c>
      <c r="B519" s="20">
        <v>0.85416666666666663</v>
      </c>
      <c r="C519" s="21"/>
      <c r="D519" s="25"/>
      <c r="E519" s="20" t="s">
        <v>91</v>
      </c>
      <c r="F519" s="21"/>
      <c r="G519" s="21"/>
      <c r="H519" s="21">
        <v>10377</v>
      </c>
      <c r="I519" s="21">
        <v>1070</v>
      </c>
      <c r="J519" s="21">
        <v>2464</v>
      </c>
      <c r="K519" s="21">
        <v>23216</v>
      </c>
      <c r="L519" s="21">
        <v>14856</v>
      </c>
      <c r="M519" s="21">
        <v>6548.98</v>
      </c>
      <c r="N519" s="21"/>
      <c r="O519" s="21"/>
      <c r="P519" s="21"/>
      <c r="Q519" s="21"/>
      <c r="R519" s="21"/>
      <c r="S519" s="21">
        <v>21767.8</v>
      </c>
      <c r="T519" s="73">
        <v>89085.7</v>
      </c>
      <c r="U519" s="21">
        <v>7993.03</v>
      </c>
      <c r="V519" s="21">
        <v>61105</v>
      </c>
      <c r="W519" s="21">
        <v>61294</v>
      </c>
      <c r="X519" s="27">
        <v>8255.14</v>
      </c>
      <c r="Y519" s="79">
        <v>60070.2</v>
      </c>
      <c r="Z519" s="27">
        <v>7712.97</v>
      </c>
      <c r="AA519" s="21"/>
      <c r="AB519" s="21"/>
      <c r="AC519" s="21"/>
    </row>
    <row r="520" spans="1:29" x14ac:dyDescent="0.3">
      <c r="A520" s="19">
        <v>43051</v>
      </c>
      <c r="B520" s="20">
        <v>0.85416666666666663</v>
      </c>
      <c r="C520" s="21"/>
      <c r="D520" s="25"/>
      <c r="E520" s="20" t="s">
        <v>92</v>
      </c>
      <c r="F520" s="21"/>
      <c r="G520" s="21"/>
      <c r="H520" s="21">
        <v>10390</v>
      </c>
      <c r="I520" s="21">
        <v>1070</v>
      </c>
      <c r="J520" s="21">
        <v>2465</v>
      </c>
      <c r="K520" s="21">
        <v>23298</v>
      </c>
      <c r="L520" s="21">
        <v>14907</v>
      </c>
      <c r="M520" s="21">
        <v>6577.78</v>
      </c>
      <c r="N520" s="21"/>
      <c r="O520" s="21"/>
      <c r="P520" s="21"/>
      <c r="Q520" s="21"/>
      <c r="R520" s="21"/>
      <c r="S520" s="21">
        <v>21859</v>
      </c>
      <c r="T520" s="73">
        <v>89460.3</v>
      </c>
      <c r="U520" s="21">
        <v>8064.6</v>
      </c>
      <c r="V520" s="21">
        <v>61273</v>
      </c>
      <c r="W520" s="21">
        <v>61962</v>
      </c>
      <c r="X520" s="27">
        <v>8284</v>
      </c>
      <c r="Y520" s="79">
        <v>60302.9</v>
      </c>
      <c r="Z520" s="27">
        <v>7754.4</v>
      </c>
      <c r="AA520" s="21"/>
      <c r="AB520" s="21"/>
      <c r="AC520" s="21"/>
    </row>
    <row r="521" spans="1:29" x14ac:dyDescent="0.3">
      <c r="A521" s="19">
        <v>43058</v>
      </c>
      <c r="B521" s="20">
        <v>0.85416666666666663</v>
      </c>
      <c r="C521" s="21"/>
      <c r="D521" s="25"/>
      <c r="E521" s="20"/>
      <c r="F521" s="21"/>
      <c r="G521" s="21"/>
      <c r="H521" s="21">
        <v>10400</v>
      </c>
      <c r="I521" s="21">
        <v>1070</v>
      </c>
      <c r="J521" s="21">
        <v>2465</v>
      </c>
      <c r="K521" s="21">
        <v>23394</v>
      </c>
      <c r="L521" s="21">
        <v>15004</v>
      </c>
      <c r="M521" s="21">
        <v>6615.71</v>
      </c>
      <c r="N521" s="21"/>
      <c r="O521" s="21"/>
      <c r="P521" s="21"/>
      <c r="Q521" s="21"/>
      <c r="R521" s="21"/>
      <c r="S521" s="21">
        <v>21984.1</v>
      </c>
      <c r="T521" s="73">
        <v>89975.3</v>
      </c>
      <c r="U521" s="21">
        <v>8158.25</v>
      </c>
      <c r="V521" s="21">
        <v>61441</v>
      </c>
      <c r="W521" s="21">
        <v>61630</v>
      </c>
      <c r="X521" s="27">
        <v>8321.98</v>
      </c>
      <c r="Y521" s="79">
        <v>60584.2</v>
      </c>
      <c r="Z521" s="27">
        <v>7790.07</v>
      </c>
      <c r="AA521" s="21"/>
      <c r="AB521" s="21"/>
      <c r="AC521" s="21"/>
    </row>
    <row r="522" spans="1:29" x14ac:dyDescent="0.3">
      <c r="A522" s="19">
        <v>43067</v>
      </c>
      <c r="B522" s="20">
        <v>0.95833333333333337</v>
      </c>
      <c r="C522" s="21"/>
      <c r="D522" s="25"/>
      <c r="E522" s="20"/>
      <c r="F522" s="21"/>
      <c r="G522" s="21"/>
      <c r="H522" s="21">
        <v>10412</v>
      </c>
      <c r="I522" s="21">
        <v>1070</v>
      </c>
      <c r="J522" s="21">
        <v>2465</v>
      </c>
      <c r="K522" s="21">
        <v>23510</v>
      </c>
      <c r="L522" s="21">
        <v>15143</v>
      </c>
      <c r="M522" s="21">
        <v>6661.72</v>
      </c>
      <c r="N522" s="21"/>
      <c r="O522" s="21"/>
      <c r="P522" s="21"/>
      <c r="Q522" s="21"/>
      <c r="R522" s="21"/>
      <c r="S522" s="21">
        <v>22158.3</v>
      </c>
      <c r="T522" s="73">
        <v>90679</v>
      </c>
      <c r="U522" s="21">
        <v>8286.9699999999993</v>
      </c>
      <c r="V522" s="21">
        <v>61660</v>
      </c>
      <c r="W522" s="21">
        <v>61849</v>
      </c>
      <c r="X522" s="27">
        <v>8367.7900000000009</v>
      </c>
      <c r="Y522" s="79">
        <v>60934.400000000001</v>
      </c>
      <c r="Z522" s="27">
        <v>7836.52</v>
      </c>
      <c r="AA522" s="21"/>
      <c r="AB522" s="21"/>
      <c r="AC522" s="21"/>
    </row>
    <row r="523" spans="1:29" x14ac:dyDescent="0.3">
      <c r="A523" s="19">
        <v>43072</v>
      </c>
      <c r="B523" s="20">
        <v>0.85416666666666663</v>
      </c>
      <c r="C523" s="21"/>
      <c r="D523" s="25"/>
      <c r="E523" s="20"/>
      <c r="F523" s="21"/>
      <c r="G523" s="21"/>
      <c r="H523" s="21">
        <v>10415</v>
      </c>
      <c r="I523" s="21">
        <v>1070</v>
      </c>
      <c r="J523" s="21">
        <v>2465</v>
      </c>
      <c r="K523" s="21">
        <v>23540</v>
      </c>
      <c r="L523" s="21">
        <v>15167</v>
      </c>
      <c r="M523" s="21">
        <v>6744.93</v>
      </c>
      <c r="N523" s="21"/>
      <c r="O523" s="21"/>
      <c r="P523" s="21"/>
      <c r="Q523" s="21"/>
      <c r="R523" s="21"/>
      <c r="S523" s="21">
        <v>22162.2</v>
      </c>
      <c r="T523" s="73">
        <v>90687.1</v>
      </c>
      <c r="U523" s="21">
        <v>8288.93</v>
      </c>
      <c r="V523" s="21">
        <v>61777</v>
      </c>
      <c r="W523" s="21">
        <v>61966</v>
      </c>
      <c r="X523" s="27">
        <v>8452.2099999999991</v>
      </c>
      <c r="Y523" s="79">
        <v>61661.4</v>
      </c>
      <c r="Z523" s="27">
        <v>7895.67</v>
      </c>
      <c r="AA523" s="21"/>
      <c r="AB523" s="21"/>
      <c r="AC523" s="21"/>
    </row>
    <row r="524" spans="1:29" x14ac:dyDescent="0.3">
      <c r="A524" s="19">
        <v>43079</v>
      </c>
      <c r="B524" s="20">
        <v>0.85416666666666663</v>
      </c>
      <c r="C524" s="21"/>
      <c r="D524" s="25"/>
      <c r="E524" s="20"/>
      <c r="F524" s="21"/>
      <c r="G524" s="21"/>
      <c r="H524" s="21">
        <v>10421</v>
      </c>
      <c r="I524" s="21">
        <v>1070</v>
      </c>
      <c r="J524" s="21">
        <v>2465</v>
      </c>
      <c r="K524" s="21">
        <v>23610</v>
      </c>
      <c r="L524" s="21">
        <v>15263</v>
      </c>
      <c r="M524" s="21">
        <v>6815.28</v>
      </c>
      <c r="N524" s="21"/>
      <c r="O524" s="21"/>
      <c r="P524" s="21"/>
      <c r="Q524" s="21"/>
      <c r="R524" s="21"/>
      <c r="S524" s="21">
        <v>22253.9</v>
      </c>
      <c r="T524" s="73">
        <v>91045.8</v>
      </c>
      <c r="U524" s="21">
        <v>8358.77</v>
      </c>
      <c r="V524" s="21">
        <v>61945</v>
      </c>
      <c r="W524" s="21">
        <v>62134</v>
      </c>
      <c r="X524" s="27">
        <v>8522.86</v>
      </c>
      <c r="Y524" s="79">
        <v>62232.7</v>
      </c>
      <c r="Z524" s="27">
        <v>7953</v>
      </c>
      <c r="AA524" s="21"/>
      <c r="AB524" s="21"/>
      <c r="AC524" s="21"/>
    </row>
    <row r="525" spans="1:29" x14ac:dyDescent="0.3">
      <c r="A525" s="19">
        <v>43086</v>
      </c>
      <c r="B525" s="20">
        <v>0.85416666666666663</v>
      </c>
      <c r="C525" s="21"/>
      <c r="D525" s="25"/>
      <c r="E525" s="20"/>
      <c r="F525" s="21"/>
      <c r="G525" s="21"/>
      <c r="H525" s="21">
        <v>10427</v>
      </c>
      <c r="I525" s="21">
        <v>1071</v>
      </c>
      <c r="J525" s="21">
        <v>2465</v>
      </c>
      <c r="K525" s="21">
        <v>23658</v>
      </c>
      <c r="L525" s="21">
        <v>15333</v>
      </c>
      <c r="M525" s="21">
        <v>6921.12</v>
      </c>
      <c r="N525" s="21"/>
      <c r="O525" s="21"/>
      <c r="P525" s="21"/>
      <c r="Q525" s="21"/>
      <c r="R525" s="21"/>
      <c r="S525" s="21">
        <v>22290.9</v>
      </c>
      <c r="T525" s="73">
        <v>91174</v>
      </c>
      <c r="U525" s="21">
        <v>8386.44</v>
      </c>
      <c r="V525" s="21">
        <v>62113</v>
      </c>
      <c r="W525" s="21">
        <v>62302</v>
      </c>
      <c r="X525" s="27">
        <v>8629.58</v>
      </c>
      <c r="Y525" s="79">
        <v>63124.4</v>
      </c>
      <c r="Z525" s="27">
        <v>8033.17</v>
      </c>
      <c r="AA525" s="21"/>
      <c r="AB525" s="21"/>
      <c r="AC525" s="21"/>
    </row>
    <row r="526" spans="1:29" x14ac:dyDescent="0.3">
      <c r="A526" s="19">
        <v>43093</v>
      </c>
      <c r="B526" s="20">
        <v>0.85416666666666663</v>
      </c>
      <c r="C526" s="21"/>
      <c r="D526" s="25"/>
      <c r="E526" s="20"/>
      <c r="F526" s="21"/>
      <c r="G526" s="21"/>
      <c r="H526" s="21">
        <v>10430</v>
      </c>
      <c r="I526" s="21">
        <v>1071</v>
      </c>
      <c r="J526" s="21">
        <v>2465</v>
      </c>
      <c r="K526" s="21">
        <v>23784</v>
      </c>
      <c r="L526" s="21">
        <v>15444</v>
      </c>
      <c r="M526" s="21">
        <v>6943.92</v>
      </c>
      <c r="N526" s="21"/>
      <c r="O526" s="21"/>
      <c r="P526" s="21"/>
      <c r="Q526" s="21"/>
      <c r="R526" s="21"/>
      <c r="S526" s="21">
        <v>22442.7</v>
      </c>
      <c r="T526" s="73">
        <v>91811.3</v>
      </c>
      <c r="U526" s="21">
        <v>8499.2000000000007</v>
      </c>
      <c r="V526" s="21">
        <v>62281</v>
      </c>
      <c r="W526" s="21">
        <v>62470</v>
      </c>
      <c r="X526" s="27">
        <v>8651.9500000000007</v>
      </c>
      <c r="Y526" s="79">
        <v>63276.5</v>
      </c>
      <c r="Z526" s="27">
        <v>8056.54</v>
      </c>
      <c r="AA526" s="21"/>
      <c r="AB526" s="21"/>
      <c r="AC526" s="21"/>
    </row>
    <row r="527" spans="1:29" x14ac:dyDescent="0.3">
      <c r="A527" s="19">
        <v>43100</v>
      </c>
      <c r="B527" s="20">
        <v>0.85416666666666663</v>
      </c>
      <c r="C527" s="21"/>
      <c r="D527" s="25"/>
      <c r="E527" s="20" t="s">
        <v>93</v>
      </c>
      <c r="F527" s="21"/>
      <c r="G527" s="21"/>
      <c r="H527" s="21">
        <v>10437</v>
      </c>
      <c r="I527" s="21">
        <v>1071</v>
      </c>
      <c r="J527" s="21">
        <v>2466</v>
      </c>
      <c r="K527" s="21">
        <v>23964</v>
      </c>
      <c r="L527" s="21">
        <v>15488</v>
      </c>
      <c r="M527" s="21">
        <v>6993.22</v>
      </c>
      <c r="N527" s="21"/>
      <c r="O527" s="21"/>
      <c r="P527" s="21"/>
      <c r="Q527" s="21"/>
      <c r="R527" s="21"/>
      <c r="S527" s="21">
        <v>22564.1</v>
      </c>
      <c r="T527" s="73">
        <v>92298.4</v>
      </c>
      <c r="U527" s="21">
        <v>8591.92</v>
      </c>
      <c r="V527" s="21">
        <v>62449</v>
      </c>
      <c r="W527" s="21">
        <v>62638</v>
      </c>
      <c r="X527" s="27">
        <v>8699.91</v>
      </c>
      <c r="Y527" s="79">
        <v>63620.4</v>
      </c>
      <c r="Z527" s="27">
        <v>8094.63</v>
      </c>
      <c r="AA527" s="21"/>
      <c r="AB527" s="21"/>
      <c r="AC527" s="21"/>
    </row>
    <row r="528" spans="1:29" x14ac:dyDescent="0.3">
      <c r="A528" s="19">
        <v>43107</v>
      </c>
      <c r="B528" s="20">
        <v>0.85416666666666663</v>
      </c>
      <c r="C528" s="21"/>
      <c r="D528" s="25"/>
      <c r="E528" s="20"/>
      <c r="F528" s="21"/>
      <c r="G528" s="21"/>
      <c r="H528" s="21">
        <v>10442</v>
      </c>
      <c r="I528" s="21">
        <v>1072</v>
      </c>
      <c r="J528" s="21">
        <v>2466</v>
      </c>
      <c r="K528" s="21">
        <v>24102</v>
      </c>
      <c r="L528" s="21">
        <v>15576</v>
      </c>
      <c r="M528" s="21">
        <v>7020.56</v>
      </c>
      <c r="N528" s="21"/>
      <c r="O528" s="21"/>
      <c r="P528" s="21"/>
      <c r="Q528" s="21"/>
      <c r="R528" s="21"/>
      <c r="S528" s="21">
        <v>22712.2</v>
      </c>
      <c r="T528" s="73">
        <v>92890.8</v>
      </c>
      <c r="U528" s="21">
        <v>8705.23</v>
      </c>
      <c r="V528" s="21">
        <v>62617</v>
      </c>
      <c r="W528" s="21">
        <v>62806</v>
      </c>
      <c r="X528" s="27">
        <v>8727.14</v>
      </c>
      <c r="Y528" s="79">
        <v>63825.1</v>
      </c>
      <c r="Z528" s="27">
        <v>8126.6</v>
      </c>
      <c r="AA528" s="21"/>
      <c r="AB528" s="21"/>
      <c r="AC528" s="21"/>
    </row>
    <row r="529" spans="1:29" x14ac:dyDescent="0.3">
      <c r="A529" s="19">
        <v>43114</v>
      </c>
      <c r="B529" s="20">
        <v>0.85416666666666663</v>
      </c>
      <c r="C529" s="21"/>
      <c r="D529" s="25"/>
      <c r="E529" s="20"/>
      <c r="F529" s="21"/>
      <c r="G529" s="21"/>
      <c r="H529" s="21">
        <v>10449</v>
      </c>
      <c r="I529" s="21">
        <v>1072</v>
      </c>
      <c r="J529" s="21">
        <v>2466</v>
      </c>
      <c r="K529" s="21">
        <v>24201</v>
      </c>
      <c r="L529" s="21">
        <v>15675</v>
      </c>
      <c r="M529" s="21">
        <v>7072.28</v>
      </c>
      <c r="N529" s="21"/>
      <c r="O529" s="21"/>
      <c r="P529" s="21"/>
      <c r="Q529" s="21"/>
      <c r="R529" s="21"/>
      <c r="S529" s="21">
        <v>22825</v>
      </c>
      <c r="T529" s="73">
        <v>93332.9</v>
      </c>
      <c r="U529" s="21">
        <v>8790.93</v>
      </c>
      <c r="V529" s="21">
        <v>62785</v>
      </c>
      <c r="W529" s="21">
        <v>62974</v>
      </c>
      <c r="X529" s="27">
        <v>8779.08</v>
      </c>
      <c r="Y529" s="79">
        <v>64231.7</v>
      </c>
      <c r="Z529" s="27">
        <v>8181.82</v>
      </c>
      <c r="AA529" s="21"/>
      <c r="AB529" s="21"/>
      <c r="AC529" s="21"/>
    </row>
    <row r="530" spans="1:29" x14ac:dyDescent="0.3">
      <c r="A530" s="19">
        <v>43121</v>
      </c>
      <c r="B530" s="20">
        <v>0.85416666666666663</v>
      </c>
      <c r="C530" s="21"/>
      <c r="D530" s="25"/>
      <c r="E530" s="20"/>
      <c r="F530" s="21"/>
      <c r="G530" s="21"/>
      <c r="H530" s="21">
        <v>10457</v>
      </c>
      <c r="I530" s="21">
        <v>1072</v>
      </c>
      <c r="J530" s="21">
        <v>2466</v>
      </c>
      <c r="K530" s="21">
        <v>24263</v>
      </c>
      <c r="L530" s="21">
        <v>15756</v>
      </c>
      <c r="M530" s="21">
        <v>7153.41</v>
      </c>
      <c r="N530" s="21"/>
      <c r="O530" s="21"/>
      <c r="P530" s="21"/>
      <c r="Q530" s="21"/>
      <c r="R530" s="21"/>
      <c r="S530" s="21">
        <v>22884.7</v>
      </c>
      <c r="T530" s="73">
        <v>93550.6</v>
      </c>
      <c r="U530" s="21">
        <v>8835.7999999999993</v>
      </c>
      <c r="V530" s="21">
        <v>62953</v>
      </c>
      <c r="W530" s="21">
        <v>63142</v>
      </c>
      <c r="X530" s="27">
        <v>8860.6</v>
      </c>
      <c r="Y530" s="79">
        <v>64911.9</v>
      </c>
      <c r="Z530" s="27">
        <v>8263.91</v>
      </c>
      <c r="AA530" s="21"/>
      <c r="AB530" s="21"/>
      <c r="AC530" s="21"/>
    </row>
    <row r="531" spans="1:29" x14ac:dyDescent="0.3">
      <c r="A531" s="19">
        <v>43128</v>
      </c>
      <c r="B531" s="20">
        <v>0.875</v>
      </c>
      <c r="C531" s="21"/>
      <c r="D531" s="25"/>
      <c r="E531" s="20"/>
      <c r="F531" s="21"/>
      <c r="G531" s="21"/>
      <c r="H531" s="21">
        <v>10465</v>
      </c>
      <c r="I531" s="21">
        <v>1072</v>
      </c>
      <c r="J531" s="21">
        <v>2466</v>
      </c>
      <c r="K531" s="21">
        <v>24383</v>
      </c>
      <c r="L531" s="21">
        <v>15862</v>
      </c>
      <c r="M531" s="21">
        <v>7174.89</v>
      </c>
      <c r="N531" s="21"/>
      <c r="O531" s="21"/>
      <c r="P531" s="21"/>
      <c r="Q531" s="21"/>
      <c r="R531" s="21"/>
      <c r="S531" s="21">
        <v>23029.9</v>
      </c>
      <c r="T531" s="73">
        <v>94140.800000000003</v>
      </c>
      <c r="U531" s="21">
        <v>8941.18</v>
      </c>
      <c r="V531" s="21">
        <v>63121</v>
      </c>
      <c r="W531" s="21">
        <v>63310</v>
      </c>
      <c r="X531" s="27">
        <v>8881.61</v>
      </c>
      <c r="Y531" s="79">
        <v>65055.5</v>
      </c>
      <c r="Z531" s="27">
        <v>8303.8799999999992</v>
      </c>
      <c r="AA531" s="21"/>
      <c r="AB531" s="21"/>
      <c r="AC531" s="21"/>
    </row>
    <row r="532" spans="1:29" x14ac:dyDescent="0.3">
      <c r="A532" s="19">
        <v>43135</v>
      </c>
      <c r="B532" s="20">
        <v>0.85416666666666663</v>
      </c>
      <c r="C532" s="21"/>
      <c r="D532" s="25"/>
      <c r="E532" s="20"/>
      <c r="F532" s="21"/>
      <c r="G532" s="21"/>
      <c r="H532" s="21">
        <v>10477</v>
      </c>
      <c r="I532" s="21">
        <v>1072</v>
      </c>
      <c r="J532" s="21">
        <v>2467</v>
      </c>
      <c r="K532" s="21">
        <v>24447</v>
      </c>
      <c r="L532" s="21">
        <v>15932</v>
      </c>
      <c r="M532" s="21">
        <v>7240.47</v>
      </c>
      <c r="N532" s="21"/>
      <c r="O532" s="21"/>
      <c r="P532" s="21"/>
      <c r="Q532" s="21"/>
      <c r="R532" s="21"/>
      <c r="S532" s="21">
        <v>23097.599999999999</v>
      </c>
      <c r="T532" s="73">
        <v>94407.1</v>
      </c>
      <c r="U532" s="21">
        <v>8990.9599999999991</v>
      </c>
      <c r="V532" s="21">
        <v>63289</v>
      </c>
      <c r="W532" s="21">
        <v>63478</v>
      </c>
      <c r="X532" s="27">
        <v>8947.65</v>
      </c>
      <c r="Y532" s="79">
        <v>65606.2</v>
      </c>
      <c r="Z532" s="27">
        <v>8363.9500000000007</v>
      </c>
      <c r="AA532" s="21"/>
      <c r="AB532" s="21"/>
      <c r="AC532" s="21"/>
    </row>
    <row r="533" spans="1:29" x14ac:dyDescent="0.3">
      <c r="A533" s="19">
        <v>43142</v>
      </c>
      <c r="B533" s="20">
        <v>0.85416666666666663</v>
      </c>
      <c r="C533" s="21"/>
      <c r="D533" s="25"/>
      <c r="E533" s="20"/>
      <c r="F533" s="21"/>
      <c r="G533" s="21"/>
      <c r="H533" s="21">
        <v>10504</v>
      </c>
      <c r="I533" s="21">
        <v>1073</v>
      </c>
      <c r="J533" s="21">
        <v>2473</v>
      </c>
      <c r="K533" s="21">
        <v>24496</v>
      </c>
      <c r="L533" s="21">
        <v>15960</v>
      </c>
      <c r="M533" s="21">
        <v>7343.61</v>
      </c>
      <c r="N533" s="21"/>
      <c r="O533" s="21"/>
      <c r="P533" s="21"/>
      <c r="Q533" s="21"/>
      <c r="R533" s="21"/>
      <c r="S533" s="21">
        <v>23123</v>
      </c>
      <c r="T533" s="73">
        <v>94493.1</v>
      </c>
      <c r="U533" s="21">
        <v>9008.7800000000007</v>
      </c>
      <c r="V533" s="21">
        <v>63457</v>
      </c>
      <c r="W533" s="21">
        <v>63646</v>
      </c>
      <c r="X533" s="27">
        <v>9051.69</v>
      </c>
      <c r="Y533" s="79">
        <v>66493.8</v>
      </c>
      <c r="Z533" s="27">
        <v>8454.84</v>
      </c>
      <c r="AA533" s="21"/>
      <c r="AB533" s="21"/>
      <c r="AC533" s="21"/>
    </row>
    <row r="534" spans="1:29" x14ac:dyDescent="0.3">
      <c r="A534" s="19">
        <v>43149</v>
      </c>
      <c r="B534" s="20">
        <v>0.85416666666666663</v>
      </c>
      <c r="C534" s="21"/>
      <c r="D534" s="25"/>
      <c r="E534" s="20"/>
      <c r="F534" s="21"/>
      <c r="G534" s="21"/>
      <c r="H534" s="21">
        <v>10534</v>
      </c>
      <c r="I534" s="21">
        <v>1073</v>
      </c>
      <c r="J534" s="21">
        <v>2477</v>
      </c>
      <c r="K534" s="21">
        <v>24534</v>
      </c>
      <c r="L534" s="21">
        <v>16009</v>
      </c>
      <c r="M534" s="21">
        <v>7424.61</v>
      </c>
      <c r="N534" s="21"/>
      <c r="O534" s="21"/>
      <c r="P534" s="21"/>
      <c r="Q534" s="21"/>
      <c r="R534" s="21"/>
      <c r="S534" s="21">
        <v>23169.8</v>
      </c>
      <c r="T534" s="73">
        <v>94667.5</v>
      </c>
      <c r="U534" s="21">
        <v>9042.7999999999993</v>
      </c>
      <c r="V534" s="21">
        <v>63625</v>
      </c>
      <c r="W534" s="21">
        <v>63814</v>
      </c>
      <c r="X534" s="27">
        <v>9133.5300000000007</v>
      </c>
      <c r="Y534" s="79">
        <v>67208.100000000006</v>
      </c>
      <c r="Z534" s="27">
        <v>8546.11</v>
      </c>
      <c r="AA534" s="21"/>
      <c r="AB534" s="21"/>
      <c r="AC534" s="21"/>
    </row>
    <row r="535" spans="1:29" x14ac:dyDescent="0.3">
      <c r="A535" s="19">
        <v>43156</v>
      </c>
      <c r="B535" s="20">
        <v>0.85416666666666663</v>
      </c>
      <c r="C535" s="21"/>
      <c r="D535" s="25"/>
      <c r="E535" s="20" t="s">
        <v>94</v>
      </c>
      <c r="F535" s="21"/>
      <c r="G535" s="21"/>
      <c r="H535" s="21">
        <v>10570</v>
      </c>
      <c r="I535" s="21">
        <v>1074</v>
      </c>
      <c r="J535" s="21">
        <v>2479</v>
      </c>
      <c r="K535" s="21">
        <v>24569</v>
      </c>
      <c r="L535" s="21">
        <v>16050</v>
      </c>
      <c r="M535" s="21">
        <v>7521.73</v>
      </c>
      <c r="N535" s="21"/>
      <c r="O535" s="21"/>
      <c r="P535" s="21"/>
      <c r="Q535" s="21"/>
      <c r="R535" s="21"/>
      <c r="S535" s="21">
        <v>23207.7</v>
      </c>
      <c r="T535" s="73">
        <v>94803.3</v>
      </c>
      <c r="U535" s="21">
        <v>9071.08</v>
      </c>
      <c r="V535" s="21">
        <v>63793</v>
      </c>
      <c r="W535" s="21">
        <v>63982</v>
      </c>
      <c r="X535" s="27">
        <v>9231.5400000000009</v>
      </c>
      <c r="Y535" s="79">
        <v>68036.399999999994</v>
      </c>
      <c r="Z535" s="27">
        <v>8625.91</v>
      </c>
      <c r="AA535" s="21"/>
      <c r="AB535" s="21"/>
      <c r="AC535" s="21"/>
    </row>
    <row r="536" spans="1:29" x14ac:dyDescent="0.3">
      <c r="A536" s="19">
        <v>43162</v>
      </c>
      <c r="B536" s="20">
        <v>0.875</v>
      </c>
      <c r="C536" s="21"/>
      <c r="D536" s="25"/>
      <c r="E536" s="20" t="s">
        <v>95</v>
      </c>
      <c r="F536" s="21"/>
      <c r="G536" s="21"/>
      <c r="H536" s="21">
        <v>10603</v>
      </c>
      <c r="I536" s="21">
        <v>1076</v>
      </c>
      <c r="J536" s="21">
        <v>2491</v>
      </c>
      <c r="K536" s="21">
        <v>24611</v>
      </c>
      <c r="L536" s="21">
        <v>16078</v>
      </c>
      <c r="M536" s="21">
        <v>7666.75</v>
      </c>
      <c r="N536" s="21"/>
      <c r="O536" s="21"/>
      <c r="P536" s="21"/>
      <c r="Q536" s="21"/>
      <c r="R536" s="21"/>
      <c r="S536" s="21">
        <v>23221.9</v>
      </c>
      <c r="T536" s="73">
        <v>94852.9</v>
      </c>
      <c r="U536" s="21">
        <v>9080.5499999999993</v>
      </c>
      <c r="V536" s="21">
        <v>63962</v>
      </c>
      <c r="W536" s="21">
        <v>64150</v>
      </c>
      <c r="X536" s="27">
        <v>9377.7800000000007</v>
      </c>
      <c r="Y536" s="79">
        <v>69287.3</v>
      </c>
      <c r="Z536" s="27">
        <v>8713.7199999999993</v>
      </c>
      <c r="AA536" s="21"/>
      <c r="AB536" s="21"/>
      <c r="AC536" s="21"/>
    </row>
    <row r="537" spans="1:29" x14ac:dyDescent="0.3">
      <c r="A537" s="19">
        <v>43170</v>
      </c>
      <c r="B537" s="20">
        <v>0.95833333333333337</v>
      </c>
      <c r="C537" s="21"/>
      <c r="D537" s="25"/>
      <c r="E537" s="20"/>
      <c r="F537" s="21"/>
      <c r="G537" s="21"/>
      <c r="H537" s="21">
        <v>10628</v>
      </c>
      <c r="I537" s="21">
        <v>1076</v>
      </c>
      <c r="J537" s="21">
        <v>2491</v>
      </c>
      <c r="K537" s="21">
        <v>24708</v>
      </c>
      <c r="L537" s="21">
        <v>16154</v>
      </c>
      <c r="M537" s="21">
        <v>7692.96</v>
      </c>
      <c r="N537" s="21"/>
      <c r="O537" s="21"/>
      <c r="P537" s="21"/>
      <c r="Q537" s="21"/>
      <c r="R537" s="21"/>
      <c r="S537" s="21">
        <v>23349.7</v>
      </c>
      <c r="T537" s="73">
        <v>95387.9</v>
      </c>
      <c r="U537" s="21">
        <v>9177.59</v>
      </c>
      <c r="V537" s="21">
        <v>64132</v>
      </c>
      <c r="W537" s="21">
        <v>64321</v>
      </c>
      <c r="X537" s="27">
        <v>9404.06</v>
      </c>
      <c r="Y537" s="79">
        <v>69486.2</v>
      </c>
      <c r="Z537" s="27">
        <v>8745.74</v>
      </c>
      <c r="AA537" s="21"/>
      <c r="AB537" s="21"/>
      <c r="AC537" s="21"/>
    </row>
    <row r="538" spans="1:29" x14ac:dyDescent="0.3">
      <c r="A538" s="19">
        <v>43177</v>
      </c>
      <c r="B538" s="20">
        <v>0.85416666666666663</v>
      </c>
      <c r="C538" s="21"/>
      <c r="D538" s="25"/>
      <c r="E538" s="20"/>
      <c r="F538" s="21"/>
      <c r="G538" s="21"/>
      <c r="H538" s="21">
        <v>10648</v>
      </c>
      <c r="I538" s="21">
        <v>1077</v>
      </c>
      <c r="J538" s="21">
        <v>2492</v>
      </c>
      <c r="K538" s="21">
        <v>24781</v>
      </c>
      <c r="L538" s="21">
        <v>16232</v>
      </c>
      <c r="M538" s="21">
        <v>7739.74</v>
      </c>
      <c r="N538" s="21"/>
      <c r="O538" s="21"/>
      <c r="P538" s="21"/>
      <c r="Q538" s="21"/>
      <c r="R538" s="21"/>
      <c r="S538" s="21">
        <v>23447.200000000001</v>
      </c>
      <c r="T538" s="73">
        <v>95788.6</v>
      </c>
      <c r="U538" s="21">
        <v>9253.6200000000008</v>
      </c>
      <c r="V538" s="21">
        <v>64297</v>
      </c>
      <c r="W538" s="21">
        <v>64486</v>
      </c>
      <c r="X538" s="27">
        <v>9450.99</v>
      </c>
      <c r="Y538" s="79">
        <v>69860.7</v>
      </c>
      <c r="Z538" s="27">
        <v>8776.26</v>
      </c>
      <c r="AA538" s="21"/>
      <c r="AB538" s="21"/>
      <c r="AC538" s="21"/>
    </row>
    <row r="539" spans="1:29" x14ac:dyDescent="0.3">
      <c r="A539" s="19">
        <v>43184</v>
      </c>
      <c r="B539" s="20">
        <v>0.85416666666666663</v>
      </c>
      <c r="C539" s="21"/>
      <c r="D539" s="25">
        <v>-1</v>
      </c>
      <c r="E539" s="54"/>
      <c r="F539" s="21"/>
      <c r="G539" s="21"/>
      <c r="H539" s="21">
        <v>10695</v>
      </c>
      <c r="I539" s="21">
        <v>1078</v>
      </c>
      <c r="J539" s="21">
        <v>2500</v>
      </c>
      <c r="K539" s="21">
        <v>24847</v>
      </c>
      <c r="L539" s="21">
        <v>16290</v>
      </c>
      <c r="M539" s="21">
        <v>7782.27</v>
      </c>
      <c r="N539" s="21"/>
      <c r="O539" s="21"/>
      <c r="P539" s="21"/>
      <c r="Q539" s="21"/>
      <c r="R539" s="21"/>
      <c r="S539" s="21">
        <v>23536</v>
      </c>
      <c r="T539" s="73">
        <v>96143</v>
      </c>
      <c r="U539" s="21">
        <v>9322.08</v>
      </c>
      <c r="V539" s="21">
        <v>64464</v>
      </c>
      <c r="W539" s="21">
        <v>64653</v>
      </c>
      <c r="X539" s="27">
        <v>9493.5499999999993</v>
      </c>
      <c r="Y539" s="79">
        <v>70211.5</v>
      </c>
      <c r="Z539" s="27">
        <v>8831.26</v>
      </c>
      <c r="AA539" s="21"/>
      <c r="AB539" s="21"/>
      <c r="AC539" s="21"/>
    </row>
    <row r="540" spans="1:29" x14ac:dyDescent="0.3">
      <c r="A540" s="19">
        <v>43191</v>
      </c>
      <c r="B540" s="20">
        <v>0.91666666666666663</v>
      </c>
      <c r="C540" s="21"/>
      <c r="D540" s="25"/>
      <c r="E540" s="54"/>
      <c r="F540" s="21"/>
      <c r="G540" s="21"/>
      <c r="H540" s="21">
        <v>10724</v>
      </c>
      <c r="I540" s="21">
        <v>1078</v>
      </c>
      <c r="J540" s="21">
        <v>2501</v>
      </c>
      <c r="K540" s="21">
        <v>24946</v>
      </c>
      <c r="L540" s="21">
        <v>16363</v>
      </c>
      <c r="M540" s="21">
        <v>7801.77</v>
      </c>
      <c r="N540" s="21"/>
      <c r="O540" s="21"/>
      <c r="P540" s="21"/>
      <c r="Q540" s="21"/>
      <c r="R540" s="21"/>
      <c r="S540" s="21">
        <v>23654.7</v>
      </c>
      <c r="T540" s="73">
        <v>96630.7</v>
      </c>
      <c r="U540" s="21">
        <v>9410.89</v>
      </c>
      <c r="V540" s="21">
        <v>64634</v>
      </c>
      <c r="W540" s="21">
        <v>64822</v>
      </c>
      <c r="X540" s="27">
        <v>9512.73</v>
      </c>
      <c r="Y540" s="79">
        <v>70336.100000000006</v>
      </c>
      <c r="Z540" s="27">
        <v>8862.5</v>
      </c>
      <c r="AA540" s="21"/>
      <c r="AB540" s="21"/>
      <c r="AC540" s="21"/>
    </row>
    <row r="541" spans="1:29" x14ac:dyDescent="0.3">
      <c r="A541" s="19">
        <v>43205</v>
      </c>
      <c r="B541" s="20">
        <v>0.88888888888888884</v>
      </c>
      <c r="C541" s="21"/>
      <c r="D541" s="25"/>
      <c r="E541" s="54"/>
      <c r="F541" s="21"/>
      <c r="G541" s="21"/>
      <c r="H541" s="21">
        <v>10807</v>
      </c>
      <c r="I541" s="21">
        <v>1098</v>
      </c>
      <c r="J541" s="21">
        <v>2516</v>
      </c>
      <c r="K541" s="21">
        <v>25096</v>
      </c>
      <c r="L541" s="21">
        <v>16427</v>
      </c>
      <c r="M541" s="21">
        <v>7813.05</v>
      </c>
      <c r="N541" s="21"/>
      <c r="O541" s="21"/>
      <c r="P541" s="21"/>
      <c r="Q541" s="21"/>
      <c r="R541" s="21"/>
      <c r="S541" s="21">
        <v>23790.2</v>
      </c>
      <c r="T541" s="73">
        <v>97234.3</v>
      </c>
      <c r="U541" s="21">
        <v>9522.36</v>
      </c>
      <c r="V541" s="21">
        <v>64967</v>
      </c>
      <c r="W541" s="21">
        <v>65158</v>
      </c>
      <c r="X541" s="27">
        <v>9523.58</v>
      </c>
      <c r="Y541" s="79">
        <v>70358.3</v>
      </c>
      <c r="Z541" s="27">
        <v>8865.86</v>
      </c>
      <c r="AA541" s="21"/>
      <c r="AB541" s="21"/>
      <c r="AC541" s="21"/>
    </row>
    <row r="542" spans="1:29" x14ac:dyDescent="0.3">
      <c r="A542" s="19">
        <v>43212</v>
      </c>
      <c r="B542" s="20">
        <v>0.85416666666666663</v>
      </c>
      <c r="C542" s="21"/>
      <c r="D542" s="25"/>
      <c r="E542" s="54"/>
      <c r="F542" s="21"/>
      <c r="G542" s="21"/>
      <c r="H542" s="21">
        <v>10875</v>
      </c>
      <c r="I542" s="21">
        <v>1110</v>
      </c>
      <c r="J542" s="21">
        <v>2549</v>
      </c>
      <c r="K542" s="21">
        <v>25130</v>
      </c>
      <c r="L542" s="21">
        <v>16442</v>
      </c>
      <c r="M542" s="21">
        <v>7816.71</v>
      </c>
      <c r="N542" s="21"/>
      <c r="O542" s="21"/>
      <c r="P542" s="21"/>
      <c r="Q542" s="21"/>
      <c r="R542" s="21"/>
      <c r="S542" s="21">
        <v>23805.9</v>
      </c>
      <c r="T542" s="73">
        <v>97278.399999999994</v>
      </c>
      <c r="U542" s="21">
        <v>9535.09</v>
      </c>
      <c r="V542" s="21">
        <v>65136</v>
      </c>
      <c r="W542" s="21">
        <v>65325</v>
      </c>
      <c r="X542" s="27">
        <v>9527.06</v>
      </c>
      <c r="Y542" s="79">
        <v>70358.399999999994</v>
      </c>
      <c r="Z542" s="27">
        <v>8865.83</v>
      </c>
      <c r="AA542" s="21"/>
      <c r="AB542" s="21"/>
      <c r="AC542" s="21"/>
    </row>
    <row r="543" spans="1:29" x14ac:dyDescent="0.3">
      <c r="A543" s="19">
        <v>43222</v>
      </c>
      <c r="B543" s="20">
        <v>0.83333333333333337</v>
      </c>
      <c r="C543" s="21"/>
      <c r="D543" s="25"/>
      <c r="E543" s="61" t="s">
        <v>96</v>
      </c>
      <c r="F543" s="21"/>
      <c r="G543" s="21"/>
      <c r="H543" s="21">
        <v>10947</v>
      </c>
      <c r="I543" s="21">
        <v>1119</v>
      </c>
      <c r="J543" s="21">
        <v>2590</v>
      </c>
      <c r="K543" s="21">
        <v>25194</v>
      </c>
      <c r="L543" s="21">
        <v>16467</v>
      </c>
      <c r="M543" s="21">
        <v>7818.29</v>
      </c>
      <c r="N543" s="21"/>
      <c r="O543" s="21"/>
      <c r="P543" s="21"/>
      <c r="Q543" s="21"/>
      <c r="R543" s="21"/>
      <c r="S543" s="21">
        <v>23866.1</v>
      </c>
      <c r="T543" s="73">
        <v>97522.6</v>
      </c>
      <c r="U543" s="21">
        <v>9591.81</v>
      </c>
      <c r="V543" s="21">
        <v>65375</v>
      </c>
      <c r="W543" s="21">
        <v>65564</v>
      </c>
      <c r="X543" s="27">
        <v>9528.5400000000009</v>
      </c>
      <c r="Y543" s="79">
        <v>70358.399999999994</v>
      </c>
      <c r="Z543" s="27">
        <v>8865.83</v>
      </c>
      <c r="AA543" s="21"/>
      <c r="AB543" s="21"/>
      <c r="AC543" s="21"/>
    </row>
    <row r="544" spans="1:29" x14ac:dyDescent="0.3">
      <c r="A544" s="68">
        <v>43233</v>
      </c>
      <c r="B544" s="20">
        <v>0.9375</v>
      </c>
      <c r="C544" s="21"/>
      <c r="D544" s="25"/>
      <c r="E544" s="61" t="s">
        <v>97</v>
      </c>
      <c r="F544" s="21"/>
      <c r="G544" s="21"/>
      <c r="H544" s="21">
        <v>11056</v>
      </c>
      <c r="I544" s="21">
        <v>1144</v>
      </c>
      <c r="J544" s="21">
        <v>2630</v>
      </c>
      <c r="K544" s="21">
        <v>25258</v>
      </c>
      <c r="L544" s="21">
        <v>16494</v>
      </c>
      <c r="M544" s="21">
        <v>7825.72</v>
      </c>
      <c r="N544" s="21"/>
      <c r="O544" s="21"/>
      <c r="P544" s="21"/>
      <c r="Q544" s="21"/>
      <c r="R544" s="21"/>
      <c r="S544" s="21">
        <v>23899.3</v>
      </c>
      <c r="T544" s="80">
        <v>97681.600000000006</v>
      </c>
      <c r="U544" s="66">
        <v>9600</v>
      </c>
      <c r="V544" s="67">
        <f t="shared" ref="V544:V549" si="4">V543+24*(A544-A543+B544-B543)</f>
        <v>65641.5</v>
      </c>
      <c r="W544" s="21">
        <v>65831</v>
      </c>
      <c r="X544" s="27">
        <v>9535.07</v>
      </c>
      <c r="Y544" s="79">
        <v>70358.8</v>
      </c>
      <c r="Z544" s="27">
        <v>8865.84</v>
      </c>
      <c r="AA544" s="21"/>
      <c r="AB544" s="21"/>
      <c r="AC544" s="21"/>
    </row>
    <row r="545" spans="1:29" x14ac:dyDescent="0.3">
      <c r="A545" s="19">
        <v>43247</v>
      </c>
      <c r="B545" s="20">
        <v>0.89583333333333337</v>
      </c>
      <c r="C545" s="21"/>
      <c r="D545" s="25"/>
      <c r="E545" s="61"/>
      <c r="F545" s="21"/>
      <c r="G545" s="21"/>
      <c r="H545" s="21">
        <v>11186</v>
      </c>
      <c r="I545" s="21">
        <v>1168</v>
      </c>
      <c r="J545" s="21">
        <v>2685</v>
      </c>
      <c r="K545" s="21">
        <v>25346</v>
      </c>
      <c r="L545" s="21">
        <v>16525</v>
      </c>
      <c r="M545" s="21">
        <v>7834.87</v>
      </c>
      <c r="N545" s="21"/>
      <c r="O545" s="21"/>
      <c r="P545" s="21"/>
      <c r="Q545" s="21"/>
      <c r="R545" s="21"/>
      <c r="S545" s="21">
        <v>23955.599999999999</v>
      </c>
      <c r="T545" s="78">
        <f>IF((S545-S544)/24/(A545+B545-A544-B544)&gt;=0.012,4*(S545-S544),0)+T544</f>
        <v>97906.8</v>
      </c>
      <c r="U545" s="66">
        <v>9610.93</v>
      </c>
      <c r="V545" s="67">
        <f t="shared" si="4"/>
        <v>65976.5</v>
      </c>
      <c r="W545" s="21">
        <v>66166</v>
      </c>
      <c r="X545" s="27">
        <v>9543.7000000000007</v>
      </c>
      <c r="Y545" s="79">
        <v>70368.600000000006</v>
      </c>
      <c r="Z545" s="27">
        <v>8875.0249999999996</v>
      </c>
      <c r="AA545" s="21"/>
      <c r="AB545" s="21"/>
      <c r="AC545" s="21"/>
    </row>
    <row r="546" spans="1:29" x14ac:dyDescent="0.3">
      <c r="A546" s="19">
        <v>43254</v>
      </c>
      <c r="B546" s="20">
        <v>0.85416666666666663</v>
      </c>
      <c r="C546" s="21"/>
      <c r="D546" s="25"/>
      <c r="E546" s="61"/>
      <c r="F546" s="21"/>
      <c r="G546" s="21"/>
      <c r="H546" s="21">
        <v>11238</v>
      </c>
      <c r="I546" s="21">
        <v>1177</v>
      </c>
      <c r="J546" s="21">
        <v>2705</v>
      </c>
      <c r="K546" s="21">
        <v>25364</v>
      </c>
      <c r="L546" s="21">
        <v>16539</v>
      </c>
      <c r="M546" s="21">
        <v>7837.69</v>
      </c>
      <c r="N546" s="21"/>
      <c r="O546" s="21"/>
      <c r="P546" s="21"/>
      <c r="Q546" s="21"/>
      <c r="R546" s="21"/>
      <c r="S546" s="21">
        <v>23957.599999999999</v>
      </c>
      <c r="T546" s="78">
        <f>IF((S546-S545)/24/(A546+B546-A545-B545)&gt;=0.012,4*(S546-S545),0)+T545</f>
        <v>97906.8</v>
      </c>
      <c r="U546" s="66">
        <f>(T546-T545)/($T$543-$T$542)*($U$543-$U$542)+U545</f>
        <v>9610.93</v>
      </c>
      <c r="V546" s="67">
        <f t="shared" si="4"/>
        <v>66143.5</v>
      </c>
      <c r="W546" s="21">
        <v>66333</v>
      </c>
      <c r="X546" s="27">
        <v>9546.3700000000008</v>
      </c>
      <c r="Y546" s="79">
        <v>70368.37</v>
      </c>
      <c r="Z546" s="27">
        <v>8875.0300000000007</v>
      </c>
      <c r="AA546" s="21"/>
      <c r="AB546" s="21"/>
      <c r="AC546" s="21"/>
    </row>
    <row r="547" spans="1:29" x14ac:dyDescent="0.3">
      <c r="A547" s="19">
        <v>43261</v>
      </c>
      <c r="B547" s="20">
        <v>0.85416666666666663</v>
      </c>
      <c r="C547" s="21"/>
      <c r="D547" s="25"/>
      <c r="E547" s="61"/>
      <c r="F547" s="21"/>
      <c r="G547" s="21"/>
      <c r="H547" s="21">
        <v>11309</v>
      </c>
      <c r="I547" s="21">
        <v>1190</v>
      </c>
      <c r="J547" s="21">
        <v>2735</v>
      </c>
      <c r="K547" s="21">
        <v>25383</v>
      </c>
      <c r="L547" s="21">
        <v>16551</v>
      </c>
      <c r="M547" s="21">
        <v>7841.02</v>
      </c>
      <c r="N547" s="21"/>
      <c r="O547" s="21"/>
      <c r="P547" s="21"/>
      <c r="Q547" s="21"/>
      <c r="R547" s="21"/>
      <c r="S547" s="21">
        <v>23959.599999999999</v>
      </c>
      <c r="T547" s="78">
        <f>IF((S547-S546)/24/(A547+B547-A546-B546)&gt;=0.012,4*(S547-S546),0)+T546</f>
        <v>97906.8</v>
      </c>
      <c r="U547" s="66">
        <f>U546</f>
        <v>9610.93</v>
      </c>
      <c r="V547" s="67">
        <f t="shared" si="4"/>
        <v>66311.5</v>
      </c>
      <c r="W547" s="21">
        <v>66501</v>
      </c>
      <c r="X547" s="27">
        <v>9549.77</v>
      </c>
      <c r="Y547" s="79">
        <v>70368.7</v>
      </c>
      <c r="Z547" s="27">
        <v>8875.0300000000007</v>
      </c>
      <c r="AA547" s="21"/>
      <c r="AB547" s="21"/>
      <c r="AC547" s="21"/>
    </row>
    <row r="548" spans="1:29" x14ac:dyDescent="0.3">
      <c r="A548" s="19">
        <v>43268</v>
      </c>
      <c r="B548" s="20">
        <v>0.85416666666666663</v>
      </c>
      <c r="C548" s="21"/>
      <c r="D548" s="25"/>
      <c r="E548" s="61"/>
      <c r="F548" s="21"/>
      <c r="G548" s="21"/>
      <c r="H548" s="21">
        <v>11360</v>
      </c>
      <c r="I548" s="21">
        <v>1198</v>
      </c>
      <c r="J548" s="21">
        <v>2755</v>
      </c>
      <c r="K548" s="21">
        <v>25402</v>
      </c>
      <c r="L548" s="21">
        <v>16565</v>
      </c>
      <c r="M548" s="21">
        <v>7844.44</v>
      </c>
      <c r="N548" s="21"/>
      <c r="O548" s="21"/>
      <c r="P548" s="21"/>
      <c r="Q548" s="21"/>
      <c r="R548" s="21"/>
      <c r="S548" s="21">
        <v>23961.599999999999</v>
      </c>
      <c r="T548" s="78">
        <f>IF((S548-S547)/24/(A548+B548-A547-B547)&gt;=0.012,4*(S548-S547),0)+T547</f>
        <v>97906.8</v>
      </c>
      <c r="U548" s="66">
        <f>U547</f>
        <v>9610.93</v>
      </c>
      <c r="V548" s="67">
        <f t="shared" si="4"/>
        <v>66479.5</v>
      </c>
      <c r="W548" s="21">
        <v>66669</v>
      </c>
      <c r="X548" s="27">
        <v>9553.2199999999993</v>
      </c>
      <c r="Y548" s="79">
        <v>70368.800000000003</v>
      </c>
      <c r="Z548" s="27">
        <v>8875.0300000000007</v>
      </c>
      <c r="AA548" s="21"/>
      <c r="AB548" s="21"/>
      <c r="AC548" s="21"/>
    </row>
    <row r="549" spans="1:29" x14ac:dyDescent="0.3">
      <c r="A549" s="19">
        <v>43275</v>
      </c>
      <c r="B549" s="20">
        <v>0.875</v>
      </c>
      <c r="C549" s="21"/>
      <c r="D549" s="25"/>
      <c r="E549" s="61" t="s">
        <v>128</v>
      </c>
      <c r="F549" s="21"/>
      <c r="G549" s="21"/>
      <c r="H549" s="21">
        <v>11416</v>
      </c>
      <c r="I549" s="21">
        <v>1207</v>
      </c>
      <c r="J549" s="21">
        <v>2782</v>
      </c>
      <c r="K549" s="21">
        <v>25418</v>
      </c>
      <c r="L549" s="21">
        <v>16571</v>
      </c>
      <c r="M549" s="21">
        <v>7847.51</v>
      </c>
      <c r="N549" s="21"/>
      <c r="O549" s="21"/>
      <c r="P549" s="21"/>
      <c r="Q549" s="21"/>
      <c r="R549" s="21"/>
      <c r="S549" s="21">
        <v>23963.7</v>
      </c>
      <c r="T549" s="78">
        <f>IF((S549-S548)/24/(A549+B549-A548-B548)&gt;=0.012,4*(S549-S548),0)+T548</f>
        <v>97915.200000000012</v>
      </c>
      <c r="U549" s="66">
        <f>U548</f>
        <v>9610.93</v>
      </c>
      <c r="V549" s="67">
        <f t="shared" si="4"/>
        <v>66648</v>
      </c>
      <c r="W549" s="21">
        <v>66838</v>
      </c>
      <c r="X549" s="27">
        <v>9556.2900000000009</v>
      </c>
      <c r="Y549" s="79">
        <v>70383</v>
      </c>
      <c r="Z549" s="27">
        <v>8885.42</v>
      </c>
      <c r="AA549" s="21"/>
      <c r="AB549" s="21"/>
      <c r="AC549" s="21"/>
    </row>
    <row r="550" spans="1:29" x14ac:dyDescent="0.3">
      <c r="A550" s="68">
        <v>43279</v>
      </c>
      <c r="B550" s="20">
        <v>0.52083333333333337</v>
      </c>
      <c r="C550" s="21"/>
      <c r="D550" s="25"/>
      <c r="E550" s="61" t="s">
        <v>104</v>
      </c>
      <c r="F550" s="21"/>
      <c r="G550" s="21"/>
      <c r="H550" s="21">
        <v>11456</v>
      </c>
      <c r="I550" s="21">
        <v>1207</v>
      </c>
      <c r="J550" s="21">
        <v>2808</v>
      </c>
      <c r="K550" s="21">
        <v>25426</v>
      </c>
      <c r="L550" s="21">
        <v>16578</v>
      </c>
      <c r="M550" s="21">
        <v>7849.9350000000004</v>
      </c>
      <c r="N550" s="21"/>
      <c r="O550" s="21"/>
      <c r="P550" s="21"/>
      <c r="Q550" s="21"/>
      <c r="R550" s="21"/>
      <c r="S550" s="21">
        <v>23964.7</v>
      </c>
      <c r="T550" s="73">
        <v>97681.600000000006</v>
      </c>
      <c r="U550" s="21">
        <v>9610.93</v>
      </c>
      <c r="V550" s="38">
        <v>65571</v>
      </c>
      <c r="W550" s="21">
        <v>66925</v>
      </c>
      <c r="X550" s="27">
        <v>9558.4699999999993</v>
      </c>
      <c r="Y550" s="79">
        <v>70383</v>
      </c>
      <c r="Z550" s="27">
        <v>8885.42</v>
      </c>
      <c r="AA550" s="21"/>
      <c r="AB550" s="21"/>
      <c r="AC550" s="21"/>
    </row>
    <row r="551" spans="1:29" x14ac:dyDescent="0.3">
      <c r="A551" s="19">
        <v>43282</v>
      </c>
      <c r="B551" s="20">
        <v>0.86458333333333337</v>
      </c>
      <c r="C551" s="21"/>
      <c r="D551" s="25"/>
      <c r="E551" s="61"/>
      <c r="F551" s="21"/>
      <c r="G551" s="21"/>
      <c r="H551" s="21">
        <v>11505</v>
      </c>
      <c r="I551" s="21">
        <v>1225</v>
      </c>
      <c r="J551" s="21">
        <v>2824</v>
      </c>
      <c r="K551" s="21">
        <v>25435</v>
      </c>
      <c r="L551" s="21">
        <v>16579</v>
      </c>
      <c r="M551" s="21">
        <v>7850.9</v>
      </c>
      <c r="N551" s="21"/>
      <c r="O551" s="21"/>
      <c r="P551" s="21"/>
      <c r="Q551" s="21"/>
      <c r="R551" s="21"/>
      <c r="S551" s="21">
        <v>23965.7</v>
      </c>
      <c r="T551" s="73">
        <v>97681.600000000006</v>
      </c>
      <c r="U551" s="21">
        <v>9610.9599999999991</v>
      </c>
      <c r="V551" s="38">
        <v>65651</v>
      </c>
      <c r="W551" s="21">
        <v>67005</v>
      </c>
      <c r="X551" s="27">
        <v>9559.4599999999991</v>
      </c>
      <c r="Y551" s="79">
        <v>70383</v>
      </c>
      <c r="Z551" s="27">
        <v>8885.42</v>
      </c>
      <c r="AA551" s="21"/>
      <c r="AB551" s="21"/>
      <c r="AC551" s="21"/>
    </row>
    <row r="552" spans="1:29" x14ac:dyDescent="0.3">
      <c r="A552" s="19">
        <v>43289</v>
      </c>
      <c r="B552" s="20">
        <v>0.85416666666666663</v>
      </c>
      <c r="C552" s="21"/>
      <c r="D552" s="25"/>
      <c r="E552" s="20" t="s">
        <v>99</v>
      </c>
      <c r="F552" s="21"/>
      <c r="G552" s="21"/>
      <c r="H552" s="21">
        <v>11587</v>
      </c>
      <c r="I552" s="21">
        <v>1239</v>
      </c>
      <c r="J552" s="21">
        <v>2865</v>
      </c>
      <c r="K552" s="21">
        <v>25454</v>
      </c>
      <c r="L552" s="21">
        <v>16590</v>
      </c>
      <c r="M552" s="21">
        <v>7854.81</v>
      </c>
      <c r="N552" s="21"/>
      <c r="O552" s="21"/>
      <c r="P552" s="21"/>
      <c r="Q552" s="21"/>
      <c r="R552" s="21"/>
      <c r="S552" s="21">
        <v>23967.7</v>
      </c>
      <c r="T552" s="73">
        <v>97681.600000000006</v>
      </c>
      <c r="U552" s="21">
        <v>9611</v>
      </c>
      <c r="V552" s="21">
        <v>65818</v>
      </c>
      <c r="W552" s="21">
        <v>67173</v>
      </c>
      <c r="X552" s="27">
        <v>9563</v>
      </c>
      <c r="Y552" s="79">
        <v>70383.100000000006</v>
      </c>
      <c r="Z552" s="27">
        <v>8885.43</v>
      </c>
      <c r="AA552" s="21"/>
      <c r="AB552" s="21"/>
      <c r="AC552" s="21"/>
    </row>
    <row r="553" spans="1:29" x14ac:dyDescent="0.3">
      <c r="A553" s="19">
        <v>43306</v>
      </c>
      <c r="B553" s="20">
        <v>0.91666666666666663</v>
      </c>
      <c r="C553" s="21"/>
      <c r="D553" s="25"/>
      <c r="E553" s="20"/>
      <c r="F553" s="21"/>
      <c r="G553" s="21"/>
      <c r="H553" s="21">
        <v>11757</v>
      </c>
      <c r="I553" s="21">
        <v>1272</v>
      </c>
      <c r="J553" s="21">
        <v>2950</v>
      </c>
      <c r="K553" s="21">
        <v>25500</v>
      </c>
      <c r="L553" s="21">
        <v>16610</v>
      </c>
      <c r="M553" s="21">
        <v>7862.08</v>
      </c>
      <c r="N553" s="21"/>
      <c r="O553" s="21"/>
      <c r="P553" s="21"/>
      <c r="Q553" s="21"/>
      <c r="R553" s="21"/>
      <c r="S553" s="21">
        <v>23972.6</v>
      </c>
      <c r="T553" s="73">
        <v>97681.8</v>
      </c>
      <c r="U553" s="21">
        <v>9611.2000000000007</v>
      </c>
      <c r="V553" s="21">
        <v>66228</v>
      </c>
      <c r="W553" s="21">
        <v>67582</v>
      </c>
      <c r="X553" s="27">
        <v>9569.74</v>
      </c>
      <c r="Y553" s="79">
        <v>70383.7</v>
      </c>
      <c r="Z553" s="27">
        <v>8885.43</v>
      </c>
      <c r="AA553" s="21"/>
      <c r="AB553" s="21"/>
      <c r="AC553" s="21"/>
    </row>
    <row r="554" spans="1:29" x14ac:dyDescent="0.3">
      <c r="A554" s="19">
        <v>43317</v>
      </c>
      <c r="B554" s="20">
        <v>0.90625</v>
      </c>
      <c r="C554" s="21"/>
      <c r="D554" s="25"/>
      <c r="E554" s="20" t="s">
        <v>101</v>
      </c>
      <c r="F554" s="21"/>
      <c r="G554" s="21"/>
      <c r="H554" s="21">
        <v>11864</v>
      </c>
      <c r="I554" s="21">
        <v>1297</v>
      </c>
      <c r="J554" s="21">
        <v>2986</v>
      </c>
      <c r="K554" s="21">
        <v>25541</v>
      </c>
      <c r="L554" s="21">
        <v>16637</v>
      </c>
      <c r="M554" s="21">
        <v>7866.4</v>
      </c>
      <c r="N554" s="21"/>
      <c r="O554" s="21"/>
      <c r="P554" s="21"/>
      <c r="Q554" s="21"/>
      <c r="R554" s="21"/>
      <c r="S554" s="38">
        <v>24009.4</v>
      </c>
      <c r="T554" s="73">
        <v>97682.5</v>
      </c>
      <c r="U554" s="21">
        <v>9637.93</v>
      </c>
      <c r="V554" s="21">
        <v>66492</v>
      </c>
      <c r="W554" s="21">
        <v>67846</v>
      </c>
      <c r="X554" s="27">
        <v>9573.76</v>
      </c>
      <c r="Y554" s="79">
        <v>70383.100000000006</v>
      </c>
      <c r="Z554" s="27">
        <v>8885.44</v>
      </c>
      <c r="AA554" s="21"/>
      <c r="AB554" s="21"/>
      <c r="AC554" s="21"/>
    </row>
    <row r="555" spans="1:29" x14ac:dyDescent="0.3">
      <c r="A555" s="19">
        <v>43326</v>
      </c>
      <c r="B555" s="20">
        <v>0.83333333333333337</v>
      </c>
      <c r="C555" s="21"/>
      <c r="D555" s="25"/>
      <c r="E555" s="20"/>
      <c r="F555" s="21"/>
      <c r="G555" s="21"/>
      <c r="H555" s="21">
        <v>11932</v>
      </c>
      <c r="I555" s="21">
        <v>1310</v>
      </c>
      <c r="J555" s="21">
        <v>3016</v>
      </c>
      <c r="K555" s="21">
        <v>25564</v>
      </c>
      <c r="L555" s="21">
        <v>16654</v>
      </c>
      <c r="M555" s="21">
        <v>7870.09</v>
      </c>
      <c r="N555" s="21"/>
      <c r="O555" s="21"/>
      <c r="P555" s="21"/>
      <c r="Q555" s="21"/>
      <c r="R555" s="21"/>
      <c r="S555" s="21">
        <v>24012</v>
      </c>
      <c r="T555" s="73">
        <v>97682.6</v>
      </c>
      <c r="U555" s="21">
        <v>9638.1200000000008</v>
      </c>
      <c r="V555" s="21">
        <v>66706</v>
      </c>
      <c r="W555" s="21">
        <v>68060</v>
      </c>
      <c r="X555" s="27">
        <v>9577.08</v>
      </c>
      <c r="Y555" s="79">
        <v>70383.100000000006</v>
      </c>
      <c r="Z555" s="27">
        <v>8885.4500000000007</v>
      </c>
      <c r="AA555" s="21"/>
      <c r="AB555" s="21"/>
      <c r="AC555" s="21"/>
    </row>
    <row r="556" spans="1:29" x14ac:dyDescent="0.3">
      <c r="A556" s="19">
        <v>43337</v>
      </c>
      <c r="B556" s="20">
        <v>0.875</v>
      </c>
      <c r="C556" s="21"/>
      <c r="D556" s="25"/>
      <c r="E556" s="20" t="s">
        <v>129</v>
      </c>
      <c r="F556" s="21"/>
      <c r="G556" s="21"/>
      <c r="H556" s="21">
        <v>12006</v>
      </c>
      <c r="I556" s="21">
        <v>1324</v>
      </c>
      <c r="J556" s="21">
        <v>3044</v>
      </c>
      <c r="K556" s="21">
        <v>25599</v>
      </c>
      <c r="L556" s="21">
        <v>16676</v>
      </c>
      <c r="M556" s="21">
        <v>7875.26</v>
      </c>
      <c r="N556" s="21"/>
      <c r="O556" s="21"/>
      <c r="P556" s="21"/>
      <c r="Q556" s="21"/>
      <c r="R556" s="21"/>
      <c r="S556" s="21">
        <v>24015.200000000001</v>
      </c>
      <c r="T556" s="73">
        <v>97682.6</v>
      </c>
      <c r="U556" s="21">
        <v>9638.19</v>
      </c>
      <c r="V556" s="21">
        <v>66971</v>
      </c>
      <c r="W556" s="21">
        <v>68325</v>
      </c>
      <c r="X556" s="27">
        <v>9581.7199999999993</v>
      </c>
      <c r="Y556" s="79">
        <v>70383.199999999997</v>
      </c>
      <c r="Z556" s="27">
        <v>8885.4699999999993</v>
      </c>
      <c r="AA556" s="21"/>
      <c r="AB556" s="21"/>
      <c r="AC556" s="21"/>
    </row>
    <row r="557" spans="1:29" x14ac:dyDescent="0.3">
      <c r="A557" s="19">
        <v>43345</v>
      </c>
      <c r="B557" s="20">
        <v>0.85416666666666663</v>
      </c>
      <c r="C557" s="21"/>
      <c r="D557" s="25"/>
      <c r="E557" s="20" t="s">
        <v>130</v>
      </c>
      <c r="F557" s="21"/>
      <c r="G557" s="21"/>
      <c r="H557" s="21">
        <v>12057</v>
      </c>
      <c r="I557" s="21">
        <v>1340</v>
      </c>
      <c r="J557" s="21">
        <v>3063</v>
      </c>
      <c r="K557" s="21">
        <v>25628</v>
      </c>
      <c r="L557" s="21">
        <v>16679</v>
      </c>
      <c r="M557" s="21">
        <v>7875.47</v>
      </c>
      <c r="N557" s="21"/>
      <c r="O557" s="21"/>
      <c r="P557" s="21"/>
      <c r="Q557" s="21"/>
      <c r="R557" s="21"/>
      <c r="S557" s="21">
        <v>24028.799999999999</v>
      </c>
      <c r="T557" s="73">
        <v>97737.1</v>
      </c>
      <c r="U557" s="21">
        <v>9649.27</v>
      </c>
      <c r="V557" s="21">
        <v>67163</v>
      </c>
      <c r="W557" s="21">
        <v>68517</v>
      </c>
      <c r="X557" s="27">
        <v>9581.91</v>
      </c>
      <c r="Y557" s="79">
        <v>70383.199999999997</v>
      </c>
      <c r="Z557" s="27">
        <v>8885.4699999999993</v>
      </c>
      <c r="AA557" s="21"/>
      <c r="AB557" s="21"/>
      <c r="AC557" s="21"/>
    </row>
    <row r="558" spans="1:29" x14ac:dyDescent="0.3">
      <c r="A558" s="19">
        <v>43352</v>
      </c>
      <c r="B558" s="20">
        <v>0.91666666666666663</v>
      </c>
      <c r="C558" s="21"/>
      <c r="D558" s="25"/>
      <c r="E558" s="20"/>
      <c r="F558" s="21"/>
      <c r="G558" s="21"/>
      <c r="H558" s="21">
        <v>12102</v>
      </c>
      <c r="I558" s="21">
        <v>1347</v>
      </c>
      <c r="J558" s="21">
        <v>3081</v>
      </c>
      <c r="K558" s="21">
        <v>25653</v>
      </c>
      <c r="L558" s="21">
        <v>16692</v>
      </c>
      <c r="M558" s="21">
        <v>7878.55</v>
      </c>
      <c r="N558" s="21"/>
      <c r="O558" s="21"/>
      <c r="P558" s="21"/>
      <c r="Q558" s="21"/>
      <c r="R558" s="21"/>
      <c r="S558" s="21">
        <v>24034.1</v>
      </c>
      <c r="T558" s="73">
        <v>97754.2</v>
      </c>
      <c r="U558" s="21">
        <v>9651.9699999999993</v>
      </c>
      <c r="V558" s="21">
        <v>67332</v>
      </c>
      <c r="W558" s="21">
        <v>68686</v>
      </c>
      <c r="X558" s="27">
        <v>9584.65</v>
      </c>
      <c r="Y558" s="79">
        <v>70383.3</v>
      </c>
      <c r="Z558" s="27">
        <v>8885.48</v>
      </c>
      <c r="AA558" s="21"/>
      <c r="AB558" s="21"/>
      <c r="AC558" s="21"/>
    </row>
    <row r="559" spans="1:29" x14ac:dyDescent="0.3">
      <c r="A559" s="19">
        <v>43359</v>
      </c>
      <c r="B559" s="20">
        <v>0.85416666666666663</v>
      </c>
      <c r="C559" s="21"/>
      <c r="D559" s="25"/>
      <c r="E559" s="20"/>
      <c r="F559" s="21"/>
      <c r="G559" s="21"/>
      <c r="H559" s="21">
        <v>12144</v>
      </c>
      <c r="I559" s="21">
        <v>1358</v>
      </c>
      <c r="J559" s="21">
        <v>3099</v>
      </c>
      <c r="K559" s="21">
        <v>25692</v>
      </c>
      <c r="L559" s="21">
        <v>16710</v>
      </c>
      <c r="M559" s="21">
        <v>7882.11</v>
      </c>
      <c r="N559" s="21"/>
      <c r="O559" s="21"/>
      <c r="P559" s="21"/>
      <c r="Q559" s="21"/>
      <c r="R559" s="21"/>
      <c r="S559" s="21">
        <v>24059.200000000001</v>
      </c>
      <c r="T559" s="73">
        <v>97867.6</v>
      </c>
      <c r="U559" s="21">
        <v>9675.31</v>
      </c>
      <c r="V559" s="21">
        <v>67498</v>
      </c>
      <c r="W559" s="21">
        <v>68853</v>
      </c>
      <c r="X559" s="27">
        <v>9587.89</v>
      </c>
      <c r="Y559" s="79">
        <v>70383.3</v>
      </c>
      <c r="Z559" s="27">
        <v>8885.48</v>
      </c>
      <c r="AA559" s="21"/>
      <c r="AB559" s="21"/>
      <c r="AC559" s="21"/>
    </row>
    <row r="560" spans="1:29" x14ac:dyDescent="0.3">
      <c r="A560" s="19">
        <v>43366</v>
      </c>
      <c r="B560" s="20">
        <v>0.875</v>
      </c>
      <c r="C560" s="21"/>
      <c r="D560" s="25"/>
      <c r="E560" s="20"/>
      <c r="F560" s="21"/>
      <c r="G560" s="21"/>
      <c r="H560" s="21">
        <v>12188</v>
      </c>
      <c r="I560" s="21">
        <v>1359</v>
      </c>
      <c r="J560" s="21">
        <v>3126</v>
      </c>
      <c r="K560" s="21">
        <v>25743</v>
      </c>
      <c r="L560" s="21">
        <v>16726</v>
      </c>
      <c r="M560" s="21">
        <v>7886.25</v>
      </c>
      <c r="N560" s="21"/>
      <c r="O560" s="21"/>
      <c r="P560" s="21"/>
      <c r="Q560" s="21"/>
      <c r="R560" s="21"/>
      <c r="S560" s="21">
        <v>24086.3</v>
      </c>
      <c r="T560" s="73">
        <v>97992</v>
      </c>
      <c r="U560" s="21">
        <v>9701.9</v>
      </c>
      <c r="V560" s="21">
        <v>67667</v>
      </c>
      <c r="W560" s="21">
        <v>69021</v>
      </c>
      <c r="X560" s="27">
        <v>9591.3799999999992</v>
      </c>
      <c r="Y560" s="79">
        <v>70383.399999999994</v>
      </c>
      <c r="Z560" s="27">
        <v>8885.48</v>
      </c>
      <c r="AA560" s="21"/>
      <c r="AB560" s="21"/>
      <c r="AC560" s="21"/>
    </row>
    <row r="561" spans="1:41" x14ac:dyDescent="0.3">
      <c r="A561" s="19">
        <v>43373</v>
      </c>
      <c r="B561" s="20">
        <v>0.85416666666666663</v>
      </c>
      <c r="C561" s="21"/>
      <c r="D561" s="25"/>
      <c r="E561" s="20" t="s">
        <v>105</v>
      </c>
      <c r="F561" s="21"/>
      <c r="G561" s="21"/>
      <c r="H561" s="21">
        <v>12238</v>
      </c>
      <c r="I561" s="21">
        <v>1359</v>
      </c>
      <c r="J561" s="21">
        <v>3149</v>
      </c>
      <c r="K561" s="21">
        <v>25838</v>
      </c>
      <c r="L561" s="21">
        <v>16762</v>
      </c>
      <c r="M561" s="21">
        <v>7890.32</v>
      </c>
      <c r="N561" s="21"/>
      <c r="O561" s="21"/>
      <c r="P561" s="21"/>
      <c r="Q561" s="21"/>
      <c r="R561" s="21"/>
      <c r="S561" s="21">
        <v>24174.6</v>
      </c>
      <c r="T561" s="73">
        <v>98360.7</v>
      </c>
      <c r="U561" s="21">
        <v>9768.7000000000007</v>
      </c>
      <c r="V561" s="21">
        <v>67834</v>
      </c>
      <c r="W561" s="21">
        <v>69189</v>
      </c>
      <c r="X561" s="27">
        <v>9595.11</v>
      </c>
      <c r="Y561" s="79">
        <v>70383.399999999994</v>
      </c>
      <c r="Z561" s="27">
        <v>8885.49</v>
      </c>
      <c r="AA561" s="21"/>
      <c r="AB561" s="21"/>
      <c r="AC561" s="21"/>
    </row>
    <row r="562" spans="1:41" x14ac:dyDescent="0.3">
      <c r="A562" s="19">
        <v>43380</v>
      </c>
      <c r="B562" s="20">
        <v>0.85416666666666663</v>
      </c>
      <c r="C562" s="21"/>
      <c r="D562" s="25"/>
      <c r="E562" s="20"/>
      <c r="F562" s="21"/>
      <c r="G562" s="21"/>
      <c r="H562" s="21">
        <v>12275</v>
      </c>
      <c r="I562" s="21">
        <v>1366</v>
      </c>
      <c r="J562" s="21">
        <v>3163</v>
      </c>
      <c r="K562" s="21">
        <v>25917</v>
      </c>
      <c r="L562" s="21">
        <v>16797</v>
      </c>
      <c r="M562" s="21">
        <v>7894.22</v>
      </c>
      <c r="N562" s="21"/>
      <c r="O562" s="21"/>
      <c r="P562" s="21"/>
      <c r="Q562" s="21"/>
      <c r="R562" s="21"/>
      <c r="S562" s="21">
        <v>24245.8</v>
      </c>
      <c r="T562" s="73">
        <v>98674.3</v>
      </c>
      <c r="U562" s="21">
        <v>9827.81</v>
      </c>
      <c r="V562" s="21">
        <v>68002</v>
      </c>
      <c r="W562" s="21">
        <v>69357</v>
      </c>
      <c r="X562" s="27">
        <v>9598.5300000000007</v>
      </c>
      <c r="Y562" s="79">
        <v>70383.399999999994</v>
      </c>
      <c r="Z562" s="27">
        <v>8885.49</v>
      </c>
      <c r="AA562" s="21"/>
      <c r="AB562" s="21"/>
      <c r="AC562" s="21"/>
    </row>
    <row r="563" spans="1:41" x14ac:dyDescent="0.3">
      <c r="A563" s="19">
        <v>43387</v>
      </c>
      <c r="B563" s="20">
        <v>0.84722222222222221</v>
      </c>
      <c r="C563" s="21"/>
      <c r="D563" s="25"/>
      <c r="E563" s="20"/>
      <c r="F563" s="21"/>
      <c r="G563" s="21"/>
      <c r="H563" s="21">
        <v>12316</v>
      </c>
      <c r="I563" s="21">
        <v>1373</v>
      </c>
      <c r="J563" s="21">
        <v>3180</v>
      </c>
      <c r="K563" s="21">
        <v>25973</v>
      </c>
      <c r="L563" s="21">
        <v>16823</v>
      </c>
      <c r="M563" s="21">
        <v>7897.7</v>
      </c>
      <c r="N563" s="21"/>
      <c r="O563" s="21"/>
      <c r="P563" s="21"/>
      <c r="Q563" s="21"/>
      <c r="R563" s="21"/>
      <c r="S563" s="21">
        <v>24291.9</v>
      </c>
      <c r="T563" s="73">
        <v>98873.3</v>
      </c>
      <c r="U563" s="21">
        <v>9865.7999999999993</v>
      </c>
      <c r="V563" s="21">
        <v>68169</v>
      </c>
      <c r="W563" s="21">
        <v>69524</v>
      </c>
      <c r="X563" s="27">
        <v>9601.65</v>
      </c>
      <c r="Y563" s="79">
        <v>70383.5</v>
      </c>
      <c r="Z563" s="27">
        <v>8885.5</v>
      </c>
      <c r="AA563" s="21"/>
      <c r="AB563" s="21"/>
      <c r="AC563" s="21"/>
    </row>
    <row r="564" spans="1:41" x14ac:dyDescent="0.3">
      <c r="A564" s="19">
        <v>43394</v>
      </c>
      <c r="B564" s="20">
        <v>0.85416666666666663</v>
      </c>
      <c r="C564" s="21"/>
      <c r="D564" s="25"/>
      <c r="E564" s="20"/>
      <c r="F564" s="21"/>
      <c r="G564" s="21"/>
      <c r="H564" s="21">
        <v>12346</v>
      </c>
      <c r="I564" s="21">
        <v>1375</v>
      </c>
      <c r="J564" s="21">
        <v>3192</v>
      </c>
      <c r="K564" s="21">
        <v>26046</v>
      </c>
      <c r="L564" s="21">
        <v>16849</v>
      </c>
      <c r="M564" s="21">
        <v>7900.78</v>
      </c>
      <c r="N564" s="21"/>
      <c r="O564" s="21"/>
      <c r="P564" s="21"/>
      <c r="Q564" s="21"/>
      <c r="R564" s="21"/>
      <c r="S564" s="21">
        <v>24353.200000000001</v>
      </c>
      <c r="T564" s="73">
        <v>99147.4</v>
      </c>
      <c r="U564" s="21">
        <v>9918.8799999999992</v>
      </c>
      <c r="V564" s="21">
        <v>68338</v>
      </c>
      <c r="W564" s="21">
        <v>69692</v>
      </c>
      <c r="X564" s="27">
        <v>9604.56</v>
      </c>
      <c r="Y564" s="79">
        <v>70383.7</v>
      </c>
      <c r="Z564" s="27">
        <v>8885.5</v>
      </c>
      <c r="AA564" s="21"/>
      <c r="AB564" s="21"/>
      <c r="AC564" s="21"/>
    </row>
    <row r="565" spans="1:41" x14ac:dyDescent="0.3">
      <c r="A565" s="19">
        <v>43401</v>
      </c>
      <c r="B565" s="20">
        <v>0.84722222222222221</v>
      </c>
      <c r="C565" s="21"/>
      <c r="D565" s="25">
        <v>1</v>
      </c>
      <c r="E565" s="20"/>
      <c r="F565" s="21"/>
      <c r="G565" s="21"/>
      <c r="H565" s="21">
        <v>12364</v>
      </c>
      <c r="I565" s="21">
        <v>1376</v>
      </c>
      <c r="J565" s="21">
        <v>3194</v>
      </c>
      <c r="K565" s="21">
        <v>26140</v>
      </c>
      <c r="L565" s="21">
        <v>16908</v>
      </c>
      <c r="M565" s="21">
        <v>7903.82</v>
      </c>
      <c r="N565" s="21"/>
      <c r="O565" s="21"/>
      <c r="P565" s="21"/>
      <c r="Q565" s="21"/>
      <c r="R565" s="21"/>
      <c r="S565" s="21">
        <v>24464.400000000001</v>
      </c>
      <c r="T565" s="73">
        <v>99636.5</v>
      </c>
      <c r="U565" s="70">
        <v>14.41</v>
      </c>
      <c r="V565" s="21">
        <v>68507</v>
      </c>
      <c r="W565" s="21">
        <v>69861</v>
      </c>
      <c r="X565" s="27">
        <v>9607.17</v>
      </c>
      <c r="Y565" s="79">
        <v>70383.7</v>
      </c>
      <c r="Z565" s="27">
        <v>8885.51</v>
      </c>
      <c r="AA565" s="21"/>
      <c r="AB565" s="21"/>
      <c r="AC565" s="21"/>
    </row>
    <row r="566" spans="1:41" x14ac:dyDescent="0.3">
      <c r="A566" s="19">
        <v>43408</v>
      </c>
      <c r="B566" s="20">
        <v>0.875</v>
      </c>
      <c r="C566" s="21"/>
      <c r="D566" s="25"/>
      <c r="E566" s="20"/>
      <c r="F566" s="21"/>
      <c r="G566" s="21"/>
      <c r="H566" s="21">
        <v>12384</v>
      </c>
      <c r="I566" s="21">
        <v>1376</v>
      </c>
      <c r="J566" s="21">
        <v>3195</v>
      </c>
      <c r="K566" s="21">
        <v>26218</v>
      </c>
      <c r="L566" s="21">
        <v>16991</v>
      </c>
      <c r="M566" s="21">
        <v>7927.97</v>
      </c>
      <c r="N566" s="21"/>
      <c r="O566" s="21"/>
      <c r="P566" s="21"/>
      <c r="Q566" s="21"/>
      <c r="R566" s="21"/>
      <c r="S566" s="21">
        <v>24582.1</v>
      </c>
      <c r="T566" s="73">
        <v>100119.3</v>
      </c>
      <c r="U566" s="21">
        <v>103.69</v>
      </c>
      <c r="V566" s="21">
        <v>68675</v>
      </c>
      <c r="W566" s="21">
        <v>70030</v>
      </c>
      <c r="X566" s="27">
        <v>9631.31</v>
      </c>
      <c r="Y566" s="79">
        <v>70570</v>
      </c>
      <c r="Z566" s="27">
        <v>8916.4500000000007</v>
      </c>
      <c r="AA566" s="21"/>
      <c r="AB566" s="21"/>
      <c r="AC566" s="21"/>
    </row>
    <row r="567" spans="1:41" x14ac:dyDescent="0.3">
      <c r="A567" s="19">
        <v>43415</v>
      </c>
      <c r="B567" s="20">
        <v>0.95833333333333337</v>
      </c>
      <c r="C567" s="21"/>
      <c r="D567" s="25"/>
      <c r="E567" s="20"/>
      <c r="F567" s="21"/>
      <c r="G567" s="21"/>
      <c r="H567" s="21">
        <v>12399</v>
      </c>
      <c r="I567" s="21">
        <v>1376</v>
      </c>
      <c r="J567" s="21">
        <v>3198</v>
      </c>
      <c r="K567" s="21">
        <v>26326</v>
      </c>
      <c r="L567" s="21">
        <v>17056</v>
      </c>
      <c r="M567" s="21">
        <v>7931.42</v>
      </c>
      <c r="N567" s="21"/>
      <c r="O567" s="21"/>
      <c r="P567" s="21"/>
      <c r="Q567" s="21"/>
      <c r="R567" s="21"/>
      <c r="S567" s="21">
        <v>24708.2</v>
      </c>
      <c r="T567" s="73">
        <v>100680.4</v>
      </c>
      <c r="U567" s="21">
        <v>210.81</v>
      </c>
      <c r="V567" s="21">
        <v>68848</v>
      </c>
      <c r="W567" s="21">
        <v>70200</v>
      </c>
      <c r="X567" s="27">
        <v>9634.56</v>
      </c>
      <c r="Y567" s="79">
        <v>70570</v>
      </c>
      <c r="Z567" s="27">
        <v>8916.4699999999993</v>
      </c>
      <c r="AA567" s="21"/>
      <c r="AB567" s="21"/>
      <c r="AC567" s="21"/>
    </row>
    <row r="568" spans="1:41" x14ac:dyDescent="0.3">
      <c r="A568" s="19">
        <v>43422</v>
      </c>
      <c r="B568" s="20">
        <v>0.89583333333333337</v>
      </c>
      <c r="C568" s="21"/>
      <c r="D568" s="25"/>
      <c r="E568" s="20"/>
      <c r="F568" s="21"/>
      <c r="G568" s="21"/>
      <c r="H568" s="21">
        <v>12422</v>
      </c>
      <c r="I568" s="21">
        <v>1376</v>
      </c>
      <c r="J568" s="21">
        <v>3201</v>
      </c>
      <c r="K568" s="21">
        <v>26396</v>
      </c>
      <c r="L568" s="21">
        <v>17122</v>
      </c>
      <c r="M568" s="21">
        <v>7961.84</v>
      </c>
      <c r="N568" s="21"/>
      <c r="O568" s="21"/>
      <c r="P568" s="21"/>
      <c r="Q568" s="21"/>
      <c r="R568" s="21"/>
      <c r="S568" s="21">
        <v>24802.799999999999</v>
      </c>
      <c r="T568" s="73">
        <v>101076.2</v>
      </c>
      <c r="U568" s="21">
        <v>285.32</v>
      </c>
      <c r="V568" s="21">
        <v>69012</v>
      </c>
      <c r="W568" s="21">
        <v>70366</v>
      </c>
      <c r="X568" s="27">
        <v>9665.1299999999992</v>
      </c>
      <c r="Y568" s="79">
        <v>70813.8</v>
      </c>
      <c r="Z568" s="27">
        <v>8942.68</v>
      </c>
      <c r="AA568" s="21"/>
      <c r="AB568" s="21"/>
      <c r="AC568" s="21"/>
    </row>
    <row r="569" spans="1:41" x14ac:dyDescent="0.3">
      <c r="A569" s="19">
        <v>43429</v>
      </c>
      <c r="B569" s="20">
        <v>0.85416666666666663</v>
      </c>
      <c r="C569" s="21"/>
      <c r="D569" s="25"/>
      <c r="E569" s="20"/>
      <c r="F569" s="21"/>
      <c r="G569" s="21"/>
      <c r="H569" s="21">
        <v>12429</v>
      </c>
      <c r="I569" s="21">
        <v>1376</v>
      </c>
      <c r="J569" s="21">
        <v>3203</v>
      </c>
      <c r="K569" s="21">
        <v>26457</v>
      </c>
      <c r="L569" s="21">
        <v>17185</v>
      </c>
      <c r="M569" s="21">
        <v>8038.25</v>
      </c>
      <c r="N569" s="21"/>
      <c r="O569" s="21"/>
      <c r="P569" s="21"/>
      <c r="Q569" s="21"/>
      <c r="R569" s="21"/>
      <c r="S569" s="21">
        <v>24860.6</v>
      </c>
      <c r="T569" s="73">
        <v>101275.9</v>
      </c>
      <c r="U569" s="21">
        <v>328.48</v>
      </c>
      <c r="V569" s="21">
        <v>69179</v>
      </c>
      <c r="W569" s="21">
        <v>70533</v>
      </c>
      <c r="X569" s="27">
        <v>9742.2000000000007</v>
      </c>
      <c r="Y569" s="79">
        <v>71460.100000000006</v>
      </c>
      <c r="Z569" s="27">
        <v>9017.7000000000007</v>
      </c>
      <c r="AA569" s="21"/>
      <c r="AB569" s="21"/>
      <c r="AC569" s="21"/>
    </row>
    <row r="570" spans="1:41" x14ac:dyDescent="0.3">
      <c r="A570" s="19">
        <v>43436</v>
      </c>
      <c r="B570" s="20">
        <v>0.89583333333333337</v>
      </c>
      <c r="C570" s="21"/>
      <c r="D570" s="25"/>
      <c r="E570" s="20"/>
      <c r="F570" s="21"/>
      <c r="G570" s="21"/>
      <c r="H570" s="21">
        <v>12433</v>
      </c>
      <c r="I570" s="21">
        <v>1376</v>
      </c>
      <c r="J570" s="21">
        <v>3203</v>
      </c>
      <c r="K570" s="21">
        <v>26579</v>
      </c>
      <c r="L570" s="21">
        <v>17282</v>
      </c>
      <c r="M570" s="21">
        <v>8066.22</v>
      </c>
      <c r="N570" s="21"/>
      <c r="O570" s="21"/>
      <c r="P570" s="21"/>
      <c r="Q570" s="21"/>
      <c r="R570" s="21"/>
      <c r="S570" s="21">
        <v>24999.3</v>
      </c>
      <c r="T570" s="73">
        <v>101839</v>
      </c>
      <c r="U570" s="21">
        <v>430.45</v>
      </c>
      <c r="V570" s="21">
        <v>69348</v>
      </c>
      <c r="W570" s="21">
        <v>70702</v>
      </c>
      <c r="X570" s="27">
        <v>9770.1200000000008</v>
      </c>
      <c r="Y570" s="79">
        <v>71671.3</v>
      </c>
      <c r="Z570" s="27">
        <v>9049.57</v>
      </c>
      <c r="AA570" s="21"/>
      <c r="AB570" s="21"/>
      <c r="AC570" s="21"/>
    </row>
    <row r="571" spans="1:41" x14ac:dyDescent="0.3">
      <c r="A571" s="19">
        <v>43443</v>
      </c>
      <c r="B571" s="20">
        <v>0.89583333333333337</v>
      </c>
      <c r="C571" s="21"/>
      <c r="D571" s="25"/>
      <c r="E571" s="20"/>
      <c r="F571" s="21"/>
      <c r="G571" s="21"/>
      <c r="H571" s="21">
        <v>12440</v>
      </c>
      <c r="I571" s="21">
        <v>1376</v>
      </c>
      <c r="J571" s="21">
        <v>3203</v>
      </c>
      <c r="K571" s="21">
        <v>26702</v>
      </c>
      <c r="L571" s="21">
        <v>17370</v>
      </c>
      <c r="M571" s="21">
        <v>8075.71</v>
      </c>
      <c r="N571" s="21"/>
      <c r="O571" s="21"/>
      <c r="P571" s="21"/>
      <c r="Q571" s="21"/>
      <c r="R571" s="21"/>
      <c r="S571" s="21">
        <v>25148.3</v>
      </c>
      <c r="T571" s="73">
        <v>102468.7</v>
      </c>
      <c r="U571" s="21">
        <v>541.30999999999995</v>
      </c>
      <c r="V571" s="21">
        <v>69515</v>
      </c>
      <c r="W571" s="21">
        <v>70870</v>
      </c>
      <c r="X571" s="27">
        <v>9778.9599999999991</v>
      </c>
      <c r="Y571" s="79">
        <v>71720.399999999994</v>
      </c>
      <c r="Z571" s="27">
        <v>9056.2999999999993</v>
      </c>
      <c r="AA571" s="21"/>
      <c r="AB571" s="21"/>
      <c r="AC571" s="21"/>
    </row>
    <row r="572" spans="1:41" x14ac:dyDescent="0.3">
      <c r="A572" s="19">
        <v>43450</v>
      </c>
      <c r="B572" s="20">
        <v>0.91666666666666663</v>
      </c>
      <c r="C572" s="21"/>
      <c r="D572" s="25"/>
      <c r="E572" s="20"/>
      <c r="F572" s="21"/>
      <c r="G572" s="21"/>
      <c r="H572" s="21">
        <v>12448</v>
      </c>
      <c r="I572" s="21">
        <v>1376</v>
      </c>
      <c r="J572" s="21">
        <v>3204</v>
      </c>
      <c r="K572" s="21">
        <v>26756</v>
      </c>
      <c r="L572" s="21">
        <v>17424</v>
      </c>
      <c r="M572" s="21">
        <v>8171.25</v>
      </c>
      <c r="N572" s="21"/>
      <c r="O572" s="21"/>
      <c r="P572" s="21"/>
      <c r="Q572" s="21"/>
      <c r="R572" s="21"/>
      <c r="S572" s="21">
        <v>25184.799999999999</v>
      </c>
      <c r="T572" s="73">
        <v>102579</v>
      </c>
      <c r="U572" s="21">
        <v>567.91999999999996</v>
      </c>
      <c r="V572" s="21">
        <v>69684</v>
      </c>
      <c r="W572" s="21">
        <v>71039</v>
      </c>
      <c r="X572" s="27">
        <v>9875</v>
      </c>
      <c r="Y572" s="79">
        <v>72549.5</v>
      </c>
      <c r="Z572" s="27">
        <v>9146.7800000000007</v>
      </c>
      <c r="AA572" s="21"/>
      <c r="AB572" s="21"/>
      <c r="AC572" s="21"/>
    </row>
    <row r="573" spans="1:41" x14ac:dyDescent="0.3">
      <c r="A573" s="19">
        <v>43457</v>
      </c>
      <c r="B573" s="20">
        <v>0.85416666666666663</v>
      </c>
      <c r="C573" s="21"/>
      <c r="D573" s="25"/>
      <c r="E573" s="20"/>
      <c r="F573" s="21"/>
      <c r="G573" s="21"/>
      <c r="H573" s="21">
        <v>12453</v>
      </c>
      <c r="I573" s="21">
        <v>1376</v>
      </c>
      <c r="J573" s="21">
        <v>3204</v>
      </c>
      <c r="K573" s="21">
        <v>26881</v>
      </c>
      <c r="L573" s="21">
        <v>17527</v>
      </c>
      <c r="M573" s="21">
        <v>8187.01</v>
      </c>
      <c r="N573" s="21"/>
      <c r="O573" s="21"/>
      <c r="P573" s="21"/>
      <c r="Q573" s="21"/>
      <c r="R573" s="21"/>
      <c r="S573" s="21">
        <v>25345.5</v>
      </c>
      <c r="T573" s="73">
        <v>103260.9</v>
      </c>
      <c r="U573" s="21">
        <v>686.66</v>
      </c>
      <c r="V573" s="21">
        <v>69851</v>
      </c>
      <c r="W573" s="21">
        <v>71205</v>
      </c>
      <c r="X573" s="27">
        <v>9890.6200000000008</v>
      </c>
      <c r="Y573" s="79">
        <v>72659.199999999997</v>
      </c>
      <c r="Z573" s="27">
        <v>9172.06</v>
      </c>
      <c r="AA573" s="21"/>
      <c r="AB573" s="21"/>
      <c r="AC573" s="21"/>
    </row>
    <row r="574" spans="1:41" x14ac:dyDescent="0.3">
      <c r="A574" s="19">
        <v>43465</v>
      </c>
      <c r="B574" s="20">
        <v>0.6875</v>
      </c>
      <c r="C574" s="21"/>
      <c r="D574" s="25"/>
      <c r="E574" s="20"/>
      <c r="F574" s="21"/>
      <c r="G574" s="21"/>
      <c r="H574" s="21">
        <v>12461</v>
      </c>
      <c r="I574" s="21">
        <v>1376</v>
      </c>
      <c r="J574" s="21">
        <v>3204</v>
      </c>
      <c r="K574" s="21">
        <v>27026</v>
      </c>
      <c r="L574" s="21">
        <v>17585</v>
      </c>
      <c r="M574" s="21">
        <v>8251.77</v>
      </c>
      <c r="N574" s="21"/>
      <c r="O574" s="21"/>
      <c r="P574" s="21"/>
      <c r="Q574" s="21"/>
      <c r="R574" s="21"/>
      <c r="S574" s="21">
        <v>25448.1</v>
      </c>
      <c r="T574" s="73">
        <v>103670</v>
      </c>
      <c r="U574" s="21">
        <v>763.88</v>
      </c>
      <c r="V574" s="21">
        <v>70039</v>
      </c>
      <c r="W574" s="21">
        <v>71393</v>
      </c>
      <c r="X574" s="27">
        <v>9955.42</v>
      </c>
      <c r="Y574" s="79">
        <v>73180.800000000003</v>
      </c>
      <c r="Z574" s="27">
        <v>9225.89</v>
      </c>
      <c r="AA574" s="21"/>
      <c r="AB574" s="21"/>
      <c r="AC574" s="21"/>
    </row>
    <row r="575" spans="1:41" x14ac:dyDescent="0.3">
      <c r="A575" s="19">
        <v>43471</v>
      </c>
      <c r="B575" s="20">
        <v>0.85416666666666663</v>
      </c>
      <c r="C575" s="21"/>
      <c r="D575" s="25"/>
      <c r="E575" s="20"/>
      <c r="F575" s="21"/>
      <c r="G575" s="21"/>
      <c r="H575" s="21">
        <v>12465</v>
      </c>
      <c r="I575" s="21">
        <v>1376</v>
      </c>
      <c r="J575" s="21">
        <v>3204</v>
      </c>
      <c r="K575" s="21">
        <v>27143</v>
      </c>
      <c r="L575" s="21">
        <v>17628</v>
      </c>
      <c r="M575" s="21">
        <v>8285.52</v>
      </c>
      <c r="N575" s="21"/>
      <c r="O575" s="21"/>
      <c r="P575" s="21"/>
      <c r="Q575" s="21"/>
      <c r="R575" s="21"/>
      <c r="S575" s="21">
        <v>25550.9</v>
      </c>
      <c r="T575" s="73">
        <v>104067.4</v>
      </c>
      <c r="U575" s="21">
        <v>840.27</v>
      </c>
      <c r="V575" s="21">
        <v>70187</v>
      </c>
      <c r="W575" s="21">
        <v>71542</v>
      </c>
      <c r="X575" s="27">
        <v>9989.44</v>
      </c>
      <c r="Y575" s="79">
        <v>73466</v>
      </c>
      <c r="Z575" s="27">
        <v>9278.58</v>
      </c>
      <c r="AA575" s="21"/>
      <c r="AB575" s="21"/>
      <c r="AC575" s="42">
        <v>5.5</v>
      </c>
      <c r="AD575" s="42">
        <v>32.799999999999997</v>
      </c>
      <c r="AE575" s="42">
        <v>27</v>
      </c>
      <c r="AF575" s="27">
        <v>4.88</v>
      </c>
      <c r="AG575" s="25">
        <v>730</v>
      </c>
      <c r="AH575" s="71">
        <v>4.0999999999999996</v>
      </c>
      <c r="AI575" s="8">
        <f>AG575/3600*4.186*AF575</f>
        <v>4.1422795555555556</v>
      </c>
      <c r="AJ575" s="42">
        <v>33.1</v>
      </c>
      <c r="AK575" s="42">
        <v>31.6</v>
      </c>
      <c r="AL575" s="27">
        <v>1.07</v>
      </c>
      <c r="AM575" s="25">
        <v>608</v>
      </c>
      <c r="AN575" s="71">
        <v>0.6</v>
      </c>
      <c r="AO575" s="8">
        <f>AM575/3600*4.186*AL575</f>
        <v>0.75645671111111112</v>
      </c>
    </row>
    <row r="576" spans="1:41" x14ac:dyDescent="0.3">
      <c r="A576" s="19">
        <v>43478</v>
      </c>
      <c r="B576" s="20">
        <v>0.875</v>
      </c>
      <c r="C576" s="21"/>
      <c r="D576" s="25"/>
      <c r="E576" s="20"/>
      <c r="F576" s="21"/>
      <c r="G576" s="21"/>
      <c r="H576" s="21">
        <v>12471</v>
      </c>
      <c r="I576" s="21">
        <v>1376</v>
      </c>
      <c r="J576" s="21">
        <v>3204</v>
      </c>
      <c r="K576" s="21">
        <v>27273</v>
      </c>
      <c r="L576" s="21">
        <v>17713</v>
      </c>
      <c r="M576" s="21">
        <v>8333.0300000000007</v>
      </c>
      <c r="N576" s="21"/>
      <c r="O576" s="21"/>
      <c r="P576" s="21"/>
      <c r="Q576" s="21"/>
      <c r="R576" s="21"/>
      <c r="S576" s="21">
        <v>25674.5</v>
      </c>
      <c r="T576" s="73">
        <v>104549.3</v>
      </c>
      <c r="U576" s="21">
        <v>928.63</v>
      </c>
      <c r="V576" s="21">
        <v>70355</v>
      </c>
      <c r="W576" s="21">
        <v>71710</v>
      </c>
      <c r="X576" s="27">
        <v>10037.1</v>
      </c>
      <c r="Y576" s="79">
        <v>73854.100000000006</v>
      </c>
      <c r="Z576" s="27">
        <v>9351.4</v>
      </c>
      <c r="AA576" s="21"/>
      <c r="AB576" s="21"/>
      <c r="AC576" s="42"/>
      <c r="AD576" s="42"/>
      <c r="AE576" s="42"/>
      <c r="AF576" s="27"/>
      <c r="AG576" s="25"/>
      <c r="AH576" s="71"/>
      <c r="AI576" s="8"/>
      <c r="AJ576" s="42"/>
      <c r="AK576" s="42"/>
      <c r="AL576" s="27"/>
      <c r="AM576" s="25"/>
      <c r="AN576" s="71"/>
      <c r="AO576" s="8"/>
    </row>
    <row r="577" spans="1:41" x14ac:dyDescent="0.3">
      <c r="A577" s="19">
        <v>43485</v>
      </c>
      <c r="B577" s="20">
        <v>0.85416666666666663</v>
      </c>
      <c r="C577" s="21"/>
      <c r="D577" s="25"/>
      <c r="E577" s="20"/>
      <c r="F577" s="21"/>
      <c r="G577" s="21"/>
      <c r="H577" s="21">
        <v>12485</v>
      </c>
      <c r="I577" s="21">
        <v>1378</v>
      </c>
      <c r="J577" s="21">
        <v>3204</v>
      </c>
      <c r="K577" s="21">
        <v>27340</v>
      </c>
      <c r="L577" s="21">
        <v>17793</v>
      </c>
      <c r="M577" s="21">
        <v>8410.5</v>
      </c>
      <c r="N577" s="21"/>
      <c r="O577" s="21"/>
      <c r="P577" s="21"/>
      <c r="Q577" s="21"/>
      <c r="R577" s="21"/>
      <c r="S577" s="21">
        <v>25752.1</v>
      </c>
      <c r="T577" s="73">
        <v>104837.3</v>
      </c>
      <c r="U577" s="21">
        <v>986.93</v>
      </c>
      <c r="V577" s="21">
        <v>70523</v>
      </c>
      <c r="W577" s="21">
        <v>71877</v>
      </c>
      <c r="X577" s="27">
        <v>10114.93</v>
      </c>
      <c r="Y577" s="79">
        <v>74507.899999999994</v>
      </c>
      <c r="Z577" s="27">
        <v>9427</v>
      </c>
      <c r="AA577" s="21"/>
      <c r="AB577" s="21"/>
      <c r="AC577" s="42"/>
      <c r="AD577" s="42"/>
      <c r="AE577" s="42"/>
      <c r="AF577" s="27"/>
      <c r="AG577" s="25"/>
      <c r="AH577" s="71"/>
      <c r="AI577" s="8"/>
      <c r="AJ577" s="42"/>
      <c r="AK577" s="42"/>
      <c r="AL577" s="27"/>
      <c r="AM577" s="25"/>
      <c r="AN577" s="71"/>
      <c r="AO577" s="8"/>
    </row>
    <row r="578" spans="1:41" x14ac:dyDescent="0.3">
      <c r="A578" s="19">
        <v>43492</v>
      </c>
      <c r="B578" s="20">
        <v>0.85416666666666663</v>
      </c>
      <c r="C578" s="21"/>
      <c r="D578" s="25"/>
      <c r="E578" s="20"/>
      <c r="F578" s="21"/>
      <c r="G578" s="21"/>
      <c r="H578" s="21">
        <v>12495</v>
      </c>
      <c r="I578" s="21">
        <v>1378</v>
      </c>
      <c r="J578" s="21">
        <v>3205</v>
      </c>
      <c r="K578" s="21">
        <v>27422</v>
      </c>
      <c r="L578" s="21">
        <v>17825</v>
      </c>
      <c r="M578" s="21">
        <v>8516.2900000000009</v>
      </c>
      <c r="N578" s="21"/>
      <c r="O578" s="21"/>
      <c r="P578" s="21"/>
      <c r="Q578" s="21"/>
      <c r="R578" s="21"/>
      <c r="S578" s="21">
        <v>25800.1</v>
      </c>
      <c r="T578" s="73">
        <v>105020.7</v>
      </c>
      <c r="U578" s="21">
        <v>1023.47</v>
      </c>
      <c r="V578" s="21">
        <v>70691</v>
      </c>
      <c r="W578" s="21">
        <v>72045</v>
      </c>
      <c r="X578" s="27">
        <v>10221.799999999999</v>
      </c>
      <c r="Y578" s="79">
        <v>75410.600000000006</v>
      </c>
      <c r="Z578" s="27">
        <v>9514.6200000000008</v>
      </c>
      <c r="AA578" s="21"/>
      <c r="AB578" s="21"/>
      <c r="AC578" s="42">
        <v>4.5</v>
      </c>
      <c r="AD578" s="42">
        <v>34.17</v>
      </c>
      <c r="AE578" s="42">
        <v>29.64</v>
      </c>
      <c r="AF578" s="27">
        <v>4.51</v>
      </c>
      <c r="AG578" s="25">
        <v>727</v>
      </c>
      <c r="AH578" s="71">
        <v>3.7</v>
      </c>
      <c r="AI578" s="8">
        <f t="shared" ref="AI578:AI592" si="5">AG578/3600*4.186*AF578</f>
        <v>3.8124808944444442</v>
      </c>
      <c r="AJ578" s="42">
        <v>45.74</v>
      </c>
      <c r="AK578" s="42">
        <v>45.4</v>
      </c>
      <c r="AL578" s="27">
        <v>0.3</v>
      </c>
      <c r="AM578" s="25">
        <v>615</v>
      </c>
      <c r="AN578" s="71">
        <v>0.1</v>
      </c>
      <c r="AO578" s="8">
        <f t="shared" ref="AO578:AO592" si="6">AM578/3600*4.186*AL578</f>
        <v>0.21453249999999999</v>
      </c>
    </row>
    <row r="579" spans="1:41" x14ac:dyDescent="0.3">
      <c r="A579" s="19">
        <v>43499</v>
      </c>
      <c r="B579" s="20">
        <v>0.9375</v>
      </c>
      <c r="C579" s="21"/>
      <c r="D579" s="25"/>
      <c r="E579" s="20"/>
      <c r="F579" s="21"/>
      <c r="G579" s="21"/>
      <c r="H579" s="21">
        <v>12506</v>
      </c>
      <c r="I579" s="21">
        <v>1378</v>
      </c>
      <c r="J579" s="21">
        <v>3206</v>
      </c>
      <c r="K579" s="21">
        <v>27464</v>
      </c>
      <c r="L579" s="21">
        <v>17850</v>
      </c>
      <c r="M579" s="21">
        <v>8632</v>
      </c>
      <c r="N579" s="21"/>
      <c r="O579" s="21"/>
      <c r="P579" s="21"/>
      <c r="Q579" s="21"/>
      <c r="R579" s="21"/>
      <c r="S579" s="21">
        <v>25813.4</v>
      </c>
      <c r="T579" s="73">
        <v>105062.5</v>
      </c>
      <c r="U579" s="21">
        <v>1033.98</v>
      </c>
      <c r="V579" s="21">
        <v>70861</v>
      </c>
      <c r="W579" s="21">
        <v>72216</v>
      </c>
      <c r="X579" s="27">
        <v>10338.89</v>
      </c>
      <c r="Y579" s="79">
        <v>76400.5</v>
      </c>
      <c r="Z579" s="27">
        <v>9601.14</v>
      </c>
      <c r="AA579" s="21"/>
      <c r="AB579" s="21"/>
      <c r="AC579" s="42">
        <v>1</v>
      </c>
      <c r="AD579" s="42">
        <v>20</v>
      </c>
      <c r="AE579" s="42">
        <v>19.399999999999999</v>
      </c>
      <c r="AF579" s="27">
        <v>0.5</v>
      </c>
      <c r="AG579" s="25">
        <v>0</v>
      </c>
      <c r="AH579" s="71">
        <v>0</v>
      </c>
      <c r="AI579" s="8">
        <f t="shared" si="5"/>
        <v>0</v>
      </c>
      <c r="AJ579" s="42">
        <v>34.369999999999997</v>
      </c>
      <c r="AK579" s="42">
        <v>34.130000000000003</v>
      </c>
      <c r="AL579" s="27">
        <v>0.28999999999999998</v>
      </c>
      <c r="AM579" s="25">
        <v>673</v>
      </c>
      <c r="AN579" s="71">
        <v>0.2</v>
      </c>
      <c r="AO579" s="8">
        <f t="shared" si="6"/>
        <v>0.22693933888888887</v>
      </c>
    </row>
    <row r="580" spans="1:41" x14ac:dyDescent="0.3">
      <c r="A580" s="19">
        <v>43506</v>
      </c>
      <c r="B580" s="20">
        <v>0.85416666666666663</v>
      </c>
      <c r="C580" s="21"/>
      <c r="D580" s="25"/>
      <c r="E580" s="20"/>
      <c r="F580" s="21"/>
      <c r="G580" s="21"/>
      <c r="H580" s="21">
        <v>12515</v>
      </c>
      <c r="I580" s="21">
        <v>1378</v>
      </c>
      <c r="J580" s="21">
        <v>3206</v>
      </c>
      <c r="K580" s="21">
        <v>27563</v>
      </c>
      <c r="L580" s="21">
        <v>17930</v>
      </c>
      <c r="M580" s="21">
        <v>8686.83</v>
      </c>
      <c r="N580" s="21"/>
      <c r="O580" s="21"/>
      <c r="P580" s="21"/>
      <c r="Q580" s="21"/>
      <c r="R580" s="21"/>
      <c r="S580" s="21">
        <v>25923.599999999999</v>
      </c>
      <c r="T580" s="73">
        <v>105505.2</v>
      </c>
      <c r="U580" s="21">
        <v>1116.56</v>
      </c>
      <c r="V580" s="21">
        <v>71027</v>
      </c>
      <c r="W580" s="21">
        <v>72381</v>
      </c>
      <c r="X580" s="27">
        <v>10394.36</v>
      </c>
      <c r="Y580" s="79">
        <v>76858.5</v>
      </c>
      <c r="Z580" s="27">
        <v>9655.98</v>
      </c>
      <c r="AA580" s="21"/>
      <c r="AB580" s="21"/>
      <c r="AC580" s="42">
        <v>4</v>
      </c>
      <c r="AD580" s="42">
        <v>22.8</v>
      </c>
      <c r="AE580" s="42">
        <v>22.9</v>
      </c>
      <c r="AF580" s="27">
        <v>0</v>
      </c>
      <c r="AG580" s="25">
        <v>0</v>
      </c>
      <c r="AH580" s="71">
        <v>0</v>
      </c>
      <c r="AI580" s="8">
        <f t="shared" si="5"/>
        <v>0</v>
      </c>
      <c r="AJ580" s="42">
        <v>29.8</v>
      </c>
      <c r="AK580" s="42">
        <v>29.7</v>
      </c>
      <c r="AL580" s="27">
        <v>0.1</v>
      </c>
      <c r="AM580" s="25">
        <v>666</v>
      </c>
      <c r="AN580" s="71">
        <v>0</v>
      </c>
      <c r="AO580" s="8">
        <f t="shared" si="6"/>
        <v>7.7440999999999996E-2</v>
      </c>
    </row>
    <row r="581" spans="1:41" x14ac:dyDescent="0.3">
      <c r="A581" s="19">
        <v>43513</v>
      </c>
      <c r="B581" s="20">
        <v>0.85416666666666663</v>
      </c>
      <c r="C581" s="21"/>
      <c r="D581" s="25"/>
      <c r="E581" s="20"/>
      <c r="F581" s="21"/>
      <c r="G581" s="21"/>
      <c r="H581" s="21">
        <v>12546</v>
      </c>
      <c r="I581" s="21">
        <v>1378</v>
      </c>
      <c r="J581" s="21">
        <v>3211</v>
      </c>
      <c r="K581" s="21">
        <v>27617</v>
      </c>
      <c r="L581" s="21">
        <v>17988</v>
      </c>
      <c r="M581" s="21">
        <v>8736.3700000000008</v>
      </c>
      <c r="N581" s="21"/>
      <c r="O581" s="21"/>
      <c r="P581" s="21"/>
      <c r="Q581" s="21"/>
      <c r="R581" s="21"/>
      <c r="S581" s="21">
        <v>25994.9</v>
      </c>
      <c r="T581" s="73">
        <v>105787.5</v>
      </c>
      <c r="U581" s="21">
        <v>1171.55</v>
      </c>
      <c r="V581" s="21">
        <v>71195</v>
      </c>
      <c r="W581" s="21">
        <v>72549</v>
      </c>
      <c r="X581" s="27">
        <v>10444</v>
      </c>
      <c r="Y581" s="79">
        <v>77275.899999999994</v>
      </c>
      <c r="Z581" s="27">
        <v>9718.2800000000007</v>
      </c>
      <c r="AA581" s="21"/>
      <c r="AB581" s="21">
        <v>1.014</v>
      </c>
      <c r="AC581" s="42">
        <v>10</v>
      </c>
      <c r="AD581" s="42">
        <v>32.6</v>
      </c>
      <c r="AE581" s="42">
        <v>27.7</v>
      </c>
      <c r="AF581" s="27">
        <v>4.9000000000000004</v>
      </c>
      <c r="AG581" s="25">
        <v>759</v>
      </c>
      <c r="AH581" s="71">
        <v>4.3</v>
      </c>
      <c r="AI581" s="8">
        <f t="shared" si="5"/>
        <v>4.3244868333333342</v>
      </c>
      <c r="AJ581" s="42">
        <v>18.7</v>
      </c>
      <c r="AK581" s="42">
        <v>18</v>
      </c>
      <c r="AL581" s="27">
        <v>0.6</v>
      </c>
      <c r="AM581" s="25">
        <v>0</v>
      </c>
      <c r="AN581" s="71">
        <v>0</v>
      </c>
      <c r="AO581" s="8">
        <f t="shared" si="6"/>
        <v>0</v>
      </c>
    </row>
    <row r="582" spans="1:41" x14ac:dyDescent="0.3">
      <c r="A582" s="19">
        <v>43520</v>
      </c>
      <c r="B582" s="20">
        <v>0.88888888888888884</v>
      </c>
      <c r="C582" s="21"/>
      <c r="D582" s="25"/>
      <c r="E582" s="20"/>
      <c r="F582" s="21"/>
      <c r="G582" s="21"/>
      <c r="H582" s="21">
        <v>12575</v>
      </c>
      <c r="I582" s="21">
        <v>1378</v>
      </c>
      <c r="J582" s="21">
        <v>3211</v>
      </c>
      <c r="K582" s="21">
        <v>27725</v>
      </c>
      <c r="L582" s="21">
        <v>18070</v>
      </c>
      <c r="M582" s="21">
        <v>8746.7099999999991</v>
      </c>
      <c r="N582" s="21"/>
      <c r="O582" s="21"/>
      <c r="P582" s="21"/>
      <c r="Q582" s="21"/>
      <c r="R582" s="21"/>
      <c r="S582" s="21">
        <v>26138</v>
      </c>
      <c r="T582" s="73">
        <v>106388.4</v>
      </c>
      <c r="U582" s="21">
        <v>1281.7</v>
      </c>
      <c r="V582" s="21">
        <v>71363</v>
      </c>
      <c r="W582" s="21">
        <v>72178</v>
      </c>
      <c r="X582" s="27">
        <v>10454.24</v>
      </c>
      <c r="Y582" s="79">
        <v>77317.399999999994</v>
      </c>
      <c r="Z582" s="27">
        <v>9728.2800000000007</v>
      </c>
      <c r="AA582" s="21"/>
      <c r="AB582" s="21">
        <v>1.0129999999999999</v>
      </c>
      <c r="AC582" s="42">
        <v>7.5</v>
      </c>
      <c r="AD582" s="42">
        <v>32.619999999999997</v>
      </c>
      <c r="AE582" s="42">
        <v>28.06</v>
      </c>
      <c r="AF582" s="27">
        <v>4.5999999999999996</v>
      </c>
      <c r="AG582" s="25">
        <v>759</v>
      </c>
      <c r="AH582" s="71">
        <v>4</v>
      </c>
      <c r="AI582" s="8">
        <f t="shared" si="5"/>
        <v>4.0597223333333332</v>
      </c>
      <c r="AJ582" s="42">
        <v>20.149999999999999</v>
      </c>
      <c r="AK582" s="42">
        <v>19.079999999999998</v>
      </c>
      <c r="AL582" s="27">
        <v>1.01</v>
      </c>
      <c r="AM582" s="25">
        <v>0</v>
      </c>
      <c r="AN582" s="71">
        <v>0</v>
      </c>
      <c r="AO582" s="8">
        <f t="shared" si="6"/>
        <v>0</v>
      </c>
    </row>
    <row r="583" spans="1:41" x14ac:dyDescent="0.3">
      <c r="A583" s="19">
        <v>43528</v>
      </c>
      <c r="B583" s="20">
        <v>0.99652777777777779</v>
      </c>
      <c r="C583" s="21"/>
      <c r="D583" s="25"/>
      <c r="E583" s="20" t="s">
        <v>131</v>
      </c>
      <c r="F583" s="21"/>
      <c r="G583" s="21"/>
      <c r="H583" s="21">
        <v>12606</v>
      </c>
      <c r="I583" s="21">
        <v>1378</v>
      </c>
      <c r="J583" s="21">
        <v>3222</v>
      </c>
      <c r="K583" s="21">
        <v>27852</v>
      </c>
      <c r="L583" s="21">
        <v>18132</v>
      </c>
      <c r="M583" s="21">
        <v>8749.08</v>
      </c>
      <c r="N583" s="21"/>
      <c r="O583" s="21"/>
      <c r="P583" s="21"/>
      <c r="Q583" s="21"/>
      <c r="R583" s="21"/>
      <c r="S583" s="21">
        <v>26293.9</v>
      </c>
      <c r="T583" s="73">
        <v>107043.7</v>
      </c>
      <c r="U583" s="21">
        <v>1404.99</v>
      </c>
      <c r="V583" s="21">
        <v>71558</v>
      </c>
      <c r="W583" s="21">
        <v>72913</v>
      </c>
      <c r="X583" s="27">
        <v>10456.59</v>
      </c>
      <c r="Y583" s="79">
        <v>77317.399999999994</v>
      </c>
      <c r="Z583" s="27">
        <v>9728.2800000000007</v>
      </c>
      <c r="AA583" s="21"/>
      <c r="AB583" s="21">
        <v>951</v>
      </c>
      <c r="AC583" s="42">
        <v>8</v>
      </c>
      <c r="AD583" s="42">
        <v>28.93</v>
      </c>
      <c r="AE583" s="42">
        <v>24.68</v>
      </c>
      <c r="AF583" s="27">
        <v>4.2699999999999996</v>
      </c>
      <c r="AG583" s="25">
        <v>781</v>
      </c>
      <c r="AH583" s="71">
        <v>3.8</v>
      </c>
      <c r="AI583" s="8">
        <f t="shared" si="5"/>
        <v>3.8777127277777774</v>
      </c>
      <c r="AJ583" s="42">
        <v>15.58</v>
      </c>
      <c r="AK583" s="42">
        <v>15.09</v>
      </c>
      <c r="AL583" s="27">
        <v>0.57999999999999996</v>
      </c>
      <c r="AM583" s="25">
        <v>0</v>
      </c>
      <c r="AN583" s="71">
        <v>0</v>
      </c>
      <c r="AO583" s="8">
        <f t="shared" si="6"/>
        <v>0</v>
      </c>
    </row>
    <row r="584" spans="1:41" x14ac:dyDescent="0.3">
      <c r="A584" s="19">
        <v>43534</v>
      </c>
      <c r="B584" s="20">
        <v>0.85416666666666663</v>
      </c>
      <c r="C584" s="21"/>
      <c r="D584" s="25"/>
      <c r="E584" s="20" t="s">
        <v>26</v>
      </c>
      <c r="F584" s="21"/>
      <c r="G584" s="21"/>
      <c r="H584" s="21">
        <v>12624</v>
      </c>
      <c r="I584" s="21">
        <v>1378</v>
      </c>
      <c r="J584" s="21">
        <v>3223</v>
      </c>
      <c r="K584" s="21">
        <v>27959</v>
      </c>
      <c r="L584" s="21">
        <v>18203</v>
      </c>
      <c r="M584" s="21">
        <v>8760.8700000000008</v>
      </c>
      <c r="N584" s="21"/>
      <c r="O584" s="21"/>
      <c r="P584" s="21"/>
      <c r="Q584" s="21"/>
      <c r="R584" s="21"/>
      <c r="S584" s="21">
        <v>26435.200000000001</v>
      </c>
      <c r="T584" s="73">
        <v>107627</v>
      </c>
      <c r="U584" s="21">
        <v>1511.9</v>
      </c>
      <c r="V584" s="21">
        <v>71698</v>
      </c>
      <c r="W584" s="21">
        <v>73053</v>
      </c>
      <c r="X584" s="27">
        <v>10467.98</v>
      </c>
      <c r="Y584" s="79">
        <v>77381.100000000006</v>
      </c>
      <c r="Z584" s="27">
        <v>9739.65</v>
      </c>
      <c r="AA584" s="21"/>
      <c r="AB584" s="21">
        <v>0</v>
      </c>
      <c r="AC584" s="42">
        <v>3.5</v>
      </c>
      <c r="AD584" s="42">
        <v>25.81</v>
      </c>
      <c r="AE584" s="42">
        <v>25.87</v>
      </c>
      <c r="AF584" s="27">
        <v>7.0000000000000007E-2</v>
      </c>
      <c r="AG584" s="25">
        <v>0</v>
      </c>
      <c r="AH584" s="71">
        <v>0</v>
      </c>
      <c r="AI584" s="8">
        <f t="shared" si="5"/>
        <v>0</v>
      </c>
      <c r="AJ584" s="42">
        <v>49.15</v>
      </c>
      <c r="AK584" s="42">
        <v>32.83</v>
      </c>
      <c r="AL584" s="27">
        <v>16.39</v>
      </c>
      <c r="AM584" s="25">
        <v>676</v>
      </c>
      <c r="AN584" s="71">
        <v>12.6</v>
      </c>
      <c r="AO584" s="8">
        <f t="shared" si="6"/>
        <v>12.883159177777777</v>
      </c>
    </row>
    <row r="585" spans="1:41" x14ac:dyDescent="0.3">
      <c r="A585" s="19">
        <v>43541</v>
      </c>
      <c r="B585" s="20">
        <v>0.85416666666666663</v>
      </c>
      <c r="C585" s="21"/>
      <c r="D585" s="25"/>
      <c r="E585" s="20"/>
      <c r="F585" s="21"/>
      <c r="G585" s="21"/>
      <c r="H585" s="21">
        <v>12642</v>
      </c>
      <c r="I585" s="21">
        <v>1380</v>
      </c>
      <c r="J585" s="21">
        <v>3224</v>
      </c>
      <c r="K585" s="21">
        <v>28055</v>
      </c>
      <c r="L585" s="21">
        <v>18284</v>
      </c>
      <c r="M585" s="21">
        <v>8792.09</v>
      </c>
      <c r="N585" s="21"/>
      <c r="O585" s="21"/>
      <c r="P585" s="21"/>
      <c r="Q585" s="21"/>
      <c r="R585" s="21"/>
      <c r="S585" s="21">
        <v>26556.3</v>
      </c>
      <c r="T585" s="73">
        <v>108121.1</v>
      </c>
      <c r="U585" s="21">
        <v>1602.84</v>
      </c>
      <c r="V585" s="21">
        <v>71867</v>
      </c>
      <c r="W585" s="21">
        <v>73222</v>
      </c>
      <c r="X585" s="27">
        <v>10499.28</v>
      </c>
      <c r="Y585" s="79">
        <v>77607.3</v>
      </c>
      <c r="Z585" s="27">
        <v>9753.3700000000008</v>
      </c>
      <c r="AA585" s="21"/>
      <c r="AB585" s="21">
        <v>0</v>
      </c>
      <c r="AC585" s="42">
        <v>3.5</v>
      </c>
      <c r="AD585" s="42">
        <v>16.850000000000001</v>
      </c>
      <c r="AE585" s="42">
        <v>16.559999999999999</v>
      </c>
      <c r="AF585" s="27">
        <v>0.28999999999999998</v>
      </c>
      <c r="AG585" s="25">
        <v>0</v>
      </c>
      <c r="AH585" s="71">
        <v>0</v>
      </c>
      <c r="AI585" s="8">
        <f t="shared" si="5"/>
        <v>0</v>
      </c>
      <c r="AJ585" s="42">
        <v>17.77</v>
      </c>
      <c r="AK585" s="42">
        <v>15.21</v>
      </c>
      <c r="AL585" s="27">
        <v>2.56</v>
      </c>
      <c r="AM585" s="25">
        <v>0</v>
      </c>
      <c r="AN585" s="71">
        <v>0</v>
      </c>
      <c r="AO585" s="8">
        <f t="shared" si="6"/>
        <v>0</v>
      </c>
    </row>
    <row r="586" spans="1:41" x14ac:dyDescent="0.3">
      <c r="A586" s="19">
        <v>43548</v>
      </c>
      <c r="B586" s="20">
        <v>0.97916666666666663</v>
      </c>
      <c r="C586" s="21"/>
      <c r="D586" s="25"/>
      <c r="E586" s="20"/>
      <c r="F586" s="21"/>
      <c r="G586" s="21"/>
      <c r="H586" s="21">
        <v>12686</v>
      </c>
      <c r="I586" s="21">
        <v>1386</v>
      </c>
      <c r="J586" s="21">
        <v>3230</v>
      </c>
      <c r="K586" s="21">
        <v>28135</v>
      </c>
      <c r="L586" s="21">
        <v>18341</v>
      </c>
      <c r="M586" s="21">
        <v>8813.61</v>
      </c>
      <c r="N586" s="21"/>
      <c r="O586" s="21"/>
      <c r="P586" s="21"/>
      <c r="Q586" s="21"/>
      <c r="R586" s="21"/>
      <c r="S586" s="21">
        <v>26668.5</v>
      </c>
      <c r="T586" s="73">
        <v>108590.5</v>
      </c>
      <c r="U586" s="21">
        <v>1688.69</v>
      </c>
      <c r="V586" s="21">
        <v>72038</v>
      </c>
      <c r="W586" s="21">
        <v>73393</v>
      </c>
      <c r="X586" s="27">
        <v>10520.68</v>
      </c>
      <c r="Y586" s="79">
        <v>77751.7</v>
      </c>
      <c r="Z586" s="27">
        <v>9799.77</v>
      </c>
      <c r="AA586" s="21"/>
      <c r="AB586" s="21">
        <v>0.998</v>
      </c>
      <c r="AC586" s="42">
        <v>5.5</v>
      </c>
      <c r="AD586" s="42">
        <v>31.75</v>
      </c>
      <c r="AE586" s="42">
        <v>27.27</v>
      </c>
      <c r="AF586" s="27">
        <v>4.4800000000000004</v>
      </c>
      <c r="AG586" s="25">
        <v>777</v>
      </c>
      <c r="AH586" s="71">
        <v>4</v>
      </c>
      <c r="AI586" s="8">
        <f t="shared" si="5"/>
        <v>4.0475829333333335</v>
      </c>
      <c r="AJ586" s="42">
        <v>19.28</v>
      </c>
      <c r="AK586" s="42">
        <v>18.760000000000002</v>
      </c>
      <c r="AL586" s="27">
        <v>0.52</v>
      </c>
      <c r="AM586" s="25">
        <v>0</v>
      </c>
      <c r="AN586" s="71">
        <v>0</v>
      </c>
      <c r="AO586" s="8">
        <f t="shared" si="6"/>
        <v>0</v>
      </c>
    </row>
    <row r="587" spans="1:41" x14ac:dyDescent="0.3">
      <c r="A587" s="19">
        <v>43555</v>
      </c>
      <c r="B587" s="20">
        <v>0.85416666666666663</v>
      </c>
      <c r="C587" s="21"/>
      <c r="D587" s="25">
        <v>-1</v>
      </c>
      <c r="E587" s="20"/>
      <c r="F587" s="21"/>
      <c r="G587" s="21"/>
      <c r="H587" s="21">
        <v>12728</v>
      </c>
      <c r="I587" s="21">
        <v>1395</v>
      </c>
      <c r="J587" s="21">
        <v>3240</v>
      </c>
      <c r="K587" s="21">
        <v>28222</v>
      </c>
      <c r="L587" s="21">
        <v>18394</v>
      </c>
      <c r="M587" s="21">
        <v>8818.7000000000007</v>
      </c>
      <c r="N587" s="21"/>
      <c r="O587" s="21"/>
      <c r="P587" s="21"/>
      <c r="Q587" s="21"/>
      <c r="R587" s="21"/>
      <c r="S587" s="21">
        <v>26778.799999999999</v>
      </c>
      <c r="T587" s="73">
        <v>109047.2</v>
      </c>
      <c r="U587" s="21">
        <v>1775.37</v>
      </c>
      <c r="V587" s="21">
        <v>72201</v>
      </c>
      <c r="W587" s="21">
        <v>73556</v>
      </c>
      <c r="X587" s="27">
        <v>10525.32</v>
      </c>
      <c r="Y587" s="79">
        <v>77751.7</v>
      </c>
      <c r="Z587" s="27">
        <v>9799.77</v>
      </c>
      <c r="AA587" s="21"/>
      <c r="AB587" s="21">
        <v>1.2E-2</v>
      </c>
      <c r="AC587" s="42">
        <v>9</v>
      </c>
      <c r="AD587" s="42">
        <v>20.329999999999998</v>
      </c>
      <c r="AE587" s="42">
        <v>20.29</v>
      </c>
      <c r="AF587" s="27">
        <v>0.04</v>
      </c>
      <c r="AG587" s="25">
        <v>0</v>
      </c>
      <c r="AH587" s="71">
        <v>0</v>
      </c>
      <c r="AI587" s="8">
        <f t="shared" si="5"/>
        <v>0</v>
      </c>
      <c r="AJ587" s="42">
        <v>19.7</v>
      </c>
      <c r="AK587" s="42">
        <v>19.440000000000001</v>
      </c>
      <c r="AL587" s="27">
        <v>0.25</v>
      </c>
      <c r="AM587" s="25">
        <v>0</v>
      </c>
      <c r="AN587" s="71">
        <v>0</v>
      </c>
      <c r="AO587" s="8">
        <f t="shared" si="6"/>
        <v>0</v>
      </c>
    </row>
    <row r="588" spans="1:41" x14ac:dyDescent="0.3">
      <c r="A588" s="19">
        <f>A587+7</f>
        <v>43562</v>
      </c>
      <c r="B588" s="20">
        <v>0.85416666666666663</v>
      </c>
      <c r="C588" s="21"/>
      <c r="D588" s="25"/>
      <c r="E588" s="20"/>
      <c r="F588" s="21"/>
      <c r="G588" s="21"/>
      <c r="H588" s="21">
        <v>12776</v>
      </c>
      <c r="I588" s="21">
        <v>1396</v>
      </c>
      <c r="J588" s="21">
        <v>3250</v>
      </c>
      <c r="K588" s="21">
        <v>28316</v>
      </c>
      <c r="L588" s="21">
        <v>18450</v>
      </c>
      <c r="M588" s="21">
        <v>8825.08</v>
      </c>
      <c r="N588" s="21"/>
      <c r="O588" s="21"/>
      <c r="P588" s="21"/>
      <c r="Q588" s="21"/>
      <c r="R588" s="21"/>
      <c r="S588" s="21">
        <v>26892.2</v>
      </c>
      <c r="T588" s="73">
        <v>109522.9</v>
      </c>
      <c r="U588" s="21">
        <v>1864.07</v>
      </c>
      <c r="V588" s="21">
        <v>72369</v>
      </c>
      <c r="W588" s="21">
        <v>73724</v>
      </c>
      <c r="X588" s="27">
        <v>10531.35</v>
      </c>
      <c r="Y588" s="79">
        <v>77766</v>
      </c>
      <c r="Z588" s="27">
        <v>9801.31</v>
      </c>
      <c r="AA588" s="21"/>
      <c r="AB588" s="21">
        <v>1.0999999999999999E-2</v>
      </c>
      <c r="AC588" s="21">
        <v>18.5</v>
      </c>
      <c r="AD588" s="42">
        <v>21.4</v>
      </c>
      <c r="AE588" s="42">
        <v>21.2</v>
      </c>
      <c r="AF588" s="27">
        <v>0.17</v>
      </c>
      <c r="AG588" s="25">
        <v>0</v>
      </c>
      <c r="AH588" s="71">
        <v>0</v>
      </c>
      <c r="AI588" s="8">
        <f t="shared" si="5"/>
        <v>0</v>
      </c>
      <c r="AJ588" s="42">
        <v>22.5</v>
      </c>
      <c r="AK588" s="42">
        <v>21.6</v>
      </c>
      <c r="AL588" s="27">
        <v>0.9</v>
      </c>
      <c r="AM588" s="25">
        <v>0</v>
      </c>
      <c r="AN588" s="71">
        <v>0</v>
      </c>
      <c r="AO588" s="8">
        <f t="shared" si="6"/>
        <v>0</v>
      </c>
    </row>
    <row r="589" spans="1:41" x14ac:dyDescent="0.3">
      <c r="A589" s="19">
        <v>43569</v>
      </c>
      <c r="B589" s="20">
        <v>0.91666666666666663</v>
      </c>
      <c r="C589" s="21"/>
      <c r="D589" s="25"/>
      <c r="E589" s="72" t="s">
        <v>118</v>
      </c>
      <c r="F589" s="21"/>
      <c r="G589" s="21"/>
      <c r="H589" s="21">
        <v>12832</v>
      </c>
      <c r="I589" s="21">
        <v>1398</v>
      </c>
      <c r="J589" s="21">
        <v>3266</v>
      </c>
      <c r="K589" s="21">
        <v>28372</v>
      </c>
      <c r="L589" s="21">
        <v>18485</v>
      </c>
      <c r="M589" s="21">
        <v>8835.7099999999991</v>
      </c>
      <c r="N589" s="21"/>
      <c r="O589" s="21"/>
      <c r="P589" s="21"/>
      <c r="Q589" s="21"/>
      <c r="R589" s="21"/>
      <c r="S589" s="21">
        <v>26970.1</v>
      </c>
      <c r="T589" s="73">
        <v>109854.2</v>
      </c>
      <c r="U589" s="21">
        <v>1927</v>
      </c>
      <c r="V589" s="21">
        <v>72539</v>
      </c>
      <c r="W589" s="21">
        <v>73894</v>
      </c>
      <c r="X589" s="27">
        <v>10541.73</v>
      </c>
      <c r="Y589" s="79">
        <v>77828.7</v>
      </c>
      <c r="Z589" s="27">
        <v>9808.26</v>
      </c>
      <c r="AA589" s="21"/>
      <c r="AB589" s="21">
        <v>0.998</v>
      </c>
      <c r="AC589" s="21">
        <v>5</v>
      </c>
      <c r="AD589" s="42">
        <v>31.68</v>
      </c>
      <c r="AE589" s="42">
        <v>27.02</v>
      </c>
      <c r="AF589" s="27">
        <v>4.6399999999999997</v>
      </c>
      <c r="AG589" s="25">
        <v>770</v>
      </c>
      <c r="AH589" s="71">
        <v>4.0999999999999996</v>
      </c>
      <c r="AI589" s="8">
        <f t="shared" si="5"/>
        <v>4.1543724444444434</v>
      </c>
      <c r="AJ589" s="42">
        <v>17.88</v>
      </c>
      <c r="AK589" s="42">
        <v>17.14</v>
      </c>
      <c r="AL589" s="27">
        <v>0.73</v>
      </c>
      <c r="AM589" s="25">
        <v>0</v>
      </c>
      <c r="AN589" s="71">
        <v>0</v>
      </c>
      <c r="AO589" s="8">
        <f t="shared" si="6"/>
        <v>0</v>
      </c>
    </row>
    <row r="590" spans="1:41" x14ac:dyDescent="0.3">
      <c r="A590" s="19">
        <v>43576</v>
      </c>
      <c r="B590" s="20">
        <v>0.85416666666666663</v>
      </c>
      <c r="C590" s="21"/>
      <c r="D590" s="25"/>
      <c r="E590" s="72"/>
      <c r="F590" s="21"/>
      <c r="G590" s="21"/>
      <c r="H590" s="21">
        <v>12895</v>
      </c>
      <c r="I590" s="21">
        <v>1411</v>
      </c>
      <c r="J590" s="21">
        <v>3289</v>
      </c>
      <c r="K590" s="21">
        <v>28426</v>
      </c>
      <c r="L590" s="21">
        <v>18511</v>
      </c>
      <c r="M590" s="21">
        <v>8842.24</v>
      </c>
      <c r="N590" s="21"/>
      <c r="O590" s="21"/>
      <c r="P590" s="21"/>
      <c r="Q590" s="21"/>
      <c r="R590" s="21"/>
      <c r="S590" s="21">
        <v>27014.1</v>
      </c>
      <c r="T590" s="73">
        <v>110041.9</v>
      </c>
      <c r="U590" s="21">
        <v>1960.71</v>
      </c>
      <c r="V590" s="21">
        <v>72706</v>
      </c>
      <c r="W590" s="21">
        <v>74060</v>
      </c>
      <c r="X590" s="27">
        <v>10547.68</v>
      </c>
      <c r="Y590" s="79">
        <v>77835.100000000006</v>
      </c>
      <c r="Z590" s="27">
        <v>9810.4599999999991</v>
      </c>
      <c r="AA590" s="21"/>
      <c r="AB590" s="21">
        <v>1.0999999999999999E-2</v>
      </c>
      <c r="AC590" s="21">
        <v>21</v>
      </c>
      <c r="AD590" s="42">
        <v>23.29</v>
      </c>
      <c r="AE590" s="42">
        <v>22.82</v>
      </c>
      <c r="AF590" s="27">
        <v>0.46</v>
      </c>
      <c r="AG590" s="25">
        <v>0</v>
      </c>
      <c r="AH590" s="71">
        <v>0</v>
      </c>
      <c r="AI590" s="8">
        <f t="shared" si="5"/>
        <v>0</v>
      </c>
      <c r="AJ590" s="42">
        <v>25.63</v>
      </c>
      <c r="AK590" s="42">
        <v>24.95</v>
      </c>
      <c r="AL590" s="27">
        <v>0.66</v>
      </c>
      <c r="AM590" s="25">
        <v>0</v>
      </c>
      <c r="AN590" s="71">
        <v>0</v>
      </c>
      <c r="AO590" s="8">
        <f t="shared" si="6"/>
        <v>0</v>
      </c>
    </row>
    <row r="591" spans="1:41" x14ac:dyDescent="0.3">
      <c r="A591" s="19">
        <v>43583</v>
      </c>
      <c r="B591" s="20">
        <v>0.9375</v>
      </c>
      <c r="C591" s="21"/>
      <c r="E591" s="25"/>
      <c r="F591" s="21"/>
      <c r="G591" s="21"/>
      <c r="H591" s="21">
        <v>12946</v>
      </c>
      <c r="I591" s="21">
        <v>1422</v>
      </c>
      <c r="J591" s="21">
        <v>3308</v>
      </c>
      <c r="K591" s="21">
        <v>28490</v>
      </c>
      <c r="L591" s="21">
        <v>18522</v>
      </c>
      <c r="M591" s="21">
        <v>8845.76</v>
      </c>
      <c r="N591" s="21"/>
      <c r="O591" s="21"/>
      <c r="P591" s="21"/>
      <c r="Q591" s="21"/>
      <c r="R591" s="21"/>
      <c r="S591" s="21">
        <v>27058.7</v>
      </c>
      <c r="T591" s="73">
        <v>110232.8</v>
      </c>
      <c r="U591" s="21">
        <v>1997.21</v>
      </c>
      <c r="V591" s="21">
        <v>72876</v>
      </c>
      <c r="W591" s="21">
        <v>74231</v>
      </c>
      <c r="X591" s="27">
        <v>10551</v>
      </c>
      <c r="Y591" s="79">
        <v>77835.100000000006</v>
      </c>
      <c r="Z591" s="27">
        <v>9810.4699999999993</v>
      </c>
      <c r="AA591" s="21"/>
      <c r="AB591" s="21">
        <v>1.0169999999999999</v>
      </c>
      <c r="AC591" s="21">
        <v>8.3000000000000007</v>
      </c>
      <c r="AD591" s="42">
        <v>32.520000000000003</v>
      </c>
      <c r="AE591" s="42">
        <v>27.84</v>
      </c>
      <c r="AF591" s="27">
        <v>4.67</v>
      </c>
      <c r="AG591" s="25">
        <v>766</v>
      </c>
      <c r="AH591" s="71">
        <v>4.2</v>
      </c>
      <c r="AI591" s="8">
        <f t="shared" si="5"/>
        <v>4.1595119222222223</v>
      </c>
      <c r="AJ591" s="42">
        <v>19.39</v>
      </c>
      <c r="AK591" s="42">
        <v>18.989999999999998</v>
      </c>
      <c r="AL591" s="27">
        <v>0.4</v>
      </c>
      <c r="AM591" s="25">
        <v>0</v>
      </c>
      <c r="AN591" s="71">
        <v>0</v>
      </c>
      <c r="AO591" s="8">
        <f t="shared" si="6"/>
        <v>0</v>
      </c>
    </row>
    <row r="592" spans="1:41" x14ac:dyDescent="0.3">
      <c r="A592" s="19">
        <v>43590</v>
      </c>
      <c r="B592" s="20">
        <v>0.9375</v>
      </c>
      <c r="C592" s="21"/>
      <c r="E592" s="25"/>
      <c r="F592" s="21"/>
      <c r="G592" s="21"/>
      <c r="H592" s="21">
        <v>12997</v>
      </c>
      <c r="I592" s="21">
        <v>1425</v>
      </c>
      <c r="J592" s="21">
        <v>3321</v>
      </c>
      <c r="K592" s="21">
        <v>28571</v>
      </c>
      <c r="L592" s="21">
        <v>18567</v>
      </c>
      <c r="M592" s="21">
        <v>8849.2099999999991</v>
      </c>
      <c r="N592" s="21"/>
      <c r="O592" s="21"/>
      <c r="P592" s="21"/>
      <c r="Q592" s="21"/>
      <c r="R592" s="21"/>
      <c r="S592" s="21">
        <v>27157.7</v>
      </c>
      <c r="T592" s="73">
        <v>110651.3</v>
      </c>
      <c r="U592" s="21">
        <v>2075.87</v>
      </c>
      <c r="V592" s="21">
        <v>73044</v>
      </c>
      <c r="W592" s="21">
        <v>74399</v>
      </c>
      <c r="X592" s="27">
        <v>10554.09</v>
      </c>
      <c r="Y592" s="79">
        <v>77835.100000000006</v>
      </c>
      <c r="Z592" s="27">
        <v>9810.4699999999993</v>
      </c>
      <c r="AA592" s="21"/>
      <c r="AB592" s="21">
        <v>0.97299999999999998</v>
      </c>
      <c r="AC592" s="21">
        <v>4.5</v>
      </c>
      <c r="AD592" s="42">
        <v>30.01</v>
      </c>
      <c r="AE592" s="42">
        <v>25.58</v>
      </c>
      <c r="AF592" s="27">
        <v>4.46</v>
      </c>
      <c r="AG592" s="25">
        <v>770</v>
      </c>
      <c r="AH592" s="71">
        <v>3.9</v>
      </c>
      <c r="AI592" s="8">
        <f t="shared" si="5"/>
        <v>3.993211444444444</v>
      </c>
      <c r="AJ592" s="42">
        <v>18.440000000000001</v>
      </c>
      <c r="AK592" s="42">
        <v>18.03</v>
      </c>
      <c r="AL592" s="27">
        <v>0.41</v>
      </c>
      <c r="AM592" s="25">
        <v>0</v>
      </c>
      <c r="AN592" s="71">
        <v>0</v>
      </c>
      <c r="AO592" s="8">
        <f t="shared" si="6"/>
        <v>0</v>
      </c>
    </row>
    <row r="593" spans="1:41" x14ac:dyDescent="0.3">
      <c r="A593" s="19"/>
      <c r="B593" s="20"/>
      <c r="C593" s="21"/>
      <c r="D593" s="25"/>
      <c r="E593" s="20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7"/>
      <c r="Y593" s="42"/>
      <c r="Z593" s="27"/>
      <c r="AA593" s="21"/>
      <c r="AB593" s="21"/>
      <c r="AC593" s="21"/>
    </row>
    <row r="594" spans="1:41" x14ac:dyDescent="0.3">
      <c r="A594" s="50"/>
      <c r="B594" s="51"/>
      <c r="C594" s="52"/>
      <c r="D594" s="51"/>
      <c r="E594" s="51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21"/>
      <c r="AB594" s="21"/>
      <c r="AC594" s="21"/>
    </row>
    <row r="595" spans="1:41" x14ac:dyDescent="0.3">
      <c r="A595" s="37"/>
      <c r="I595" s="39"/>
      <c r="Q595" s="13"/>
      <c r="R595" s="3"/>
      <c r="S595" s="5"/>
      <c r="T595" s="35"/>
    </row>
    <row r="596" spans="1:41" x14ac:dyDescent="0.3">
      <c r="A596" s="37" t="s">
        <v>86</v>
      </c>
      <c r="I596" s="39" t="s">
        <v>59</v>
      </c>
      <c r="Q596" t="s">
        <v>102</v>
      </c>
      <c r="R596" s="69">
        <v>3</v>
      </c>
      <c r="S596" s="21"/>
      <c r="T596" s="9" t="s">
        <v>82</v>
      </c>
    </row>
    <row r="597" spans="1:41" x14ac:dyDescent="0.3">
      <c r="A597" s="19">
        <v>43307</v>
      </c>
      <c r="B597" s="20">
        <v>0.5</v>
      </c>
      <c r="E597" s="53" t="s">
        <v>80</v>
      </c>
      <c r="I597" s="39"/>
      <c r="S597" s="21">
        <v>23972.6</v>
      </c>
      <c r="T597" s="21">
        <v>97681.8</v>
      </c>
      <c r="U597" s="21">
        <v>9613.2199999999993</v>
      </c>
      <c r="V597" s="21">
        <v>66242</v>
      </c>
      <c r="W597" s="21"/>
      <c r="X597" s="27"/>
      <c r="Y597" s="42"/>
      <c r="Z597" s="27"/>
    </row>
    <row r="598" spans="1:41" x14ac:dyDescent="0.3">
      <c r="A598" s="19">
        <v>43308</v>
      </c>
      <c r="B598" s="20">
        <v>0.85416666666666663</v>
      </c>
      <c r="E598" s="53" t="s">
        <v>81</v>
      </c>
      <c r="I598" s="39"/>
      <c r="S598" s="21">
        <v>24006.5</v>
      </c>
      <c r="T598" s="21">
        <v>97682.2</v>
      </c>
      <c r="U598" s="21">
        <v>9637.69</v>
      </c>
      <c r="V598" s="21">
        <v>66274</v>
      </c>
    </row>
    <row r="599" spans="1:41" x14ac:dyDescent="0.3">
      <c r="A599" s="37"/>
      <c r="I599" s="39"/>
      <c r="Q599" s="13" t="s">
        <v>103</v>
      </c>
      <c r="R599" s="3">
        <f>$R$596*S599</f>
        <v>95.661000000006453</v>
      </c>
      <c r="S599" s="5">
        <f>S598-S597-((A400+B400-A399-B399)*24*0.012)</f>
        <v>31.887000000002153</v>
      </c>
      <c r="T599" s="35" t="s">
        <v>100</v>
      </c>
    </row>
    <row r="600" spans="1:41" x14ac:dyDescent="0.3">
      <c r="A600" s="19">
        <v>42189</v>
      </c>
      <c r="B600" s="20">
        <v>0.61458333333333337</v>
      </c>
      <c r="C600" s="21"/>
      <c r="D600" s="20"/>
      <c r="E600" s="53" t="s">
        <v>80</v>
      </c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7"/>
      <c r="R600" s="21"/>
      <c r="S600" s="21">
        <v>14098.2</v>
      </c>
      <c r="T600" s="21">
        <v>57277.7</v>
      </c>
      <c r="U600" s="21">
        <v>1080.9000000000001</v>
      </c>
      <c r="V600" s="21">
        <v>40576</v>
      </c>
      <c r="W600" s="21">
        <v>40920</v>
      </c>
      <c r="X600" s="21">
        <v>5881.59</v>
      </c>
      <c r="Y600" s="21">
        <v>43316</v>
      </c>
      <c r="Z600" s="21">
        <v>5187.47</v>
      </c>
      <c r="AA600" s="21"/>
      <c r="AB600" s="21"/>
      <c r="AC600" s="21"/>
    </row>
    <row r="601" spans="1:41" x14ac:dyDescent="0.3">
      <c r="A601" s="19">
        <v>42189</v>
      </c>
      <c r="B601" s="20">
        <v>0.86458333333333337</v>
      </c>
      <c r="C601" s="21"/>
      <c r="D601" s="20"/>
      <c r="E601" s="53" t="s">
        <v>81</v>
      </c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38">
        <v>14102.2</v>
      </c>
      <c r="T601" s="21">
        <v>57277.7</v>
      </c>
      <c r="U601" s="21">
        <v>1085.31</v>
      </c>
      <c r="V601" s="21">
        <v>40585</v>
      </c>
      <c r="W601" s="21">
        <v>40926</v>
      </c>
      <c r="X601" s="21">
        <v>5881.84</v>
      </c>
      <c r="Y601" s="21">
        <v>43316.2</v>
      </c>
      <c r="Z601" s="21">
        <v>5187.47</v>
      </c>
      <c r="AA601" s="21"/>
      <c r="AB601" s="21"/>
      <c r="AC601" s="21"/>
    </row>
    <row r="602" spans="1:41" x14ac:dyDescent="0.3">
      <c r="Q602" s="13" t="s">
        <v>103</v>
      </c>
      <c r="R602" s="5">
        <f>$R$596*S602</f>
        <v>6.8069999999979043</v>
      </c>
      <c r="S602" s="5">
        <f>S601-S600-((A403+B403-A402-B402)*24*0.012)</f>
        <v>2.2689999999993016</v>
      </c>
      <c r="T602" s="35" t="s">
        <v>100</v>
      </c>
    </row>
    <row r="603" spans="1:41" x14ac:dyDescent="0.3">
      <c r="A603" s="28" t="s">
        <v>47</v>
      </c>
    </row>
    <row r="604" spans="1:41" x14ac:dyDescent="0.3">
      <c r="A604" s="29">
        <v>43590</v>
      </c>
      <c r="B604" s="30">
        <v>0.9375</v>
      </c>
      <c r="C604" s="31"/>
      <c r="D604" s="32"/>
      <c r="E604" s="30"/>
      <c r="F604" s="32"/>
      <c r="G604" s="32"/>
      <c r="H604" s="32">
        <v>12997</v>
      </c>
      <c r="I604" s="32">
        <v>1425</v>
      </c>
      <c r="J604" s="32">
        <v>3321</v>
      </c>
      <c r="K604" s="32">
        <v>28571</v>
      </c>
      <c r="L604" s="32">
        <v>18567</v>
      </c>
      <c r="M604" s="32">
        <v>8849.2099999999991</v>
      </c>
      <c r="N604" s="33"/>
      <c r="O604" s="32"/>
      <c r="P604" s="32"/>
      <c r="Q604" s="32"/>
      <c r="R604" s="32"/>
      <c r="S604" s="32">
        <v>27157.7</v>
      </c>
      <c r="T604" s="32">
        <v>110651.3</v>
      </c>
      <c r="U604" s="32">
        <v>2075.87</v>
      </c>
      <c r="V604" s="32">
        <v>73044</v>
      </c>
      <c r="W604" s="32">
        <v>74399</v>
      </c>
      <c r="X604" s="32">
        <v>10554.09</v>
      </c>
      <c r="Y604" s="32">
        <v>77835.100000000006</v>
      </c>
      <c r="Z604" s="34">
        <v>9810.4699999999993</v>
      </c>
      <c r="AB604">
        <v>0.97299999999999998</v>
      </c>
      <c r="AC604">
        <v>4.5</v>
      </c>
      <c r="AD604">
        <v>30.01</v>
      </c>
      <c r="AE604">
        <v>25.58</v>
      </c>
      <c r="AF604">
        <v>4.46</v>
      </c>
      <c r="AG604">
        <v>770</v>
      </c>
      <c r="AH604">
        <v>3.9</v>
      </c>
      <c r="AI604">
        <v>3.993211444444444</v>
      </c>
      <c r="AJ604">
        <v>18.440000000000001</v>
      </c>
      <c r="AK604">
        <v>18.03</v>
      </c>
      <c r="AL604">
        <v>0.41</v>
      </c>
      <c r="AM604">
        <v>0</v>
      </c>
      <c r="AN604">
        <v>0</v>
      </c>
      <c r="AO604">
        <v>0</v>
      </c>
    </row>
    <row r="605" spans="1:41" s="4" customFormat="1" x14ac:dyDescent="0.3">
      <c r="A605" s="59">
        <f>A604</f>
        <v>43590</v>
      </c>
      <c r="B605" s="60">
        <f>B604</f>
        <v>0.9375</v>
      </c>
      <c r="D605" s="60"/>
      <c r="E605" s="60"/>
      <c r="H605" s="4">
        <f t="shared" ref="H605:M605" si="7">H604</f>
        <v>12997</v>
      </c>
      <c r="I605" s="4">
        <f t="shared" si="7"/>
        <v>1425</v>
      </c>
      <c r="J605" s="4">
        <f t="shared" si="7"/>
        <v>3321</v>
      </c>
      <c r="K605" s="4">
        <f t="shared" si="7"/>
        <v>28571</v>
      </c>
      <c r="L605" s="4">
        <f t="shared" si="7"/>
        <v>18567</v>
      </c>
      <c r="M605" s="4">
        <f t="shared" si="7"/>
        <v>8849.2099999999991</v>
      </c>
      <c r="S605" s="4">
        <f t="shared" ref="S605:Z605" si="8">S604</f>
        <v>27157.7</v>
      </c>
      <c r="T605" s="4">
        <f t="shared" si="8"/>
        <v>110651.3</v>
      </c>
      <c r="U605" s="4">
        <f t="shared" si="8"/>
        <v>2075.87</v>
      </c>
      <c r="V605" s="4">
        <f t="shared" si="8"/>
        <v>73044</v>
      </c>
      <c r="W605" s="4">
        <f t="shared" si="8"/>
        <v>74399</v>
      </c>
      <c r="X605" s="4">
        <f t="shared" si="8"/>
        <v>10554.09</v>
      </c>
      <c r="Y605" s="4">
        <f t="shared" si="8"/>
        <v>77835.100000000006</v>
      </c>
      <c r="Z605" s="4">
        <f t="shared" si="8"/>
        <v>9810.4699999999993</v>
      </c>
    </row>
    <row r="606" spans="1:41" x14ac:dyDescent="0.3">
      <c r="A606" s="1">
        <v>43465</v>
      </c>
      <c r="B606" s="2">
        <v>0.6875</v>
      </c>
      <c r="H606">
        <v>12461</v>
      </c>
      <c r="I606">
        <v>1376</v>
      </c>
      <c r="J606">
        <v>3204</v>
      </c>
      <c r="K606">
        <v>27026</v>
      </c>
      <c r="L606">
        <v>17585</v>
      </c>
      <c r="M606">
        <v>8251.77</v>
      </c>
      <c r="S606">
        <v>25448.1</v>
      </c>
      <c r="T606">
        <v>103670</v>
      </c>
      <c r="U606">
        <v>763.88</v>
      </c>
      <c r="V606">
        <v>70039</v>
      </c>
      <c r="W606">
        <v>71393</v>
      </c>
      <c r="X606">
        <v>9955.42</v>
      </c>
      <c r="Y606">
        <v>73180.800000000003</v>
      </c>
      <c r="Z606">
        <v>9225.89</v>
      </c>
    </row>
    <row r="607" spans="1:41" x14ac:dyDescent="0.3">
      <c r="A607" s="1">
        <v>43100</v>
      </c>
      <c r="B607" s="2">
        <v>0.85416666666666663</v>
      </c>
      <c r="H607">
        <v>10437</v>
      </c>
      <c r="I607">
        <v>1071</v>
      </c>
      <c r="J607">
        <v>2466</v>
      </c>
      <c r="K607">
        <v>23964</v>
      </c>
      <c r="L607">
        <v>15488</v>
      </c>
      <c r="M607">
        <v>6993.22</v>
      </c>
      <c r="S607">
        <v>22564.1</v>
      </c>
      <c r="T607">
        <v>92298.4</v>
      </c>
      <c r="U607">
        <v>8591.92</v>
      </c>
      <c r="V607">
        <v>62449</v>
      </c>
      <c r="W607">
        <v>62638</v>
      </c>
      <c r="X607">
        <v>8699.91</v>
      </c>
      <c r="Y607">
        <v>63620.4</v>
      </c>
      <c r="Z607">
        <v>8094.63</v>
      </c>
    </row>
    <row r="608" spans="1:41" x14ac:dyDescent="0.3">
      <c r="A608" s="1">
        <v>42735</v>
      </c>
      <c r="B608" s="2">
        <v>0.75</v>
      </c>
      <c r="H608">
        <v>8655</v>
      </c>
      <c r="I608">
        <v>838</v>
      </c>
      <c r="J608">
        <v>1965</v>
      </c>
      <c r="K608">
        <v>20121</v>
      </c>
      <c r="L608">
        <v>12925</v>
      </c>
      <c r="M608">
        <v>5657.64</v>
      </c>
      <c r="S608">
        <v>19203</v>
      </c>
      <c r="T608">
        <v>78198.3</v>
      </c>
      <c r="U608">
        <v>5885.2</v>
      </c>
      <c r="V608">
        <v>53686</v>
      </c>
      <c r="W608">
        <v>53875</v>
      </c>
      <c r="X608">
        <v>7367.64</v>
      </c>
      <c r="Y608">
        <v>54032.4</v>
      </c>
      <c r="Z608">
        <v>6991.97</v>
      </c>
    </row>
    <row r="609" spans="1:26" x14ac:dyDescent="0.3">
      <c r="A609" s="1">
        <v>42369</v>
      </c>
      <c r="B609" s="2">
        <v>0.6875</v>
      </c>
      <c r="H609">
        <v>6821</v>
      </c>
      <c r="I609">
        <v>650</v>
      </c>
      <c r="J609">
        <v>1500</v>
      </c>
      <c r="K609">
        <v>16192</v>
      </c>
      <c r="L609">
        <v>10387</v>
      </c>
      <c r="M609">
        <v>4410.87</v>
      </c>
      <c r="S609">
        <v>15936.9</v>
      </c>
      <c r="T609">
        <v>65120.800000000003</v>
      </c>
      <c r="U609">
        <v>2885.93</v>
      </c>
      <c r="V609">
        <v>44902</v>
      </c>
      <c r="W609">
        <v>45243</v>
      </c>
      <c r="X609">
        <v>6128.11</v>
      </c>
      <c r="Y609">
        <v>44573.9</v>
      </c>
      <c r="Z609">
        <v>5451.21</v>
      </c>
    </row>
    <row r="610" spans="1:26" x14ac:dyDescent="0.3">
      <c r="A610" s="1">
        <v>42004</v>
      </c>
      <c r="B610" s="2">
        <v>0.99930555555555556</v>
      </c>
      <c r="H610">
        <v>4918</v>
      </c>
      <c r="I610">
        <v>435</v>
      </c>
      <c r="J610">
        <v>985</v>
      </c>
      <c r="K610">
        <v>11916</v>
      </c>
      <c r="L610">
        <v>7665</v>
      </c>
      <c r="M610">
        <v>3256</v>
      </c>
      <c r="S610">
        <v>12419.4</v>
      </c>
      <c r="T610">
        <v>51117.7</v>
      </c>
      <c r="U610">
        <v>9569.36</v>
      </c>
      <c r="V610">
        <v>36494</v>
      </c>
      <c r="W610">
        <v>36493</v>
      </c>
      <c r="X610">
        <v>4986.76</v>
      </c>
      <c r="Y610">
        <v>36170.6</v>
      </c>
      <c r="Z610">
        <v>4139.5200000000004</v>
      </c>
    </row>
    <row r="611" spans="1:26" x14ac:dyDescent="0.3">
      <c r="A611" s="1">
        <v>41639</v>
      </c>
      <c r="B611" s="2">
        <v>0.95833333333333337</v>
      </c>
      <c r="H611">
        <v>3126</v>
      </c>
      <c r="I611">
        <v>257</v>
      </c>
      <c r="J611">
        <v>579</v>
      </c>
      <c r="K611">
        <v>7349</v>
      </c>
      <c r="L611">
        <v>4751</v>
      </c>
      <c r="M611">
        <v>2454.17</v>
      </c>
      <c r="S611">
        <v>8915.1</v>
      </c>
      <c r="T611">
        <v>36441.300000000003</v>
      </c>
      <c r="U611">
        <v>6748.585</v>
      </c>
      <c r="V611">
        <v>27730</v>
      </c>
      <c r="W611">
        <v>27730</v>
      </c>
      <c r="X611">
        <v>4199.28</v>
      </c>
      <c r="Y611">
        <v>30830.1</v>
      </c>
      <c r="Z611">
        <v>3209.3090000000002</v>
      </c>
    </row>
    <row r="612" spans="1:26" x14ac:dyDescent="0.3">
      <c r="A612" s="1">
        <v>41273</v>
      </c>
      <c r="B612" s="2">
        <v>0.85416666666666663</v>
      </c>
      <c r="H612">
        <v>1376</v>
      </c>
      <c r="I612">
        <v>96</v>
      </c>
      <c r="J612">
        <v>189</v>
      </c>
      <c r="K612">
        <v>2595</v>
      </c>
      <c r="L612">
        <v>1748</v>
      </c>
      <c r="M612">
        <v>581.17100000000005</v>
      </c>
      <c r="S612">
        <v>5686.3</v>
      </c>
      <c r="T612">
        <v>23490.9</v>
      </c>
      <c r="U612">
        <v>4317.13</v>
      </c>
      <c r="V612">
        <v>18944</v>
      </c>
      <c r="W612">
        <v>18943</v>
      </c>
      <c r="X612">
        <v>2333.34</v>
      </c>
      <c r="Y612">
        <v>16788.8</v>
      </c>
      <c r="Z612">
        <v>1993.53</v>
      </c>
    </row>
    <row r="613" spans="1:26" x14ac:dyDescent="0.3">
      <c r="A613" s="16">
        <v>40908</v>
      </c>
      <c r="B613" s="14">
        <v>0.99930555555555556</v>
      </c>
      <c r="D613" s="14"/>
      <c r="E613" s="14"/>
      <c r="F613" s="7"/>
      <c r="G613" s="7"/>
      <c r="H613" s="7">
        <v>20</v>
      </c>
      <c r="I613" s="7"/>
      <c r="J613" s="7"/>
      <c r="K613" s="7">
        <v>61522</v>
      </c>
      <c r="L613" s="7">
        <v>73525</v>
      </c>
      <c r="M613" s="18">
        <v>77185</v>
      </c>
      <c r="N613" s="7"/>
      <c r="O613" s="7"/>
      <c r="P613" s="7"/>
      <c r="Q613" s="7"/>
      <c r="R613" s="7"/>
      <c r="S613" s="7">
        <v>2140.1999999999998</v>
      </c>
      <c r="T613" s="7">
        <v>8857.6</v>
      </c>
      <c r="U613" s="7">
        <v>1640</v>
      </c>
      <c r="V613" s="7">
        <v>10187</v>
      </c>
      <c r="W613" s="7">
        <v>10187</v>
      </c>
      <c r="X613" s="7">
        <v>842</v>
      </c>
      <c r="Y613" s="7">
        <v>5703.2</v>
      </c>
      <c r="Z613" s="11">
        <v>774.84500000000003</v>
      </c>
    </row>
    <row r="614" spans="1:26" x14ac:dyDescent="0.3">
      <c r="A614" s="16">
        <v>40543</v>
      </c>
      <c r="B614" s="14">
        <v>0.99930555555555556</v>
      </c>
      <c r="D614" s="14"/>
      <c r="E614" s="14"/>
      <c r="F614" s="7"/>
      <c r="G614" s="7"/>
      <c r="H614" s="7"/>
      <c r="I614" s="7"/>
      <c r="J614" s="7"/>
      <c r="K614" s="7">
        <v>57566</v>
      </c>
      <c r="L614" s="7">
        <v>68418</v>
      </c>
      <c r="M614" s="7">
        <v>75800</v>
      </c>
      <c r="N614" s="7">
        <v>1976</v>
      </c>
      <c r="O614" s="7"/>
      <c r="P614" s="7">
        <v>3390</v>
      </c>
      <c r="Q614" s="7"/>
      <c r="R614" s="7"/>
      <c r="S614" s="7"/>
      <c r="T614" s="7"/>
      <c r="U614" s="7"/>
      <c r="V614" s="7"/>
      <c r="W614" s="7"/>
      <c r="X614" s="7"/>
      <c r="Y614" s="7"/>
      <c r="Z614" s="11"/>
    </row>
    <row r="615" spans="1:26" x14ac:dyDescent="0.3">
      <c r="A615" s="17"/>
      <c r="B615" s="15"/>
      <c r="D615" s="15"/>
      <c r="E615" s="1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12"/>
    </row>
    <row r="616" spans="1:26" x14ac:dyDescent="0.3">
      <c r="A616" s="16">
        <v>40178</v>
      </c>
      <c r="B616" s="14">
        <v>0.99930555555555556</v>
      </c>
      <c r="D616" s="14"/>
      <c r="E616" s="14"/>
      <c r="F616" s="7"/>
      <c r="G616" s="7"/>
      <c r="H616" s="7"/>
      <c r="I616" s="7"/>
      <c r="J616" s="7"/>
      <c r="K616" s="7">
        <v>53648</v>
      </c>
      <c r="L616" s="7">
        <v>63154</v>
      </c>
      <c r="M616" s="7">
        <v>73430</v>
      </c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11"/>
    </row>
    <row r="617" spans="1:26" x14ac:dyDescent="0.3">
      <c r="A617" s="17">
        <v>40227</v>
      </c>
      <c r="B617" s="15">
        <v>0.9375</v>
      </c>
      <c r="D617" s="15"/>
      <c r="E617" s="15"/>
      <c r="F617" s="6"/>
      <c r="G617" s="6"/>
      <c r="H617" s="6"/>
      <c r="I617" s="6"/>
      <c r="J617" s="6"/>
      <c r="K617" s="6">
        <v>54206.7</v>
      </c>
      <c r="L617" s="6">
        <v>63809</v>
      </c>
      <c r="M617" s="6">
        <v>74368.399999999994</v>
      </c>
      <c r="N617" s="6">
        <v>66</v>
      </c>
      <c r="O617" s="6">
        <v>98.1</v>
      </c>
      <c r="P617" s="6">
        <v>2381</v>
      </c>
      <c r="Q617" s="6"/>
      <c r="R617" s="6"/>
      <c r="S617" s="6"/>
      <c r="T617" s="6"/>
      <c r="U617" s="6"/>
      <c r="V617" s="6"/>
      <c r="W617" s="6"/>
      <c r="X617" s="6"/>
      <c r="Y617" s="6"/>
      <c r="Z617" s="12"/>
    </row>
    <row r="631" spans="1:12" x14ac:dyDescent="0.3">
      <c r="A631" s="1" t="s">
        <v>39</v>
      </c>
      <c r="K631" t="s">
        <v>40</v>
      </c>
      <c r="L631" t="s">
        <v>41</v>
      </c>
    </row>
    <row r="632" spans="1:12" x14ac:dyDescent="0.3">
      <c r="A632" s="1">
        <v>40179</v>
      </c>
      <c r="B632" s="2">
        <v>0</v>
      </c>
      <c r="K632">
        <v>1860</v>
      </c>
      <c r="L632">
        <v>99983</v>
      </c>
    </row>
  </sheetData>
  <mergeCells count="3">
    <mergeCell ref="E389:G389"/>
    <mergeCell ref="E391:G391"/>
    <mergeCell ref="E403:G403"/>
  </mergeCells>
  <hyperlinks>
    <hyperlink ref="T178" r:id="rId1" xr:uid="{D3119FD3-85E0-4FDA-A1D0-8480F736B404}"/>
  </hyperlinks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1.1 Metingen Huis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Karl Wallkum</cp:lastModifiedBy>
  <cp:lastPrinted>2017-11-13T11:29:38Z</cp:lastPrinted>
  <dcterms:created xsi:type="dcterms:W3CDTF">2011-07-24T10:34:54Z</dcterms:created>
  <dcterms:modified xsi:type="dcterms:W3CDTF">2019-05-30T10:03:33Z</dcterms:modified>
</cp:coreProperties>
</file>