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handa\Desktop\2023-1\시뮬레이션\엑셀\part2\"/>
    </mc:Choice>
  </mc:AlternateContent>
  <xr:revisionPtr revIDLastSave="0" documentId="13_ncr:1_{03CEB307-DAC5-4280-BBC3-F72B94E0744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RiskSerializationData" sheetId="3" state="hidden" r:id="rId1"/>
    <sheet name="그림 20-1" sheetId="1" r:id="rId2"/>
    <sheet name="ModelRiskDSN" sheetId="6" state="hidden" r:id="rId3"/>
    <sheet name="ModelRiskSYS1" sheetId="7" state="hidden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vgNPVs">'그림 20-1'!#REF!</definedName>
    <definedName name="Costs">'그림 20-1'!$B$34:$K$34</definedName>
    <definedName name="DiscRate">'그림 20-1'!$B$21</definedName>
    <definedName name="DropMktShare">'그림 20-1'!$B$16</definedName>
    <definedName name="InitPigs">'그림 20-1'!$B$3</definedName>
    <definedName name="MaxShare">'그림 20-1'!$B$12</definedName>
    <definedName name="MeanRate">'그림 20-1'!$B$6</definedName>
    <definedName name="MinShare">'그림 20-1'!$B$10</definedName>
    <definedName name="MLShare">'그림 20-1'!$B$11</definedName>
    <definedName name="NCompetitors">'그림 20-1'!$B$14</definedName>
    <definedName name="NPVs">'그림 20-1'!#REF!</definedName>
    <definedName name="Pal_Workbook_GUID" hidden="1">"YFMW8MAMEMN39DDDBCRW44C6"</definedName>
    <definedName name="ProbEnter">'그림 20-1'!$B$15</definedName>
    <definedName name="Revenues">'그림 20-1'!$B$33:$K$33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ealTimeResults">FALSE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"$B$35"</definedName>
    <definedName name="RiskSelectedNameCell1" hidden="1">"$A$35"</definedName>
    <definedName name="RiskSelectedNameCell2" hidden="1">"$B$24"</definedName>
    <definedName name="RiskStandardRecalc" hidden="1">2</definedName>
    <definedName name="RiskStatFunctionsUpdateFreq">1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TRUE</definedName>
    <definedName name="StdevNPVs">'그림 20-1'!#REF!</definedName>
    <definedName name="StdevRate">'그림 20-1'!$B$7</definedName>
    <definedName name="UnitCost">'그림 20-1'!$B$19</definedName>
    <definedName name="UnitPrice">'그림 20-1'!$B$18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AN3" i="3"/>
  <c r="B30" i="1"/>
  <c r="B29" i="1"/>
  <c r="C26" i="1"/>
  <c r="B26" i="1"/>
  <c r="I26" i="1"/>
  <c r="F26" i="1"/>
  <c r="E26" i="1"/>
  <c r="K26" i="1"/>
  <c r="H26" i="1"/>
  <c r="D26" i="1"/>
  <c r="J26" i="1"/>
  <c r="G26" i="1"/>
  <c r="C29" i="1" l="1"/>
  <c r="B34" i="1"/>
  <c r="B33" i="1"/>
  <c r="B35" i="1" s="1"/>
  <c r="B31" i="1"/>
  <c r="B27" i="1"/>
  <c r="C25" i="1" s="1"/>
  <c r="C30" i="1"/>
  <c r="C27" i="1" l="1"/>
  <c r="D25" i="1" s="1"/>
  <c r="C33" i="1"/>
  <c r="C31" i="1"/>
  <c r="C34" i="1"/>
  <c r="C35" i="1" l="1"/>
  <c r="D29" i="1"/>
  <c r="D34" i="1" s="1"/>
  <c r="D27" i="1"/>
  <c r="E25" i="1" s="1"/>
  <c r="D30" i="1"/>
  <c r="D33" i="1" l="1"/>
  <c r="D35" i="1" s="1"/>
  <c r="D31" i="1"/>
  <c r="E29" i="1"/>
  <c r="E33" i="1" s="1"/>
  <c r="E27" i="1"/>
  <c r="F25" i="1" s="1"/>
  <c r="E30" i="1"/>
  <c r="E34" i="1" l="1"/>
  <c r="E35" i="1" s="1"/>
  <c r="F29" i="1"/>
  <c r="F34" i="1" s="1"/>
  <c r="E31" i="1"/>
  <c r="F27" i="1"/>
  <c r="G25" i="1" s="1"/>
  <c r="F30" i="1"/>
  <c r="F33" i="1" l="1"/>
  <c r="F35" i="1" s="1"/>
  <c r="G27" i="1"/>
  <c r="H25" i="1" s="1"/>
  <c r="G29" i="1"/>
  <c r="G34" i="1" s="1"/>
  <c r="F31" i="1" l="1"/>
  <c r="H27" i="1"/>
  <c r="I25" i="1" s="1"/>
  <c r="G33" i="1"/>
  <c r="G35" i="1" s="1"/>
  <c r="G30" i="1"/>
  <c r="I27" i="1" l="1"/>
  <c r="J25" i="1" s="1"/>
  <c r="H29" i="1"/>
  <c r="H34" i="1" l="1"/>
  <c r="H33" i="1"/>
  <c r="G31" i="1"/>
  <c r="J27" i="1"/>
  <c r="K25" i="1" s="1"/>
  <c r="H30" i="1"/>
  <c r="H35" i="1" l="1"/>
  <c r="I29" i="1"/>
  <c r="K27" i="1"/>
  <c r="I33" i="1" l="1"/>
  <c r="I34" i="1"/>
  <c r="H31" i="1"/>
  <c r="I30" i="1"/>
  <c r="I35" i="1" l="1"/>
  <c r="J29" i="1"/>
  <c r="I31" i="1" l="1"/>
  <c r="J34" i="1"/>
  <c r="J33" i="1"/>
  <c r="J30" i="1"/>
  <c r="J35" i="1" l="1"/>
  <c r="K29" i="1"/>
  <c r="K34" i="1" l="1"/>
  <c r="K33" i="1"/>
  <c r="J31" i="1"/>
  <c r="K30" i="1"/>
  <c r="K35" i="1" l="1"/>
  <c r="B36" i="1" s="1" a="1"/>
  <c r="B36" i="1" s="1"/>
  <c r="K31" i="1"/>
  <c r="B38" i="1" a="1"/>
  <c r="B38" i="1" l="1"/>
  <c r="A3" i="3" l="1"/>
  <c r="AG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<sst xmlns="http://schemas.openxmlformats.org/spreadsheetml/2006/main" count="45" uniqueCount="45">
  <si>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Number of pigs</t>
  </si>
  <si>
    <t xml:space="preserve">   Mean</t>
  </si>
  <si>
    <t xml:space="preserve">   Stdev</t>
  </si>
  <si>
    <t>Distribution of yearly growth rate -- normal</t>
  </si>
  <si>
    <t xml:space="preserve">   Minimum</t>
  </si>
  <si>
    <t xml:space="preserve">   Most likely</t>
  </si>
  <si>
    <t xml:space="preserve">   Maximum</t>
  </si>
  <si>
    <t xml:space="preserve">Probability of new entrant </t>
  </si>
  <si>
    <t>Number of potential entrants</t>
  </si>
  <si>
    <t>Selling price (per pig)</t>
  </si>
  <si>
    <t>Variable cost (per pig)</t>
  </si>
  <si>
    <t>Discount rate</t>
  </si>
  <si>
    <t>Ten-year simulation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</si>
  <si>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</si>
  <si>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</si>
  <si>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</si>
  <si>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</si>
  <si>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</si>
  <si>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</si>
  <si>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</si>
  <si>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</si>
  <si>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</si>
  <si>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</si>
  <si>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Beginning pigs</t>
  </si>
  <si>
    <t>Rate of increase</t>
  </si>
  <si>
    <t>Ending pigs</t>
  </si>
  <si>
    <t>New entrants</t>
  </si>
  <si>
    <t>Revenue</t>
  </si>
  <si>
    <t>Cost</t>
  </si>
  <si>
    <t>Number competitors in market</t>
  </si>
  <si>
    <t>NPV</t>
  </si>
  <si>
    <t>Mean NPV</t>
  </si>
  <si>
    <t>한국사료</t>
    <phoneticPr fontId="0" type="noConversion"/>
  </si>
  <si>
    <t>Distribution of beginning market share (with no competitors) -- triangular</t>
    <phoneticPr fontId="0" type="noConversion"/>
  </si>
  <si>
    <t>Profit</t>
    <phoneticPr fontId="0" type="noConversion"/>
  </si>
  <si>
    <t>Market share</t>
    <phoneticPr fontId="0" type="noConversion"/>
  </si>
  <si>
    <t>Drop rate in mkt share/entrant</t>
    <phoneticPr fontId="0" type="noConversion"/>
  </si>
  <si>
    <t>GF1_rK0qDwEAEAC5AAwjACYARgBPAGMAZAByAIAAkwC1AK8AKgD//wABAAAAAQQAAAAAEiIkIiMsIyMwOy0iJCIjLCMjMAAAAAEDTlBWAQABARAAAgABClN0YXRpc3RpY3MDAQEA/wEBAQEBAAEBAQAEAAAAAQEBAQEAAQEBAAQAAAABhAACCwADTlBWAAAvAQACAAIAmwClAAEBAgGamZmZmZmpPwAAZmZmZmZm7j8AAAUAAQEBAAEBAQA=</t>
  </si>
  <si>
    <t>&gt;75%</t>
  </si>
  <si>
    <t>&lt;25%</t>
  </si>
  <si>
    <t>&gt;90%</t>
  </si>
  <si>
    <t>DSN Files Count:</t>
  </si>
  <si>
    <t>Charts</t>
    <phoneticPr fontId="8" type="noConversion"/>
  </si>
  <si>
    <t>PABGAEkATABUAEUAUgBTAD4ADQAKADwALwBDAE4AVAA6ADAADQAKAEYASQBMAFQARQBSAFMAPgANAAoAPABQAEEARwBFAFMAPgANAAoAQwBOAFQAOgA1AA0ACgBDAFUAUgBQAEEARwBFADoAMQANAAoATgA6ADEADQAKAFQAWQBQAEUAOgAxADAADQAKAE4ATQA6AFMAdABhAHQAaQBzAHQAaQBjAHMADQAKAFMASQBNAEkARAA6ADAADQAKAFMARQBMAFMAOgAxADEADQAKAEMAVQBSAFMARQBMADoAMQAwAA0ACgBUAFAAOgAwAA0ACgBSAEcAOgAwAA0ACgBOAE0AOgAnAFsAIwAjAFQASABJAFMAVwBCACMAIwBdAPitvLkgADIAMAAtADEAJwAhAEIAJAAzADYADQAKAEMATABSADoANgA1ADgAMQAyADMAMQANAAoAVABSAEEATgBTAFAAOgA1ADAADQAKAFMASQBNADoAMAANAAoAPABTAEUATABfAE8AUABUAEkATwBOAFMAPgANAAoAQwBOAFQAOgAwAA0ACgA8AC8AUwBFAEwAXwBPAFAAVABJAE8ATgBTAD4ADQAKAFQAUAA6ADAADQAKAFIARwA6ADAADQAKAE4ATQA6ACcAWwAjACMAVABIAEkAUwBXAEIAIwAjAF0A+K28uSAAMgAwAC0AMQAnACEAQgAkADMANQANAAoAQwBMAFIAOgAxADIAMQAwADUANgAwADYADQAKAFQAUgBBAE4AUwBQADoANQAwAA0ACgBTAEkATQA6ADAADQAKADwAUwBFAEwAXwBPAFAAVABJAE8ATgBTAD4ADQAKAEMATgBUADoAMAANAAoAPAAvAFMARQBMAF8ATwBQAFQASQBPAE4AUwA+AA0ACgBUAFAAOgAwAA0ACgBSAEcAOgAwAA0ACgBOAE0AOgAnAFsAIwAjAFQASABJAFMAVwBCACMAIwBdAPitvLkgADIAMAAtADEAJwAhAEMAJAAzADUADQAKAEMATABSADoAOAA2ADQANwAxADYANwANAAoAVABSAEEATgBTAFAAOgA1ADAADQAKAFMASQBNADoAMAANAAoAPABTAEUATABfAE8AUABUAEkATwBOAFMAPgANAAoAQwBOAFQAOgAwAA0ACgA8AC8AUwBFAEwAXwBPAFAAVABJAE8ATgBTAD4ADQAKAFQAUAA6ADAADQAKAFIARwA6ADAADQAKAE4ATQA6ACcAWwAjACMAVABIAEkAUwBXAEIAIwAjAF0A+K28uSAAMgAwAC0AMQAnACEARAAkADMANQANAAoAQwBMAFIAOgA2ADEANAA5ADIANwA3AA0ACgBUAFIAQQBOAFMAUAA6ADUAMAANAAoAUwBJAE0AOgAwAA0ACgA8AFMARQBMAF8ATwBQAFQASQBPAE4AUwA+AA0ACgBDAE4AVAA6ADAADQAKADwALwBTAEUATABfAE8AUABUAEkATwBOAFMAPgANAAoAVABQADoAMAANAAoAUgBHADoAMAANAAoATgBNADoAJwBbACMAIwBUAEgASQBTAFcAQgAjACMAXQD4rby5IAAyADAALQAxACcAIQBFACQAMwA1AA0ACgBDAEwAUgA6ADUANAAyADMAMwA1ADkADQAKAFQAUgBBAE4AUwBQADoANQAwAA0ACgBTAEkATQA6ADAADQAKADwAUwBFAEwAXwBPAFAAVABJAE8ATgBTAD4ADQAKAEMATgBUADoAMAANAAoAPAAvAFMARQBMAF8ATwBQAFQASQBPAE4AUwA+AA0ACgBUAFAAOgAwAA0ACgBSAEcAOgAwAA0ACgBOAE0AOgAnAFsAIwAjAFQASABJAFMAVwBCACMAIwBdAPitvLkgADIAMAAtADEAJwAhAEYAJAAzADUADQAKAEMATABSADoAMQA0ADIANgA1ADAAMgA2AA0ACgBUAFIAQQBOAFMAUAA6ADUAMAANAAoAUwBJAE0AOgAwAA0ACgA8AFMARQBMAF8ATwBQAFQASQBPAE4AUwA+AA0ACgBDAE4AVAA6ADAADQAKADwALwBTAEUATABfAE8AUABUAEkATwBOAFMAPgANAAoAVABQADoAMAANAAoAUgBHADoAMAANAAoATgBNADoAJwBbACMAIwBUAEgASQBTAFcAQgAjACMAXQD4rby5IAAyADAALQAxACcAIQBHACQAMwA1AA0ACgBDAEwAUgA6ADMAMQA2ADAANQA1ADkADQAKAFQAUgBBAE4AUwBQADoANQAwAA0ACgBTAEkATQA6ADAADQAKADwAUwBFAEwAXwBPAFAAVABJAE8ATgBTAD4ADQAKAEMATgBUADoAMAANAAoAPAAvAFMARQBMAF8ATwBQAFQASQBPAE4AUwA+AA0ACgBUAFAAOgAwAA0ACgBSAEcAOgAwAA0ACgBOAE0AOgAnAFsAIwAjAFQASABJAFMAVwBCACMAIwBdAPitvLkgADIAMAAtADEAJwAhAEgAJAAzADUADQAKAEMATABSADoAOAA3ADQAMQAzADkAMQANAAoAVABSAEEATgBTAFAAOgA1ADAADQAKAFMASQBNADoAMAANAAoAPABTAEUATABfAE8AUABUAEkATwBOAFMAPgANAAoAQwBOAFQAOgAwAA0ACgA8AC8AUwBFAEwAXwBPAFAAVABJAE8ATgBTAD4ADQAKAFQAUAA6ADAADQAKAFIARwA6ADAADQAKAE4ATQA6ACcAWwAjACMAVABIAEkAUwBXAEIAIwAjAF0A+K28uSAAMgAwAC0AMQAnACEASQAkADMANQANAAoAQwBMAFIAOgA1ADgAMwA2ADcADQAKAFQAUgBBAE4AUwBQADoANQAwAA0ACgBTAEkATQA6ADAADQAKADwAUwBFAEwAXwBPAFAAVABJAE8ATgBTAD4ADQAKAEMATgBUADoAMAANAAoAPAAvAFMARQBMAF8ATwBQAFQASQBPAE4AUwA+AA0ACgBUAFAAOgAwAA0ACgBSAEcAOgAwAA0ACgBOAE0AOgAnAFsAIwAjAFQASABJAFMAVwBCACMAIwBdAPitvLkgADIAMAAtADEAJwAhAEoAJAAzADUADQAKAEMATABSADoAMgA4ADYANQAyADYAOQANAAoAVABSAEEATgBTAFAAOgA1ADAADQAKAFMASQBNADoAMAANAAoAPABTAEUATABfAE8AUABUAEkATwBOAFMAPgANAAoAQwBOAFQAOgAwAA0ACgA8AC8AUwBFAEwAXwBPAFAAVABJAE8ATgBTAD4ADQAKAFQAUAA6ADAADQAKAFIARwA6ADAADQAKAE4ATQA6ACcAWwAjACMAVABIAEkAUwBXAEIAIwAjAF0A+K28uSAAMgAwAC0AMQAnACEASwAkADMANQANAAoAQwBMAFIAOgAyADgANQA5ADcANwAyAA0ACgBUAFIAQQBOAFMAUAA6ADUAMAANAAoAUwBJAE0AOgAwAA0ACgA8AFMARQBMAF8ATwBQAFQASQBPAE4AUwA+AA0ACgBDAE4AVAA6ADAADQAKADwALwBTAEUATABfAE8AUABUAEkATwBOAFMAPgANAAoAPABPAFAAVABJAE8ATgBTAD4ADQAKAEMATgBUADoAMgANAAoATgBNADoATQBpAG4AUABDAG4AdAANAAoAVABQADoAMAANAAoAVgBBAEwAOgAyADUADQAKAE4ATQA6AE8AdgBlAHIAbABhAHkAVgBhAHIAcwANAAoAVABQADoAMAANAAoAVgBBAEwAOgAzAA0ACgA8AC8ATwBQAFQASQBPAE4AUwA+AA0ACgBOADoAMgANAAoAVABZAFAARQA6ADUADQAKAE4ATQA6AEIAbwB4AC0AcABsAG8AdAANAAoAUwBJAE0ASQBEADoAMAANAAoAUwBFAEwAUwA6ADEAMAANAAoAQwBVAFIAUwBFAEwAOgA5AA0ACgBUAFAAOgAwAA0ACgBSAEcAOgAwAA0ACgBOAE0AOgAnAFsAIwAjAFQASABJAFMAVwBCACMAIwBdAPitvLkgADIAMAAtADEAJwAhAEIAJAAzADUADQAKAEMATABSADoANgA1ADgAMQAyADMAMQANAAoAVABSAEEATgBTAFAAOgA1ADAADQAKAFMASQBNADoAMAANAAoAPABTAEUATABfAE8AUABUAEkATwBOAFMAPgANAAoAQwBOAFQAOgAzAA0ACgBOAE0AOgA2AA0ACgBUAFAAOgAwAA0ACgBWAEEATAA6ADIADQAKAE4ATQA6ADMADQAKAFQAUAA6ADEADQAKAFYAQQBMADoAMAAuADEAMAAwADAAMAAwADAAMAAwADAADQAKAE4ATQA6ADQADQAKAFQAUAA6ADEADQAKAFYAQQBMADoAMAAuADkAMAAwADAAMAAwADAAMAAwADAADQAKADwALwBTAEUATABfAE8AUABUAEkATwBOAFMAPgANAAoAVABQADoAMAANAAoAUgBHADoAMAANAAoATgBNADoAJwBbACMAIwBUAEgASQBTAFcAQgAjACMAXQD4rby5IAAyADAALQAxACcAIQBDACQAMwA1AA0ACgBDAEwAUgA6ADEAMgAxADAANQA2ADAANgANAAoAVABSAEEATgBTAFAAOgA1ADAADQAKAFMASQBNADoAMAANAAoAPABTAEUATABfAE8AUABUAEkATwBOAFMAPgANAAoAQwBOAFQAOgAzAA0ACgBOAE0AOgA2AA0ACgBUAFAAOgAwAA0ACgBWAEEATAA6ADIADQAKAE4ATQA6ADMADQAKAFQAUAA6ADEADQAKAFYAQQBMADoAMAAuADEAMAAwADAAMAAwADAAMAAwADAADQAKAE4ATQA6ADQADQAKAFQAUAA6ADEADQAKAFYAQQBMADoAMAAuADkAMAAwADAAMAAwADAAMAAwADAADQAKADwALwBTAEUATABfAE8AUABUAEkATwBOAFMAPgANAAoAVABQADoAMAANAAoAUgBHADoAMAANAAoATgBNADoAJwBbACMAIwBUAEgASQBTAFcAQgAjACMAXQD4rby5IAAyADAALQAxACcAIQBEACQAMwA1AA0ACgBDAEwAUgA6ADgANgA0ADcAMQA2ADcADQAKAFQAUgBBAE4AUwBQADoANQAwAA0ACgBTAEkATQA6ADAADQAKADwAUwBFAEwAXwBPAFAAVABJAE8ATgBTAD4ADQAKAEMATgBUADoAMwANAAoATgBNADoANgANAAoAVABQADoAMAANAAoAVgBBAEwAOgAyAA0ACgBOAE0AOgAzAA0ACgBUAFAAOgAxAA0ACgBWAEEATAA6ADAALgAxADAAMAAwADAAMAAwADAAMAAwAA0ACgBOAE0AOgA0AA0ACgBUAFAAOgAxAA0ACgBWAEEATAA6ADAALgA5ADAAMAAwADAAMAAwADAAMAAwAA0ACgA8AC8AUwBFAEwAXwBPAFAAVABJAE8ATgBTAD4ADQAKAFQAUAA6ADAADQAKAFIARwA6ADAADQAKAE4ATQA6ACcAWwAjACMAVABIAEkAUwBXAEIAIwAjAF0A+K28uSAAMgAwAC0AMQAnACEARQAkADMANQANAAoAQwBMAFIAOgA2ADEANAA5ADIANwA3AA0ACgBUAFIAQQBOAFMAUAA6ADUAMAANAAoAUwBJAE0AOgAwAA0ACgA8AFMARQBMAF8ATwBQAFQASQBPAE4AUwA+AA0ACgBDAE4AVAA6ADMADQAKAE4ATQA6ADYADQAKAFQAUAA6ADAADQAKAFYAQQBMADoAMgANAAoATgBNADoAMwANAAoAVABQADoAMQANAAoAVgBBAEwAOgAwAC4AMQAwADAAMAAwADAAMAAwADAAMAANAAoATgBNADoANAANAAoAVABQADoAMQANAAoAVgBBAEwAOgAwAC4AOQAwADAAMAAwADAAMAAwADAAMAANAAoAPAAvAFMARQBMAF8ATwBQAFQASQBPAE4AUwA+AA0ACgBUAFAAOgAwAA0ACgBSAEcAOgAwAA0ACgBOAE0AOgAnAFsAIwAjAFQASABJAFMAVwBCACMAIwBdAPitvLkgADIAMAAtADEAJwAhAEYAJAAzADUADQAKAEMATABSADoANQA0ADIAMwAzADUAOQANAAoAVABSAEEATgBTAFAAOgA1ADAADQAKAFMASQBNADoAMAANAAoAPABTAEUATABfAE8AUABUAEkATwBOAFMAPgANAAoAQwBOAFQAOgAzAA0ACgBOAE0AOgA2AA0ACgBUAFAAOgAwAA0ACgBWAEEATAA6ADIADQAKAE4ATQA6ADMADQAKAFQAUAA6ADEADQAKAFYAQQBMADoAMAAuADEAMAAwADAAMAAwADAAMAAwADAADQAKAE4ATQA6ADQADQAKAFQAUAA6ADEADQAKAFYAQQBMADoAMAAuADkAMAAwADAAMAAwADAAMAAwADAADQAKADwALwBTAEUATABfAE8AUABUAEkATwBOAFMAPgANAAoAVABQADoAMAANAAoAUgBHADoAMAANAAoATgBNADoAJwBbACMAIwBUAEgASQBTAFcAQgAjACMAXQD4rby5IAAyADAALQAxACcAIQBHACQAMwA1AA0ACgBDAEwAUgA6ADEANAAyADYANQAwADIANgANAAoAVABSAEEATgBTAFAAOgA1ADAADQAKAFMASQBNADoAMAANAAoAPABTAEUATABfAE8AUABUAEkATwBOAFMAPgANAAoAQwBOAFQAOgAzAA0ACgBOAE0AOgA2AA0ACgBUAFAAOgAwAA0ACgBWAEEATAA6ADIADQAKAE4ATQA6ADMADQAKAFQAUAA6ADEADQAKAFYAQQBMADoAMAAuADEAMAAwADAAMAAwADAAMAAwADAADQAKAE4ATQA6ADQADQAKAFQAUAA6ADEADQAKAFYAQQBMADoAMAAuADkAMAAwADAAMAAwADAAMAAwADAADQAKADwALwBTAEUATABfAE8AUABUAEkATwBOAFMAPgANAAoAVABQADoAMAANAAoAUgBHADoAMAANAAoATgBNADoAJwBbACMAIwBUAEgASQBTAFcAQgAjACMAXQD4rby5IAAyADAALQAxACcAIQBIACQAMwA1AA0ACgBDAEwAUgA6ADMAMQA2ADAANQA1ADkADQAKAFQAUgBBAE4AUwBQADoANQAwAA0ACgBTAEkATQA6ADAADQAKADwAUwBFAEwAXwBPAFAAVABJAE8ATgBTAD4ADQAKAEMATgBUADoAMwANAAoATgBNADoANgANAAoAVABQADoAMAANAAoAVgBBAEwAOgAyAA0ACgBOAE0AOgAzAA0ACgBUAFAAOgAxAA0ACgBWAEEATAA6ADAALgAxADAAMAAwADAAMAAwADAAMAAwAA0ACgBOAE0AOgA0AA0ACgBUAFAAOgAxAA0ACgBWAEEATAA6ADAALgA5ADAAMAAwADAAMAAwADAAMAAwAA0ACgA8AC8AUwBFAEwAXwBPAFAAVABJAE8ATgBTAD4ADQAKAFQAUAA6ADAADQAKAFIARwA6ADAADQAKAE4ATQA6ACcAWwAjACMAVABIAEkAUwBXAEIAIwAjAF0A+K28uSAAMgAwAC0AMQAnACEASQAkADMANQANAAoAQwBMAFIAOgA4ADcANAAxADMAOQAxAA0ACgBUAFIAQQBOAFMAUAA6ADUAMAANAAoAUwBJAE0AOgAwAA0ACgA8AFMARQBMAF8ATwBQAFQASQBPAE4AUwA+AA0ACgBDAE4AVAA6ADMADQAKAE4ATQA6ADYADQAKAFQAUAA6ADAADQAKAFYAQQBMADoAMgANAAoATgBNADoAMwANAAoAVABQADoAMQANAAoAVgBBAEwAOgAwAC4AMQAwADAAMAAwADAAMAAwADAAMAANAAoATgBNADoANAANAAoAVABQADoAMQANAAoAVgBBAEwAOgAwAC4AOQAwADAAMAAwADAAMAAwADAAMAANAAoAPAAvAFMARQBMAF8ATwBQAFQASQBPAE4AUwA+AA0ACgBUAFAAOgAwAA0ACgBSAEcAOgAwAA0ACgBOAE0AOgAnAFsAIwAjAFQASABJAFMAVwBCACMAIwBdAPitvLkgADIAMAAtADEAJwAhAEoAJAAzADUADQAKAEMATABSADoANQA4ADMANgA3AA0ACgBUAFIAQQBOAFMAUAA6ADUAMAANAAoAUwBJAE0AOgAwAA0ACgA8AFMARQBMAF8ATwBQAFQASQBPAE4AUwA+AA0ACgBDAE4AVAA6ADMADQAKAE4ATQA6ADYADQAKAFQAUAA6ADAADQAKAFYAQQBMADoAMgANAAoATgBNADoAMwANAAoAVABQADoAMQANAAoAVgBBAEwAOgAwAC4AMQAwADAAMAAwADAAMAAwADAAMAANAAoATgBNADoANAANAAoAVABQADoAMQANAAoAVgBBAEwAOgAwAC4AOQAwADAAMAAwADAAMAAwADAAMAANAAoAPAAvAFMARQBMAF8ATwBQAFQASQBPAE4AUwA+AA0ACgBUAFAAOgAwAA0ACgBSAEcAOgAwAA0ACgBOAE0AOgAnAFsAIwAjAFQASABJAFMAVwBCACMAIwBdAPitvLkgADIAMAAtADEAJwAhAEsAJAAzADUADQAKAEMATABSADoAMgA4ADYANQAyADYAOQANAAoAVABSAEEATgBTAFAAOgA1ADAADQAKAFMASQBNADoAMAANAAoAPABTAEUATABfAE8AUABUAEkATwBOAFMAPgANAAoAQwBOAFQAOgAzAA0ACgBOAE0AOgA2AA0ACgBUAFAAOgAwAA0ACgBWAEEATAA6ADIADQAKAE4ATQA6ADMADQAKAFQAUAA6ADEADQAKAFYAQQBMADoAMAAuADEAMAAwADAAMAAwADAAMAAwADAADQAKAE4ATQA6ADQADQAKAFQAUAA6ADEADQAKAFYAQQBMADoAMAAuADkAMAAwADAAMAAwADAAMAAwADAADQAKADwALwBTAEUATABfAE8AUABUAEkATwBOAFMAPgANAAoAPABPAFAAVABJAE8ATgBTAD4ADQAKAEMATgBUADoANQAxAA0ACgBOAE0AOgBDAGgAYQByAHQAXwBUAGkAdABsAGUADQAKAFQAUAA6ADIADQAKAFYAQQBMADoADQAKAE4ATQA6AHMAbABpAGQAZQByAHMADQAKAFQAUAA6ADAADQAKAFYAQQBMADoAMAANAAoATgBNADoAcwBsAGkAZABlAHIAcwBfAGMAdQBtAHUAbAANAAoAVABQADoAMAANAAoAVgBBAEwAOgAwAA0ACgBOAE0AOgBwADEADQAKAFQAUAA6ADEADQAKAFYAQQBMADoAMAAuADAAMQAwADAAMAAwADAAMAAwADAADQAKAE4ATQA6AHAAMgANAAoAVABQADoAMQANAAoAVgBBAEwAOgAwAC4AMgA1ADAAMAAwADAAMAAwADAAMAANAAoATgBNADoAcAAzAA0ACgBUAFAAOgAxAA0ACgBWAEEATAA6ADAALgA1ADAAMAAwADAAMAAwADAAMAAwAA0ACgBOAE0AOgBwADQADQAKAFQAUAA6ADEADQAKAFYAQQBMADoAMAAuADcANQAwADAAMAAwADAAMAAwADAADQAKAE4ATQA6AHAANQANAAoAVABQADoAMQANAAoAVgBBAEwAOgAwAC4AOQA5ADAAMAAwADAAMAAwADAAMAANAAoATgBNADoAbABlAGcAZQBuAGQADQAKAFQAUAA6ADAADQAKAFYAQQBMADoAMAANAAoATgBNADoATwB2AGUAcgBsAGEAeQBWAGEAcgBzAA0ACgBUAFAAOgAwAA0ACgBWAEEATAA6ADMADQAKAE4ATQA6AEMAaABhAHIAdABfAFMAaABvAHcAVABpAHQAbABlAA0ACgBUAFAAOgAwAA0ACgBWAEEATAA6ADEADQAKAE4ATQA6AEMAaABhAHIAdABfAFQAaQB0AGwAZQBDAG8AbABvAHIADQAKAFQAUAA6ADAADQAKAFYAQQBMADoAMAANAAoATgBNADoAQwBoAGEAcgB0AF8AVABpAHQAbABlAEYAbwBuAHQADQAKAFQAUAA6ADIADQAKAFYAQQBMADoAIwBGAE8ATgBUACMAIwAjACMAOQAyADoAOABQ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QwBoAGEAcgB0AF8ATABlAGcAZQBuAGQAQwBvAGwAbwByAA0ACgBUAFAAOgAwAA0ACgBWAEEATAA6ADAADQAKAE4ATQA6AEMAaABhAHIAdABfAEwAZQBnAGUAbgBkAEYAbwBuAHQADQAKAFQAUAA6ADIADQAKAFYAQQBMADoAIwBGAE8ATgBUACMAIwAjACMAOQAyADoAOQBmAC8ALwAvAHcAQQBBAEEAQQBBAEEAQQBBAEEAQQBBAEEAQQBBAEEASgBBAEI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QwBoAGEAcgB0AF8AQgBLAEMAbwBsAG8AcgANAAoAVABQADoAMAANAAoAVgBBAEwAOgAxADYANwA3ADcAMgAxADUADQAKAE4ATQA6AEMAaABhAHIAdABfAEIAbwB4AEMAbwBsAG8AcgANAAoAVABQADoAMAANAAoAVgBBAEwAOgAxADYANwA3ADcAMgAxADUADQAKAE4ATQA6AEMAaABhAHIAdABfAFMAaABvAHcAUAByAGMASQBuAEwAZQBnAGUAbgBkAA0ACgBUAFAAOgAwAA0ACgBWAEEATAA6ADAADQAKAE4ATQA6AEMAaABhAHIAdABfAEIAbwB4AEgAaQBnAGgAbABpAGcAaAB0AEIAZQBoAGEAdgBpAG8AcgANAAoAVABQADoAMAANAAoAVgBBAEwAOgAxAA0ACgBOAE0AOgBDAGgAYQByAHQAXwBCAG8AeABIAGkAZwBoAGwAaQBnAGgAdABDAGwAcgANAAoAVABQADoAMAANAAoAVgBBAEwAOgAxADYANwA3ADAAMgA3ADAADQAKAE4ATQA6AFgAXwBBAHgAaQBzAF8AQQB1AHQAbwBzAGMAYQBsAGUADQAKAFQAUAA6ADAADQAKAFYAQQBMADoAMQANAAoATgBNADoAWABfAEEAeABpAHMAXwBNAGkAbgANAAoAVABQADoAMQANAAoAVgBBAEwAOgBuAGEAbgANAAoATgBNADoAWABfAEEAeABpAHMAXwBNAGEAeAANAAoAVABQADoAMQANAAoAVgBBAEwAOgBuAGEAbgANAAoATgBNADoAWABfAEEAeABpAHMAXwBTAHQAZQBwAA0ACgBUAFAAOgAxAA0ACgBWAEEATAA6AG4AYQBuAA0ACgBOAE0AOgBYAF8AQQB4AGkAcwBfAFMAYwBhAGwAZQBGAGEAYwB0AG8AcgANAAoAVABQADoAMQANAAoAVgBBAEwAOgBuAGEAbgANAAoATgBNADoAWABfAEEAeABpAHMAXwBGAG8AcgBtAGEAdAANAAoAVABQADoAMAANAAoAVgBBAEwAOgAtADEADQAKAE4ATQA6AFgAXwBBAHgAaQBzAF8AQwB1AHMAdABvAG0ARgBvAHIAbQBhAHQADQAKAFQAUAA6ADIADQAKAFYAQQBMADoADQAKAE4ATQA6AFgAXwBBAHgAaQBzAF8ATABvAGcAYQByAGkAdABoAG0AaQBjAA0ACgBUAFAAOgAwAA0ACgBWAEEATAA6ADAADQAKAE4ATQA6AFgAXwBBAHgAaQBzAF8AUwBoAG8AdwBUAGkAdABsAGUADQAKAFQAUAA6ADAADQAKAFYAQQBMADoAMQANAAoATgBNADoAWABfAEEAeABpAHMAXwBUAGkAdABsAGUAQwBvAGwAbwByAA0ACgBUAFAAOgAwAA0ACgBWAEEATAA6ADAADQAKAE4ATQA6AFgAXwBBAHgAaQBzAF8AQwB1AHMAdABvAG0AVABpAHQAbABlAA0ACgBUAFAAOgAwAA0ACgBWAEEATAA6ADAADQAKAE4ATQA6AFgAXwBBAHgAaQBzAF8AVABpAHQAbABlAA0ACgBUAFAAOgAyAA0ACgBWAEEATAA6AA0ACgBOAE0AOgBY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gAXwBBAHgAaQBzAF8AUwBoAG8AdwBHAHIAaQBkAGwAaQBuAGUAcwANAAoAVABQADoAMAANAAoAVgBBAEwAOgAwAA0ACgBOAE0AOgBYAF8AQQB4AGkAcwBfAEcAcgBpAGQAbABpAG4AZQBDAG8AbABvAHIADQAKAFQAUAA6ADAADQAKAFYAQQBMADoAMQAwADAANwAwADEAOAA4AA0ACgBOAE0AOgBYAF8AQQB4AGkAcwBfAEcAcgBpAGQAbABpAG4AZQBzAFMAdAB5AGwAZQANAAoAVABQADoAMAANAAoAVgBBAEwAOgAwAA0ACgBOAE0AOgBYAF8AQQB4AGkAcwBfAEcAcgBpAGQAbABpAG4AZQBzAFcAZQBpAGcAaAB0AA0ACgBUAFAAOgAwAA0ACgBWAEEATAA6ADEADQAKAE4ATQA6AFgAXwBBAHgAaQBzAF8ASQBuAHQAZQByAGwAYQBjAGUADQAKAFQAUAA6ADAADQAKAFYAQQBMADoAMAANAAoATgBNADoAWABfAEEAeABpAHMAXwBJAG4AdABlAHIAbABhAGMAZQBDAG8AbABvAHIADQAKAFQAUAA6ADAADQAKAFYAQQBMADoAMQA0ADgANwAyADUANgAxAA0ACgBOAE0AOgBYAF8AQQB4AGkAcwBfAFQAaQBjAGsATQBhAHIAawANAAoAVABQADoAMAANAAoAVgBBAEwAOgAxAA0ACgBOAE0AOgBYAF8AQQB4AGkAcwBfAEwAYQBiAGUAbABzAFMAdABhAGcAZwBlAHIAZQBkAA0ACgBUAFAAOgAwAA0ACgBWAEEATAA6ADAADQAKAE4ATQA6AFgAXwBBAHgAaQBzAF8ATABhAGIAZQBsAHMAQQBuAGcAbABlAA0ACgBUAFAAOgAxAA0ACgBWAEEATAA6AG4AYQBuAA0ACgBOAE0AOgBYAF8AQQB4AGkAcwBfAEwAYQBiAGUAbABzAEMAbwBsAG8AcgANAAoAVABQADoAMAANAAoAVgBBAEwAOgAwAA0ACgBOAE0AOgBYAF8AQQB4AGkAcwBfAEwAYQBiAGUAbABzAEYAbwBuAHQADQAKAFQAUAA6ADIADQAKAFYAQQBMADoAIwBGAE8ATgBUACMAIwAjACMAOQAyADoAOQBmAC8ALwAvAHcAQQBBAEEAQQBBAEEAQQBBAEEAQQBBAEEAQQBBAEEASgBBAEI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QgBQAGwAbwB0AF8ATQBQAFQAeQBwAGUADQAKAFQAUAA6ADAADQAKAFYAQQBMADoAMQANAAoATgBNADoAQgBQAGwAbwB0AF8AUABCAGUAaABhAHYAaQBvAHIADQAKAFQAUAA6ADAADQAKAFYAQQBMADoAMAANAAoATgBNADoAQgBQAGwAbwB0AF8AUABUAHkAcABlAA0ACgBUAFAAOgAwAA0ACgBWAEEATAA6ADAADQAKAE4ATQA6AEIAUABsAG8AdABfAFAAUwBoAG8AdwANAAoAVABQADoAMAANAAoAVgBBAEwAOgAwAA0ACgBOAE0AOgBCAFAAbABvAHQAXwBQAEMAbwBsAG8AcgANAAoAVABQADoAMAANAAoAVgBBAEwAOgAxADcANgANAAoATgBNADoAQgBQAGwAbwB0AF8AUABGAG8AbgB0AA0ACgBUAFAAOgAyAA0ACgBWAEEATAA6ACMARgBPAE4AVAAjACMAIwAjADkAMgA6ADkAZg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IAUABsAG8AdABfAFAAYQBpAG4AdABUAHkAcABlAA0ACgBUAFAAOgAwAA0ACgBWAEEATAA6ADEADQAKADwALwBPAFAAVABJAE8ATgBTAD4ADQAKAE4AOgAzAA0ACgBUAFkAUABFADoAMgANAAoATgBNADoASABpAHMAdABvAGcAcgBhAG0ADQAKAFMASQBNAEkARAA6ADAADQAKAFMARQBMAFMAOgAxAA0ACgBDAFUAUgBTAEUATAA6ADAADQAKAFQAUAA6ADAADQAKAFIARwA6ADAADQAKAE4ATQA6ACcAWwAjACMAVABIAEkAUwBXAEIAIwAjAF0A+K28uSAAMgAwAC0AMQAnACEAQgAkADMANgANAAoAQwBMAFIAOgA2ADUAOAAxADIAMwAxAA0ACgBUAFIAQQBOAFMAUAA6ADUAMAANAAoAUwBJAE0AOgAwAA0ACgA8AFMARQBMAF8ATwBQAFQASQBPAE4AUwA+AA0ACgBDAE4AVAA6ADMADQAKAE4ATQA6ADMADQAKAFQAUAA6ADEADQAKAFYAQQBMADoAMAAuADEAMAAwADAAMAAwADAAMAAwADAADQAKAE4ATQA6ADQADQAKAFQAUAA6ADEADQAKAFYAQQBMADoAMAAuADkAMAAwADAAMAAwADAAMAAwADAADQAKAE4ATQA6ADUADQAKAFQAUAA6ADIADQAKAFYAQQBMADoADQAKADwALwBTAEUATABfAE8AUABUAEkATwBOAFMAPgANAAoAPABPAFAAVABJAE8ATgBTAD4ADQAKAEMATgBUADoAMQAyADUADQAKAE4ATQA6AEMAaABhAHIAdABfAFQAaQB0AGwAZQANAAoAVABQADoAMgANAAoAVgBBAEwAOgANAAoATgBNADoAcwBsAGkAZABlAHIAcwANAAoAVABQADoAMAANAAoAVgBBAEwAOgAxAA0ACgBOAE0AOgBzAGwAaQBkAGUAcgBzAF8AYwB1AG0AdQBsAA0ACgBUAFAAOgAwAA0ACgBWAEEATAA6ADAADQAKAE4ATQA6AGwAZQBnAGUAbgBkAA0ACgBUAFAAOgAwAA0ACgBWAEEATAA6ADAADQAKAE4ATQA6AE4AQgBhAHIAcwANAAoAVABQADoAMAANAAoAVgBBAEwAOgAtADEADQAKAE4ATQA6AEwAaQBuAGUAcwANAAoAVABQADoAMAANAAoAVgBBAEwAOgAwAA0ACgBOAE0AOgBZAEwAYQBiAGUAbAANAAoAVABQADoAMgANAAoAVgBBAEwAOgANAAoATgBNADoATwB2AGUAcgBsAGEAeQBWAGEAcgBzAA0ACgBUAFAAOgAwAA0ACgBWAEEATAA6ADMADQAKAE4ATQA6AEMAaABhAHIAdABfAFMAaABvAHcAVABpAHQAbABlAA0ACgBUAFAAOgAwAA0ACgBWAEEATAA6ADEADQAKAE4ATQA6AEMAaABhAHIAdABfAFQAaQB0AGwAZQBDAG8AbABvAHIADQAKAFQAUAA6ADAADQAKAFYAQQBMADoAMAANAAoATgBNADoAQwBoAGEAcgB0AF8AVABpAHQAbABlAEYAbwBuAHQADQAKAFQAUAA6ADIADQAKAFYAQQBMADoAIwBGAE8ATgBUACMAIwAjACMAOQAyADoAOABQ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QwBoAGEAcgB0AF8ATABlAGcAZQBuAGQAQwBvAGwAbwByAA0ACgBUAFAAOgAwAA0ACgBWAEEATAA6ADAADQAKAE4ATQA6AEMAaABhAHIAdABfAEwAZQBnAGUAbgBkAEYAbwBuAHQADQAKAFQAUAA6ADIADQAKAFYAQQBMADoAIwBGAE8ATgBUACMAIwAjACMAOQAyADoAOQBmAC8ALwAvAHcAQQBBAEEAQQBBAEEAQQBBAEEAQQBBAEEAQQBBAEEASgBBAEI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QwBoAGEAcgB0AF8AQgBLAEMAbwBsAG8AcgANAAoAVABQADoAMAANAAoAVgBBAEwAOgAxADYANwA3ADcAMgAxADUADQAKAE4ATQA6AEMAaABhAHIAdABfAEIAbwB4AEMAbwBsAG8AcgANAAoAVABQADoAMAANAAoAVgBBAEwAOgAxADYANwA3ADcAMgAxADUADQAKAE4ATQA6AFgAXwBBAHgAaQBzAF8AQQB1AHQAbwBzAGMAYQBsAGUADQAKAFQAUAA6ADAADQAKAFYAQQBMADoAMQANAAoATgBNADoAWABfAEEAeABpAHMAXwBNAGkAbgANAAoAVABQADoAMQANAAoAVgBBAEwAOgBuAGEAbgANAAoATgBNADoAWABfAEEAeABpAHMAXwBNAGEAeAANAAoAVABQADoAMQANAAoAVgBBAEwAOgBuAGEAbgANAAoATgBNADoAWABfAEEAeABpAHMAXwBTAHQAZQBwAA0ACgBUAFAAOgAxAA0ACgBWAEEATAA6AG4AYQBuAA0ACgBOAE0AOgBYAF8AQQB4AGkAcwBfAFMAYwBhAGwAZQBGAGEAYwB0AG8AcgANAAoAVABQADoAMQANAAoAVgBBAEwAOgBuAGEAbgANAAoATgBNADoAWABfAEEAeABpAHMAXwBGAG8AcgBtAGEAdAANAAoAVABQADoAMAANAAoAVgBBAEwAOgAtADEADQAKAE4ATQA6AFgAXwBBAHgAaQBzAF8AQwB1AHMAdABvAG0ARgBvAHIAbQBhAHQADQAKAFQAUAA6ADIADQAKAFYAQQBMADoADQAKAE4ATQA6AFgAXwBBAHgAaQBzAF8ATABvAGcAYQByAGkAdABoAG0AaQBjAA0ACgBUAFAAOgAwAA0ACgBWAEEATAA6ADAADQAKAE4ATQA6AFgAXwBBAHgAaQBzAF8AUwBoAG8AdwBUAGkAdABsAGUADQAKAFQAUAA6ADAADQAKAFYAQQBMADoAMQANAAoATgBNADoAWABfAEEAeABpAHMAXwBUAGkAdABsAGUAQwBvAGwAbwByAA0ACgBUAFAAOgAwAA0ACgBWAEEATAA6ADAADQAKAE4ATQA6AFgAXwBBAHgAaQBzAF8AQwB1AHMAdABvAG0AVABpAHQAbABlAA0ACgBUAFAAOgAwAA0ACgBWAEEATAA6ADAADQAKAE4ATQA6AFgAXwBBAHgAaQBzAF8AVABpAHQAbABlAA0ACgBUAFAAOgAyAA0ACgBWAEEATAA6AA0ACgBOAE0AOgBY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gAXwBBAHgAaQBzAF8AUwBoAG8AdwBHAHIAaQBkAGwAaQBuAGUAcwANAAoAVABQADoAMAANAAoAVgBBAEwAOgAwAA0ACgBOAE0AOgBYAF8AQQB4AGkAcwBfAEcAcgBpAGQAbABpAG4AZQBDAG8AbABvAHIADQAKAFQAUAA6ADAADQAKAFYAQQBMADoAMQAwADAANwAwADEAOAA4AA0ACgBOAE0AOgBYAF8AQQB4AGkAcwBfAEcAcgBpAGQAbABpAG4AZQBzAFMAdAB5AGwAZQANAAoAVABQADoAMAANAAoAVgBBAEwAOgAwAA0ACgBOAE0AOgBYAF8AQQB4AGkAcwBfAEcAcgBpAGQAbABpAG4AZQBzAFcAZQBpAGcAaAB0AA0ACgBUAFAAOgAwAA0ACgBWAEEATAA6ADEADQAKAE4ATQA6AFgAXwBBAHgAaQBzAF8ASQBuAHQAZQByAGwAYQBjAGUADQAKAFQAUAA6ADAADQAKAFYAQQBMADoAMAANAAoATgBNADoAWABfAEEAeABpAHMAXwBJAG4AdABlAHIAbABhAGMAZQBDAG8AbABvAHIADQAKAFQAUAA6ADAADQAKAFYAQQBMADoAMQA0ADgANwAyADUANgAxAA0ACgBOAE0AOgBYAF8AQQB4AGkAcwBfAFQAaQBjAGsATQBhAHIAawANAAoAVABQADoAMAANAAoAVgBBAEwAOgAxAA0ACgBOAE0AOgBYAF8AQQB4AGkAcwBfAEwAYQBiAGUAbABzAFMAdABhAGcAZwBlAHIAZQBkAA0ACgBUAFAAOgAwAA0ACgBWAEEATAA6ADAADQAKAE4ATQA6AFgAXwBBAHgAaQBzAF8ATABhAGIAZQBsAHMAQQBuAGcAbABlAA0ACgBUAFAAOgAxAA0ACgBWAEEATAA6AG4AYQBuAA0ACgBOAE0AOgBYAF8AQQB4AGkAcwBfAEwAYQBiAGUAbABzAEMAbwBsAG8AcgANAAoAVABQADoAMAANAAoAVgBBAEwAOgAwAA0ACgBOAE0AOgBYAF8AQQB4AGkAcwBfAEwAYQBiAGUAbABzAEYAbwBuAHQADQAKAFQAUAA6ADIADQAKAFYAQQBMADoAIwBGAE8ATgBUACMAIwAjACMAOQAyADoAOQBmAC8ALwAvAHcAQQBBAEEAQQBBAEEAQQBBAEEAQQBBAEEAQQBBAEEASgBBAEI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QBfAEEAeABpAHMAXwBBAHUAdABvAHMAYwBhAGwAZQANAAoAVABQADoAMAANAAoAVgBBAEwAOgAxAA0ACgBOAE0AOgBZAF8AQQB4AGkAcwBfAE0AaQBuAA0ACgBUAFAAOgAxAA0ACgBWAEEATAA6AG4AYQBuAA0ACgBOAE0AOgBZAF8AQQB4AGkAcwBfAE0AYQB4AA0ACgBUAFAAOgAxAA0ACgBWAEEATAA6AG4AYQBuAA0ACgBOAE0AOgBZAF8AQQB4AGkAcwBfAFMAdABlAHAADQAKAFQAUAA6ADEADQAKAFYAQQBMADoAbgBhAG4ADQAKAE4ATQA6AFkAXwBBAHgAaQBzAF8AUwBjAGEAbABlAEYAYQBjAHQAbwByAA0ACgBUAFAAOgAxAA0ACgBWAEEATAA6AG4AYQBuAA0ACgBOAE0AOgBZAF8AQQB4AGkAcwBfAEYAbwByAG0AYQB0AA0ACgBUAFAAOgAwAA0ACgBWAEEATAA6AC0AMQANAAoATgBNADoAWQBfAEEAeABpAHMAXwBDAHUAcwB0AG8AbQBGAG8AcgBtAGEAdAANAAoAVABQADoAMgANAAoAVgBBAEwAOgANAAoATgBNADoAWQBfAEEAeABpAHMAXwBMAG8AZwBhAHIAaQB0AGgAbQBpAGMADQAKAFQAUAA6ADAADQAKAFYAQQBMADoAMAANAAoATgBNADoAWQBfAEEAeABpAHMAXwBTAGgAbwB3AFQAaQB0AGwAZQANAAoAVABQADoAMAANAAoAVgBBAEwAOgAxAA0ACgBOAE0AOgBZAF8AQQB4AGkAcwBfAFQAaQB0AGwAZQBDAG8AbABvAHIADQAKAFQAUAA6ADAADQAKAFYAQQBMADoAMAANAAoATgBNADoAWQBfAEEAeABpAHMAXwBDAHUAcwB0AG8AbQBUAGkAdABsAGUADQAKAFQAUAA6ADAADQAKAFYAQQBMADoAMAANAAoATgBNADoAWQBfAEEAeABpAHMAXwBUAGkAdABsAGUADQAKAFQAUAA6ADIADQAKAFYAQQBMADoADQAKAE4ATQA6AFk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QBfAEEAeABpAHMAXwBTAGgAbwB3AEcAcgBpAGQAbABpAG4AZQBzAA0ACgBUAFAAOgAwAA0ACgBWAEEATAA6ADAADQAKAE4ATQA6AFkAXwBBAHgAaQBzAF8ARwByAGkAZABsAGkAbgBlAEMAbwBsAG8AcgANAAoAVABQADoAMAANAAoAVgBBAEwAOgAxADAAMAA3ADAAMQA4ADgADQAKAE4ATQA6AFkAXwBBAHgAaQBzAF8ARwByAGkAZABsAGkAbgBlAHMAUwB0AHkAbABlAA0ACgBUAFAAOgAwAA0ACgBWAEEATAA6ADAADQAKAE4ATQA6AFkAXwBBAHgAaQBzAF8ARwByAGkAZABsAGkAbgBlAHMAVwBlAGkAZwBoAHQADQAKAFQAUAA6ADAADQAKAFYAQQBMADoAMQANAAoATgBNADoAWQBfAEEAeABpAHMAXwBJAG4AdABlAHIAbABhAGMAZQANAAoAVABQADoAMAANAAoAVgBBAEwAOgAwAA0ACgBOAE0AOgBZAF8AQQB4AGkAcwBfAEkAbgB0AGUAcgBsAGEAYwBlAEMAbwBsAG8AcgANAAoAVABQADoAMAANAAoAVgBBAEwAOgAxADQAOAA3ADIANQA2ADEADQAKAE4ATQA6AFkAXwBBAHgAaQBzAF8AVABpAGMAawBNAGEAcgBrAA0ACgBUAFAAOgAwAA0ACgBWAEEATAA6ADEADQAKAE4ATQA6AFkAXwBBAHgAaQBzAF8ATABhAGIAZQBsAHMAUwB0AGEAZwBnAGUAcgBlAGQADQAKAFQAUAA6ADAADQAKAFYAQQBMADoAMAANAAoATgBNADoAWQBfAEEAeABpAHMAXwBMAGEAYgBlAGwAcwBBAG4AZwBsAGUADQAKAFQAUAA6ADEADQAKAFYAQQBMADoAbgBhAG4ADQAKAE4ATQA6AFkAXwBBAHgAaQBzAF8ATABhAGIAZQBsAHMAQwBvAGwAbwByAA0ACgBUAFAAOgAwAA0ACgBWAEEATAA6ADAADQAKAE4ATQA6AFk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IAFMAUwBsAGkAZABlAHIAXwBUAHkAcABlADEADQAKAFQAUAA6ADAADQAKAFYAQQBMADoAMQANAAoATgBNADoASABTAFMAbABpAGQAZQByAF8AVAB5AHAAZQAyAA0ACgBUAFAAOgAwAA0ACgBWAEEATAA6ADEADQAKAE4ATQA6AEgAUwBTAGwAaQBkAGUAcgBfAFAAMQANAAoAVABQADoAMQANAAoAVgBBAEwAOgAwAC4AMAA1ADAAMAAwADAAMAAwADAAMAANAAoATgBNADoASABTAFMAbABpAGQAZQByAF8AUAAyAA0ACgBUAFAAOgAxAA0ACgBWAEEATAA6ADAALgA5ADUAMAAwADAAMAAwADAAMAAwAA0ACgBOAE0AOgBIAFMAUwBsAGkAZABlAHIAXwBYADEADQAKAFQAUAA6ADEADQAKAFYAQQBMADoAMgAxADgAOQA4ADEANwA1ADYANgAuADUANAA5ADcAOQA5ADkAMQA5ADEADQAKAE4ATQA6AEgAUwBTAGwAaQBkAGUAcgBfAFgAMgANAAoAVABQADoAMQANAAoAVgBBAEwAOgA1ADEANQA0ADAAMgA3ADkAMAA2AC4ANgAyADIANwA5ADkAOAA3ADMANAANAAoATgBNADoASABTAFMAbABpAGQAZQByAF8ATABhAGIAZQBsAFQAeQBwAGUADQAKAFQAUAA6ADAADQAKAFYAQQBMADoAMgANAAoATgBNADoASABTAFMAbABpAGQAZQByAF8ARgBvAG4AdAANAAoAVABQADoAMgANAAoAVgBBAEwAOgAjAEYATwBOAFQAIwAjACMAIwA5ADIAOgA5AFA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UwBsAGkAZABlAHIAXwBDAG8AbABvAHIAMQANAAoAVABQADoAMAANAAoAVgBBAEwAOgAxADkAMgANAAoATgBNADoASABTAFMAbABpAGQAZQByAF8AQwBvAGwAbwByADIADQAKAFQAUAA6ADAADQAKAFYAQQBMADoAMQAyADUAOAAyADkAMQAyAA0ACgBOAE0AOgBIAFMAUwBsAGkAZABlAHIAXwBTAGgAYQBkAGkAbgBnAFQAeQBwAGUADQAKAFQAUAA6ADAADQAKAFYAQQBMADoAMAANAAoATgBNADoASABTAFMAbABpAGQAZQByAF8AUwBoAGEAZABpAG4AZwBQAGEAdAB0AGUAcgBuAA0ACgBUAFAAOgAwAA0ACgBWAEEATAA6AC0AMQANAAoATgBNADoASABTAEgAZQBhAGQAZQByAFMAZQBjAHQAXwBDAG8AbABvAHIATwB1AHQADQAKAFQAUAA6ADAADQAKAFYAQQBMADoAMQA2ADcAMQAxADYAOAAwAA0ACgBOAE0AOgBIAFMASABlAGEAZABlAHIAUwBlAGMAdABfAEMAbwBsAG8AcgBJAG4ADQAKAFQAUAA6ADAADQAKAFYAQQBMADoAMgA1ADUADQAKAE4ATQA6AEgAUwBIAGUAYQBkAGUAcgBTAGUAYwB0AF8AQwBvAGwAbwByAFQAZQB4AHQADQAKAFQAUAA6ADAADQAKAFYAQQBMADoAMQA2ADcANwA3ADIAMQA1AA0ACgBOAE0AOgBIAFMASABlAGEAZABlAHIAUwBlAGMAdABfAEYAbwBuAHQADQAKAFQAUAA6ADIADQAKAFYAQQBMADoAIwBGAE8ATgBUACMAIwAjACMAOQAyADoAOQBQAC8ALwAvAHcAQQBBAEEAQQBBAEEAQQBBAEEAQQBBAEEAQQBBAEEATAB3AEMAQQBBAEEAQQBBAEEARABNAEEAdwBJAEIASQBrAE0AQQBiAHcAQgAxAEEASABJAEEAYQBRAEIAbABBAEgASQBBAEkAQQBCAE8AQQBHAFUAQQBkAHcAQQBBAEEAQQBBAEEAQQBBAEEAQQBBAEEAQQBBAEEAQQBBAEEAQQBBAEEAQQBBAEEAQQBBAEEAQQBBAEEAQQBBAEEAQQBBAEEAQQBBAEEAQQBBAEEAQQBBAEEAQQBBAEEAQQBBAEEAQQBBAEEAQQBBAEEAPQANAAoATgBNADoAUwBoAG8AdwBNAGEAcgBrAGUAcgBzAA0ACgBUAFAAOgAwAA0ACgBWAEEATAA6ADEADQAKAE4ATQA6AE0AYQByAGsAZQByAHMATgB1AG0AYgBlAHIADQAKAFQAUAA6ADAADQAKAFYAQQBMADoANAANAAoATgBNADoASABTAE0AYQByAGsAZQByAFMAaABvAHcAMAANAAoAVABQADoAMAANAAoAVgBBAEwAOgAwAA0ACgBOAE0AOgBIAFMATQBhAHIAawBlAHIAVAB5AHAAZQAwAA0ACgBUAFAAOgAwAA0ACgBWAEEATAA6ADMADQAKAE4ATQA6AEgAUwBNAGEAcgBrAGUAcgBWAGEAbAB1AGUAMAANAAoAVABQADoAMQANAAoAVgBBAEwAOgAwAA0ACgBOAE0AOgBIAFMATQBhAHIAawBlAHIATABhAGIAZQBsAFQAeQBwAGUAMAANAAoAVABQADoAMAANAAoAVgBBAEwAOgAxAA0ACgBOAE0AOgBIAFMATQBhAHIAawBlAHIARgBvAG4AdAAw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AADQAKAFQAUAA6ADAADQAKAFYAQQBMADoAMQAyADUAOAAyADkAMQAyAA0ACgBOAE0AOgBIAFMATQBhAHIAawBlAHIAQwBsAHIAMAANAAoAVABQADoAMAANAAoAVgBBAEwAOgAxADIANQA4ADIAOQAxADIADQAKAE4ATQA6AEgAUwBNAGEAcgBrAGUAcgBTAHQAeQBsAGUAMAANAAoAVABQADoAMAANAAoAVgBBAEwAOgAxAA0ACgBOAE0AOgBIAFMATQBhAHIAawBlAHIAVwBlAGkAZwBoAHQAMAANAAoAVABQADoAMAANAAoAVgBBAEwAOgAxAA0ACgBOAE0AOgBIAFMATQBhAHIAawBlAHIAQQBsAGkAZwBuAFYAMAANAAoAVABQADoAMAANAAoAVgBBAEwAOgAwAA0ACgBOAE0AOgBIAFMATQBhAHIAawBlAHIAQQBsAGkAZwBuAEgAMAANAAoAVABQADoAMAANAAoAVgBBAEwAOgAwAA0ACgBOAE0AOgBIAFMATQBhAHIAawBlAHIAUwBoAG8AdwAxAA0ACgBUAFAAOgAwAA0ACgBWAEEATAA6ADAADQAKAE4ATQA6AEgAUwBNAGEAcgBrAGUAcgBUAHkAcABlADEADQAKAFQAUAA6ADAADQAKAFYAQQBMADoANAANAAoATgBNADoASABTAE0AYQByAGsAZQByAFYAYQBsAHUAZQAxAA0ACgBUAFAAOgAxAA0ACgBWAEEATAA6ADAADQAKAE4ATQA6AEgAUwBNAGEAcgBrAGUAcgBMAGEAYgBlAGwAVAB5AHAAZQAxAA0ACgBUAFAAOgAwAA0ACgBWAEEATAA6ADEADQAKAE4ATQA6AEgAUwBNAGEAcgBrAGUAcgBGAG8AbgB0ADE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QANAAoAVABQADoAMAANAAoAVgBBAEwAOgAxADIANQA4ADIAOQAxADIADQAKAE4ATQA6AEgAUwBNAGEAcgBrAGUAcgBDAGwAcgAxAA0ACgBUAFAAOgAwAA0ACgBWAEEATAA6ADEAMgA1ADgAMgA5ADEAMgANAAoATgBNADoASABTAE0AYQByAGsAZQByAFMAdAB5AGwAZQAxAA0ACgBUAFAAOgAwAA0ACgBWAEEATAA6ADEADQAKAE4ATQA6AEgAUwBNAGEAcgBrAGUAcgBXAGUAaQBnAGgAdAAxAA0ACgBUAFAAOgAwAA0ACgBWAEEATAA6ADEADQAKAE4ATQA6AEgAUwBNAGEAcgBrAGUAcgBBAGwAaQBnAG4AVgAxAA0ACgBUAFAAOgAwAA0ACgBWAEEATAA6ADAADQAKAE4ATQA6AEgAUwBNAGEAcgBrAGUAcgBBAGwAaQBnAG4ASAAxAA0ACgBUAFAAOgAwAA0ACgBWAEEATAA6ADIADQAKAE4ATQA6AEgAUwBNAGEAcgBrAGUAcgBTAGgAbwB3ADIADQAKAFQAUAA6ADAADQAKAFYAQQBMADoAMAANAAoATgBNADoASABTAE0AYQByAGsAZQByAFQAeQBwAGUAMgANAAoAVABQADoAMAANAAoAVgBBAEwAOgA1AA0ACgBOAE0AOgBIAFMATQBhAHIAawBlAHIAVgBhAGwAdQBlADIADQAKAFQAUAA6ADEADQAKAFYAQQBMADoAMAANAAoATgBNADoASABTAE0AYQByAGsAZQByAEwAYQBiAGUAbABUAHkAcABlADIADQAKAFQAUAA6ADAADQAKAFYAQQBMADoAMQANAAoATgBNADoASABTAE0AYQByAGsAZQByAEYAbwBuAHQAMgANAAoAVABQADoAMgANAAoAVgBBAEwAOgAjAEYATwBOAFQAIwAjACMAIwA5ADIAOgA5AFAALwAvAC8AdwBBAEEAQQBBAEEAQQBBAEEAQQBBAEEAQQBBAEEA</t>
    <phoneticPr fontId="8" type="noConversion"/>
  </si>
  <si>
    <t>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yAA0ACgBUAFAAOgAwAA0ACgBWAEEATAA6ADEAMgA1ADgAMgA5ADEAMgANAAoATgBNADoASABTAE0AYQByAGsAZQByAEMAbAByADIADQAKAFQAUAA6ADAADQAKAFYAQQBMADoAMQAyADUAOAAyADkAMQAyAA0ACgBOAE0AOgBIAFMATQBhAHIAawBlAHIAUwB0AHkAbABlADIADQAKAFQAUAA6ADAADQAKAFYAQQBMADoAMQANAAoATgBNADoASABTAE0AYQByAGsAZQByAFcAZQBpAGcAaAB0ADIADQAKAFQAUAA6ADAADQAKAFYAQQBMADoAMQANAAoATgBNADoASABTAE0AYQByAGsAZQByAEEAbABpAGcAbgBWADIADQAKAFQAUAA6ADAADQAKAFYAQQBMADoAMgANAAoATgBNADoASABTAE0AYQByAGsAZQByAEEAbABpAGcAbgBIADIADQAKAFQAUAA6ADAADQAKAFYAQQBMADoAMQANAAoATgBNADoASABTAE0AYQByAGsAZQByAFMAaABvAHcAMwANAAoAVABQADoAMAANAAoAVgBBAEwAOgAwAA0ACgBOAE0AOgBIAFMATQBhAHIAawBlAHIAVAB5AHAAZQAzAA0ACgBUAFAAOgAwAA0ACgBWAEEATAA6ADYADQAKAE4ATQA6AEgAUwBNAGEAcgBrAGUAcgBWAGEAbAB1AGUAMwANAAoAVABQADoAMQANAAoAVgBBAEwAOgAwAA0ACgBOAE0AOgBIAFMATQBhAHIAawBlAHIATABhAGIAZQBsAFQAeQBwAGUAMwANAAoAVABQADoAMAANAAoAVgBBAEwAOgAxAA0ACgBOAE0AOgBIAFMATQBhAHIAawBlAHIARgBvAG4AdAAz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MADQAKAFQAUAA6ADAADQAKAFYAQQBMADoAMQAyADUAOAAyADkAMQAyAA0ACgBOAE0AOgBIAFMATQBhAHIAawBlAHIAQwBsAHIAMwANAAoAVABQADoAMAANAAoAVgBBAEwAOgAxADIANQA4ADIAOQAxADIADQAKAE4ATQA6AEgAUwBNAGEAcgBrAGUAcgBTAHQAeQBsAGUAMwANAAoAVABQADoAMAANAAoAVgBBAEwAOgAxAA0ACgBOAE0AOgBIAFMATQBhAHIAawBlAHIAVwBlAGkAZwBoAHQAMwANAAoAVABQADoAMAANAAoAVgBBAEwAOgAxAA0ACgBOAE0AOgBIAFMATQBhAHIAawBlAHIAQQBsAGkAZwBuAFYAMwANAAoAVABQADoAMAANAAoAVgBBAEwAOgAxAA0ACgBOAE0AOgBIAFMATQBhAHIAawBlAHIAQQBsAGkAZwBuAEgAMwANAAoAVABQADoAMAANAAoAVgBBAEwAOgAxAA0ACgA8AC8ATwBQAFQASQBPAE4AUwA+AA0ACgBOADoANAANAAoAVABZAFAARQA6ADkADQAKAE4ATQA6AFQAcgBlAG4AZAANAAoAUwBJAE0ASQBEADoAMAANAAoAUwBFAEwAUwA6ADEADQAKAEMAVQBSAFMARQBMADoAMAANAAoAVABQADoAMAANAAoAUgBHADoAMQANAAoATgBNADoAUAByAG8AZgBpAHQAcwANAAoAQwBMAFIAOgA2ADUAOAAxADIAMwAxAA0ACgBUAFIAQQBOAFMAUAA6ADUAMAANAAoAUwBJAE0AOgAwAA0ACgA8AFMARQBMAF8ATwBQAFQASQBPAE4AUwA+AA0ACgBDAE4AVAA6ADAADQAKADwALwBTAEUATABfAE8AUABUAEkATwBOAFMAPgANAAoAPABPAFAAVABJAE8ATgBTAD4ADQAKAEMATgBUADoANwA1AA0ACgBOAE0AOgBDAGgAYQByAHQAXwBUAGkAdABsAGUADQAKAFQAUAA6ADIADQAKAFYAQQBMADoADQAKAE4ATQA6AHAAMQANAAoAVABQADoAMQANAAoAVgBBAEwAOgAwAC4AMAAxADAAMAAwADAAMAAwADAAMAANAAoATgBNADoAcAAyAA0ACgBUAFAAOgAxAA0ACgBWAEEATAA6ADAALgAyADUAMAAwADAAMAAwADAAMAAwAA0ACgBOAE0AOgBwADMADQAKAFQAUAA6ADEADQAKAFYAQQBMADoAMAAuADUAMAAwADAAMAAwADAAMAAwADAADQAKAE4ATQA6AHAANAANAAoAVABQADoAMQANAAoAVgBBAEwAOgAwAC4ANwA1ADAAMAAwADAAMAAwADAAMAANAAoATgBNADoAcAA1AA0ACgBUAFAAOgAxAA0ACgBWAEEATAA6ADAALgA5ADkAMAAwADAAMAAwADAAMAAwAA0ACgBOAE0AOgBPAHYAZQByAGwAYQB5AFYAYQByAHMADQAKAFQAUAA6ADAADQAKAFYAQQBMADoAMAANAAoATgBNADoAQwBoAGEAcgB0AF8AUwBoAG8AdwBUAGkAdABsAGUADQAKAFQAUAA6ADAADQAKAFYAQQBMADoAMQANAAoATgBNADoAQwBoAGEAcgB0AF8AVABpAHQAbABlAEMAbwBsAG8AcgANAAoAVABQADoAMAANAAoAVgBBAEwAOgAwAA0ACgBOAE0AOgBDAGgAYQByAHQAXwBUAGkAdABsAGUARgBvAG4AdAANAAoAVABQADoAMgANAAoAVgBBAEwAOgAjAEYATwBOAFQAIwAjACMAIwA5ADIAOgA4AFA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sAGUAZwBlAG4AZAANAAoAVABQADoAMAANAAoAVgBBAEwAOgAwAA0ACgBOAE0AOgBDAGgAYQByAHQAXwBMAGUAZwBlAG4AZABDAG8AbABvAHIADQAKAFQAUAA6ADAADQAKAFYAQQBMADoAMAANAAoATgBNADoAQwBoAGEAcgB0AF8ATABlAGcAZQBuAGQARgBvAG4AdAANAAoAVABQADoAMgANAAoAVgBBAEwAOgAjAEYATwBOAFQAIwAjACMAIwA5ADIAOgA5AGY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GgAYQByAHQAXwBCAEsAQwBvAGwAbwByAA0ACgBUAFAAOgAwAA0ACgBWAEEATAA6ADEANgA3ADcANwAyADEANQANAAoATgBNADoAQwBoAGEAcgB0AF8AQgBvAHgAQwBvAGwAbwByAA0ACgBUAFAAOgAwAA0ACgBWAEEATAA6ADEANgA3ADcANwAyADEANQANAAoATgBNADoAWABfAEkAcwBDAGEAdABlAGcAbwByAGkAYwBhAGwADQAKAFQAUAA6ADAADQAKAFYAQQBMADoAMQANAAoATgBNADoAWABfAEEAeABpAHMAXwBBAHUAdABvAHMAYwBhAGwAZQANAAoAVABQADoAMAANAAoAVgBBAEwAOgAxAA0ACgBOAE0AOgBYAF8AQQB4AGkAcwBfAE0AaQBuAA0ACgBUAFAAOgAxAA0ACgBWAEEATAA6AG4AYQBuAA0ACgBOAE0AOgBYAF8AQQB4AGkAcwBfAE0AYQB4AA0ACgBUAFAAOgAxAA0ACgBWAEEATAA6AG4AYQBuAA0ACgBOAE0AOgBYAF8AQQB4AGkAcwBfAFMAdABlAHAADQAKAFQAUAA6ADEADQAKAFYAQQBMADoAbgBhAG4ADQAKAE4ATQA6AFgAXwBBAHgAaQBzAF8AUwBjAGEAbABlAEYAYQBjAHQAbwByAA0ACgBUAFAAOgAxAA0ACgBWAEEATAA6AG4AYQBuAA0ACgBOAE0AOgBYAF8AQQB4AGkAcwBfAEYAbwByAG0AYQB0AA0ACgBUAFAAOgAwAA0ACgBWAEEATAA6AC0AMQANAAoATgBNADoAWABfAEEAeABpAHMAXwBDAHUAcwB0AG8AbQBGAG8AcgBtAGEAdAANAAoAVABQADoAMgANAAoAVgBBAEwAOgANAAoATgBNADoAWABfAEEAeABpAHMAXwBMAG8AZwBhAHIAaQB0AGgAbQBpAGMADQAKAFQAUAA6ADAADQAKAFYAQQBMADoAMAANAAoATgBNADoAWABfAEEAeABpAHMAXwBTAGgAbwB3AFQAaQB0AGwAZQANAAoAVABQADoAMAANAAoAVgBBAEwAOgAxAA0ACgBOAE0AOgBYAF8AQQB4AGkAcwBfAFQAaQB0AGwAZQBDAG8AbABvAHIADQAKAFQAUAA6ADAADQAKAFYAQQBMADoAMAANAAoATgBNADoAWABfAEEAeABpAHMAXwBDAHUAcwB0AG8AbQBUAGkAdABsAGUADQAKAFQAUAA6ADAADQAKAFYAQQBMADoAMAANAAoATgBNADoAWABfAEEAeABpAHMAXwBUAGkAdABsAGUADQAKAFQAUAA6ADIADQAKAFYAQQBMADoADQAKAE4ATQA6AFg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ABfAEEAeABpAHMAXwBTAGgAbwB3AEcAcgBpAGQAbABpAG4AZQBzAA0ACgBUAFAAOgAwAA0ACgBWAEEATAA6ADAADQAKAE4ATQA6AFgAXwBBAHgAaQBzAF8ARwByAGkAZABsAGkAbgBlAEMAbwBsAG8AcgANAAoAVABQADoAMAANAAoAVgBBAEwAOgAxADAAMAA3ADAAMQA4ADgADQAKAE4ATQA6AFgAXwBBAHgAaQBzAF8ARwByAGkAZABsAGkAbgBlAHMAUwB0AHkAbABlAA0ACgBUAFAAOgAwAA0ACgBWAEEATAA6ADAADQAKAE4ATQA6AFgAXwBBAHgAaQBzAF8ARwByAGkAZABsAGkAbgBlAHMAVwBlAGkAZwBoAHQADQAKAFQAUAA6ADAADQAKAFYAQQBMADoAMQANAAoATgBNADoAWABfAEEAeABpAHMAXwBJAG4AdABlAHIAbABhAGMAZQANAAoAVABQADoAMAANAAoAVgBBAEwAOgAwAA0ACgBOAE0AOgBYAF8AQQB4AGkAcwBfAEkAbgB0AGUAcgBsAGEAYwBlAEMAbwBsAG8AcgANAAoAVABQADoAMAANAAoAVgBBAEwAOgAxADQAOAA3ADIANQA2ADEADQAKAE4ATQA6AFgAXwBBAHgAaQBzAF8AVABpAGMAawBNAGEAcgBrAA0ACgBUAFAAOgAwAA0ACgBWAEEATAA6ADEADQAKAE4ATQA6AFgAXwBBAHgAaQBzAF8ATABhAGIAZQBsAHMAUwB0AGEAZwBnAGUAcgBlAGQADQAKAFQAUAA6ADAADQAKAFYAQQBMADoAMAANAAoATgBNADoAWABfAEEAeABpAHMAXwBMAGEAYgBlAGwAcwBBAG4AZwBsAGUADQAKAFQAUAA6ADEADQAKAFYAQQBMADoAbgBhAG4ADQAKAE4ATQA6AFgAXwBBAHgAaQBzAF8ATABhAGIAZQBsAHMAQwBvAGwAbwByAA0ACgBUAFAAOgAwAA0ACgBWAEEATAA6ADAADQAKAE4ATQA6AFg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EEAdQB0AG8AcwBjAGEAbABlAA0ACgBUAFAAOgAwAA0ACgBWAEEATAA6ADEADQAKAE4ATQA6AFkAXwBBAHgAaQBzAF8ATQBpAG4ADQAKAFQAUAA6ADEADQAKAFYAQQBMADoAbgBhAG4ADQAKAE4ATQA6AFkAXwBBAHgAaQBzAF8ATQBhAHgADQAKAFQAUAA6ADEADQAKAFYAQQBMADoAbgBhAG4ADQAKAE4ATQA6AFkAXwBBAHgAaQBzAF8AUwB0AGUAcAANAAoAVABQADoAMQANAAoAVgBBAEwAOgBuAGEAbgANAAoATgBNADoAWQBfAEEAeABpAHMAXwBTAGMAYQBsAGUARgBhAGMAdABvAHIADQAKAFQAUAA6ADEADQAKAFYAQQBMADoAbgBhAG4ADQAKAE4ATQA6AFkAXwBBAHgAaQBzAF8ARgBvAHIAbQBhAHQADQAKAFQAUAA6ADAADQAKAFYAQQBMADoALQAxAA0ACgBOAE0AOgBZAF8AQQB4AGkAcwBfAEMAdQBzAHQAbwBtAEYAbwByAG0AYQB0AA0ACgBUAFAAOgAyAA0ACgBWAEEATAA6AA0ACgBOAE0AOgBZAF8AQQB4AGkAcwBfAEwAbwBnAGEAcgBpAHQAaABtAGkAYwANAAoAVABQADoAMAANAAoAVgBBAEwAOgAwAA0ACgBOAE0AOgBZAF8AQQB4AGkAcwBfAFMAaABvAHcAVABpAHQAbABlAA0ACgBUAFAAOgAwAA0ACgBWAEEATAA6ADEADQAKAE4ATQA6AFkAXwBBAHgAaQBzAF8AVABpAHQAbABlAEMAbwBsAG8AcgANAAoAVABQADoAMAANAAoAVgBBAEwAOgAwAA0ACgBOAE0AOgBZAF8AQQB4AGkAcwBfAEMAdQBzAHQAbwBtAFQAaQB0AGwAZQANAAoAVABQADoAMAANAAoAVgBBAEwAOgAwAA0ACgBOAE0AOgBZAF8AQQB4AGkAcwBfAFQAaQB0AGwAZQANAAoAVABQADoAMgANAAoAVgBBAEwAOgANAAoATgBNADoAWQ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FMAaABvAHcARwByAGkAZABsAGkAbgBlAHMADQAKAFQAUAA6ADAADQAKAFYAQQBMADoAMAANAAoATgBNADoAWQBfAEEAeABpAHMAXwBHAHIAaQBkAGwAaQBuAGUAQwBvAGwAbwByAA0ACgBUAFAAOgAwAA0ACgBWAEEATAA6ADEAMAAwADcAMAAxADgAOAANAAoATgBNADoAWQBfAEEAeABpAHMAXwBHAHIAaQBkAGwAaQBuAGUAcwBTAHQAeQBsAGUADQAKAFQAUAA6ADAADQAKAFYAQQBMADoAMAANAAoATgBNADoAWQBfAEEAeABpAHMAXwBHAHIAaQBkAGwAaQBuAGUAcwBXAGUAaQBnAGgAdAANAAoAVABQADoAMAANAAoAVgBBAEwAOgAxAA0ACgBOAE0AOgBZAF8AQQB4AGkAcwBfAEkAbgB0AGUAcgBsAGEAYwBlAA0ACgBUAFAAOgAwAA0ACgBWAEEATAA6ADAADQAKAE4ATQA6AFkAXwBBAHgAaQBzAF8ASQBuAHQAZQByAGwAYQBjAGUAQwBvAGwAbwByAA0ACgBUAFAAOgAwAA0ACgBWAEEATAA6ADEANAA4ADcAMgA1ADYAMQANAAoATgBNADoAWQBfAEEAeABpAHMAXwBUAGkAYwBrAE0AYQByAGsADQAKAFQAUAA6ADAADQAKAFYAQQBMADoAMQANAAoATgBNADoAWQBfAEEAeABpAHMAXwBMAGEAYgBlAGwAcwBTAHQAYQBnAGcAZQByAGUAZAANAAoAVABQADoAMAANAAoAVgBBAEwAOgAwAA0ACgBOAE0AOgBZAF8AQQB4AGkAcwBfAEwAYQBiAGUAbABzAEEAbgBnAGwAZQANAAoAVABQADoAMQANAAoAVgBBAEwAOgBuAGEAbgANAAoATgBNADoAWQBfAEEAeABpAHMAXwBMAGEAYgBlAGwAcwBDAG8AbABvAHIADQAKAFQAUAA6ADAADQAKAFYAQQBMADoAMAANAAoATgBNADoAWQ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QAcgBlAG4AZABfAHAAMQANAAoAVABQADoAMQANAAoAVgBBAEwAOgAwAC4AMAAxADAAMAAwADAAMAAwADAAMAANAAoATgBNADoAVAByAGUAbgBkAF8AMgANAAoAVABQADoAMQANAAoAVgBBAEwAOgAwAC4AMgA1ADAAMAAwADAAMAAwADAAMAANAAoATgBNADoAVAByAGUAbgBkAF8AcAA0AA0ACgBUAFAAOgAxAA0ACgBWAEEATAA6ADAALgA3ADUAMAAwADAAMAAwADAAMAAwAA0ACgBOAE0AOgBUAHIAZQBuAGQAXwBwADUADQAKAFQAUAA6ADEADQAKAFYAQQBMADoAMAAuADkAOQAwADAAMAAwADAAMAAwADAADQAKAE4ATQA6AFQAcgBlAG4AZABfAE0AUABUAHkAcABlAA0ACgBUAFAAOgAwAA0ACgBWAEEATAA6ADEADQAKAE4ATQA6AFQAcgBlAG4AZABfAEEAcgBlAGEAQwBvAGwAbwByADAADQAKAFQAUAA6ADAADQAKAFYAQQBMADoAMQA2ADcAMQAxADYAOAAwAA0ACgBOAE0AOgBUAHIAZQBuAGQAXwBBAHIAZQBhAEMAbwBsAG8AcgAxAA0ACgBUAFAAOgAwAA0ACgBWAEEATAA6ADEANgA3ADUANQAyADgANQANAAoATgBNADoAVAByAGUAbgBkAF8AQQByAGUAYQBDAG8AbABvAHIAMgANAAoAVABQADoAMAANAAoAVgBBAEwAOgAyADUANQANAAoATgBNADoAVAByAGUAbgBkAF8AUwBoAG8AdwBMAGEAYgBlAGwAcwANAAoAVABQADoAMAANAAoAVgBBAEwAOgAwAA0ACgBOAE0AOgBUAHIAZQBuAGQAXwBMAEMAbwBsAG8AcgANAAoAVABQADoAMAANAAoAVgBBAEwAOgAwAA0ACgBOAE0AOgBUAHIAZQBuAGQAXwBMAEYAbwBuAHQADQAKAFQAUAA6ADIADQAKAFYAQQBMADoAIwBGAE8ATgBUACMAIwAjACMAOQAyADoAOQBQAC8ALwAvAHcAQQBBAEEAQQBBAEEAQQBBAEEAQQBBAEEAQQBBAEEASgBBAEIAQQBBAEEAQQBBAEEARABNAEEAdwBJAEIASQBrAEUAQQBjAGcAQgBwAEEARwBFAEEAYgBBAEEAQQBBAEEAQQBBAEEAQQBBAEEAQQBBAEEAQQBBAEEAQQBBAEEAQQBBAEEAQQBBAEEAQQBBAEEAQQBBAEEAQQBBAEEAQQBBAEEAQQBBAEEAQQBBAEEAQQBBAEEAQQBBAEEAQQBBAEEAQQBBAEEAQQBBAEEAQQBBAEEAQQBBAEEAQQBBAEEAQQBBAEEAQQBBAEEAPQANAAoAPAAvAE8AUABUAEkATwBOAFMAPgANAAoATgA6ADUADQAKAFQAWQBQAEUAOgA1AA0ACgBOAE0AOgBCAG8AeAAtAHAAbABvAHQAMgANAAoAUwBJAE0ASQBEADoAMAANAAoAUwBFAEwAUwA6ADEADQAKAEMAVQBSAFMARQBMADoAMAANAAoAVABQADoAMAANAAoAUgBHADoAMAANAAoATgBNADoAJwBbACMAIwBUAEgASQBTAFcAQgAjACMAXQD4rby5IAAyADAALQAxACcAIQBCACQAMwA2AA0ACgBDAEwAUgA6ADYANQA4ADEAMgAzADEADQAKAFQAUgBBAE4AUwBQADoANQAwAA0ACgBTAEkATQA6ADAADQAKADwAUwBFAEwAXwBPAFAAVABJAE8ATgBTAD4ADQAKAEMATgBUADoAMwANAAoATgBNADoANgANAAoAVABQADoAMAANAAoAVgBBAEwAOgAyAA0ACgBOAE0AOgAzAA0ACgBUAFAAOgAxAA0ACgBWAEEATAA6ADAALgAxADAAMAAwADAAMAAwADAAMAAwAA0ACgBOAE0AOgA0AA0ACgBUAFAAOgAxAA0ACgBWAEEATAA6ADAALgA5ADAAMAAwADAAMAAwADAAMAAwAA0ACgA8AC8AUwBFAEwAXwBPAFAAVABJAE8ATgBTAD4ADQAKADwATwBQAFQASQBPAE4AUwA+AA0ACgBDAE4AVAA6ADUAMQANAAoATgBNADoAQwBoAGEAcgB0AF8AVABpAHQAbABlAA0ACgBUAFAAOgAyAA0ACgBWAEEATAA6AA0ACgBOAE0AOgBzAGwAaQBkAGUAcgBzAA0ACgBUAFAAOgAwAA0ACgBWAEEATAA6ADAADQAKAE4ATQA6AHMAbABpAGQAZQByAHMAXwBjAHUAbQB1AGwADQAKAFQAUAA6ADAADQAKAFYAQQBMADoAMAANAAoATgBNADoAcAAxAA0ACgBUAFAAOgAxAA0ACgBWAEEATAA6ADAALgAwADEAMAAwADAAMAAwADAAMAAwAA0ACgBOAE0AOgBwADIADQAKAFQAUAA6ADEADQAKAFYAQQBMADoAMAAuADIANQAwADAAMAAwADAAMAAwADAADQAKAE4ATQA6AHAAMwANAAoAVABQADoAMQANAAoAVgBBAEwAOgAwAC4ANQAwADAAMAAwADAAMAAwADAAMAANAAoATgBNADoAcAA0AA0ACgBUAFAAOgAxAA0ACgBWAEEATAA6ADAALgA3ADUAMAAwADAAMAAwADAAMAAwAA0ACgBOAE0AOgBwADUADQAKAFQAUAA6ADEADQAKAFYAQQBMADoAMAAuADkAOQAwADAAMAAwADAAMAAwADAADQAKAE4ATQA6AGwAZQBnAGUAbgBkAA0ACgBUAFAAOgAwAA0ACgBWAEEATAA6ADAADQAKAE4ATQA6AE8AdgBlAHIAbABhAHkAVgBhAHIAcwANAAoAVABQADoAMAANAAoAVgBBAEwAOgAzAA0ACgBOAE0AOgBDAGgAYQByAHQAXwBTAGgAbwB3AFQAaQB0AGwAZQANAAoAVABQADoAMAANAAoAVgBBAEwAOgAxAA0ACgBOAE0AOgBDAGgAYQByAHQAXwBUAGkAdABsAGUAQwBvAGwAbwByAA0ACgBUAFAAOgAwAA0ACgBWAEEATAA6ADAADQAKAE4ATQA6AEMAaABhAHIAdABfAFQAaQB0AGwAZQBGAG8AbgB0AA0ACgBUAFAAOgAyAA0ACgBWAEEATAA6ACMARgBPAE4AVAAjACMAIwAjADkAMgA6ADgAUA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MAaABhAHIAdABfAEwAZQBnAGUAbgBkAEMAbwBsAG8AcgANAAoAVABQADoAMAANAAoAVgBBAEwAOgAwAA0ACgBOAE0AOgBDAGgAYQByAHQAXwBMAGUAZwBlAG4AZABGAG8AbgB0AA0ACgBUAFAAOgAyAA0ACgBWAEEATAA6ACMARgBPAE4AVAAjACMAIwAjADkAMgA6ADkAZg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MAaABhAHIAdABfAEIASwBDAG8AbABvAHIADQAKAFQAUAA6ADAADQAKAFYAQQBMADoAMQA2ADcANwA3ADIAMQA1AA0ACgBOAE0AOgBDAGgAYQByAHQAXwBCAG8AeABDAG8AbABvAHIADQAKAFQAUAA6ADAADQAKAFYAQQBMADoAMQA2ADcANwA3ADIAMQA1AA0ACgBOAE0AOgBDAGgAYQByAHQAXwBTAGgAbwB3AFAAcgBjAEkAbgBMAGUAZwBlAG4AZAANAAoAVABQADoAMAANAAoAVgBBAEwAOgAwAA0ACgBOAE0AOgBDAGgAYQByAHQAXwBCAG8AeABIAGkAZwBoAGwAaQBnAGgAdABCAGUAaABhAHYAaQBvAHIADQAKAFQAUAA6ADAADQAKAFYAQQBMADoAMQANAAoATgBNADoAQwBoAGEAcgB0AF8AQgBvAHgASABpAGcAaABsAGkAZwBoAHQAQwBsAHIADQAKAFQAUAA6ADAADQAKAFYAQQBMADoAMQA2ADcANwAwADIANwAwAA0ACgBOAE0AOgBYAF8AQQB4AGkAcwBfAEEAdQB0AG8AcwBjAGEAbABlAA0ACgBUAFAAOgAwAA0ACgBWAEEATAA6ADEADQAKAE4ATQA6AFgAXwBBAHgAaQBzAF8ATQBpAG4ADQAKAFQAUAA6ADEADQAKAFYAQQBMADoAbgBhAG4ADQAKAE4ATQA6AFgAXwBBAHgAaQBzAF8ATQBhAHgADQAKAFQAUAA6ADEADQAKAFYAQQBMADoAbgBhAG4ADQAKAE4ATQA6AFgAXwBBAHgAaQBzAF8AUwB0AGUAcAANAAoAVABQADoAMQANAAoAVgBBAEwAOgBuAGEAbgANAAoATgBNADoAWABfAEEAeABpAHMAXwBTAGMAYQBsAGUARgBhAGMAdABvAHIADQAKAFQAUAA6ADEADQAKAFYAQQBMADoAbgBhAG4ADQAKAE4ATQA6AFgAXwBBAHgAaQBzAF8ARgBvAHIAbQBhAHQADQAKAFQAUAA6ADAADQAKAFYAQQBMADoALQAxAA0ACgBOAE0AOgBYAF8AQQB4AGkAcwBfAEMAdQBzAHQAbwBtAEYAbwByAG0AYQB0AA0ACgBUAFAAOgAyAA0ACgBWAEEATAA6AA0ACgBOAE0AOgBYAF8AQQB4AGkAcwBfAEwAbwBnAGEAcgBpAHQAaABtAGkAYwANAAoAVABQADoAMAANAAoAVgBBAEwAOgAwAA0ACgBOAE0AOgBYAF8AQQB4AGkAcwBfAFMAaABvAHcAVABpAHQAbABlAA0ACgBUAFAAOgAwAA0ACgBWAEEATAA6ADEADQAKAE4ATQA6AFgAXwBBAHgAaQBzAF8AVABpAHQAbABlAEMAbwBsAG8AcgANAAoAVABQADoAMAANAAoAVgBBAEwAOgAwAA0ACgBOAE0AOgBYAF8AQQB4AGkAcwBfAEMAdQBzAHQAbwBtAFQAaQB0AGwAZQANAAoAVABQADoAMAANAAoAVgBBAEwAOgAwAA0ACgBOAE0AOgBYAF8AQQB4AGkAcwBfAFQAaQB0AGwAZQANAAoAVABQADoAMgANAAoAVgBBAEwAOgANAAoATgBNADoAWA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YAF8AQQB4AGkAcwBfAFMAaABvAHcARwByAGkAZABsAGkAbgBlAHMADQAKAFQAUAA6ADAADQAKAFYAQQBMADoAMAANAAoATgBNADoAWABfAEEAeABpAHMAXwBHAHIAaQBkAGwAaQBuAGUAQwBvAGwAbwByAA0ACgBUAFAAOgAwAA0ACgBWAEEATAA6ADEAMAAwADcAMAAxADgAOAANAAoATgBNADoAWABfAEEAeABpAHMAXwBHAHIAaQBkAGwAaQBuAGUAcwBTAHQAeQBsAGUADQAKAFQAUAA6ADAADQAKAFYAQQBMADoAMAANAAoATgBNADoAWABfAEEAeABpAHMAXwBHAHIAaQBkAGwAaQBuAGUAcwBXAGUAaQBnAGgAdAANAAoAVABQADoAMAANAAoAVgBBAEwAOgAxAA0ACgBOAE0AOgBYAF8AQQB4AGkAcwBfAEkAbgB0AGUAcgBsAGEAYwBlAA0ACgBUAFAAOgAwAA0ACgBWAEEATAA6ADAADQAKAE4ATQA6AFgAXwBBAHgAaQBzAF8ASQBuAHQAZQByAGwAYQBjAGUAQwBvAGwAbwByAA0ACgBUAFAAOgAwAA0ACgBWAEEATAA6ADEANAA4ADcAMgA1ADYAMQANAAoATgBNADoAWABfAEEAeABpAHMAXwBUAGkAYwBrAE0AYQByAGsADQAKAFQAUAA6ADAADQAKAFYAQQBMADoAMQANAAoATgBNADoAWABfAEEAeABpAHMAXwBMAGEAYgBlAGwAcwBTAHQAYQBnAGcAZQByAGUAZAANAAoAVABQADoAMAANAAoAVgBBAEwAOgAwAA0ACgBOAE0AOgBYAF8AQQB4AGkAcwBfAEwAYQBiAGUAbABzAEEAbgBnAGwAZQANAAoAVABQADoAMQANAAoAVgBBAEwAOgBuAGEAbgANAAoATgBNADoAWABfAEEAeABpAHMAXwBMAGEAYgBlAGwAcwBDAG8AbABvAHIADQAKAFQAUAA6ADAADQAKAFYAQQBMADoAMAANAAoATgBNADoAWA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IAUABsAG8AdABfAE0AUABUAHkAcABlAA0ACgBUAFAAOgAwAA0ACgBWAEEATAA6ADAADQAKAE4ATQA6AEIAUABsAG8AdABfAFAAQgBlAGgAYQB2AGkAbwByAA0ACgBUAFAAOgAwAA0ACgBWAEEATAA6ADAADQAKAE4ATQA6AEIAUABsAG8AdABfAFAAVAB5AHAAZQANAAoAVABQADoAMAANAAoAVgBBAEwAOgAwAA0ACgBOAE0AOgBCAFAAbABvAHQAXwBQAFMAaABvAHcADQAKAFQAUAA6ADAADQAKAFYAQQBMADoAMAANAAoATgBNADoAQgBQAGwAbwB0AF8AUABDAG8AbABvAHIADQAKAFQAUAA6ADAADQAKAFYAQQBMADoAMQA3ADYADQAKAE4ATQA6AEIAUABsAG8AdABfAFAARgBvAG4AdAANAAoAVABQADoAMgANAAoAVgBBAEwAOgAjAEYATwBOAFQAIwAjACMAIwA5ADIAOgA5AGY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CAFAAbABvAHQAXwBQAGEAaQBuAHQAVAB5AHAAZQANAAoAVABQADoAMAANAAoAVgBBAEwAOgAxAA0ACgA8AC8ATwBQAFQASQBPAE4AUwA+AA0ACgA8AC8AUABBAEcARQBTAD4ADQAKAA==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</si>
</sst>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&quot;$&quot;#,##0;\-&quot;$&quot;#,##0"/>
    <numFmt numFmtId="177" formatCode="0.000%"/>
    <numFmt numFmtId="178" formatCode="m/d/yy\ h:mm:ss"/>
    <numFmt numFmtId="179" formatCode="0.0000%"/>
    <numFmt numFmtId="180" formatCode="&quot;₩&quot;#,##0"/>
    <numFmt numFmtId="181" formatCode="#,##0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8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</borders>
  <cellStyleXfs count="33">
    <xf numFmtId="0" fontId="0" fillId="0" borderId="0"/>
    <xf numFmtId="179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78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76" fontId="0" fillId="0" borderId="0" xfId="0" applyNumberFormat="1"/>
    <xf numFmtId="0" fontId="0" fillId="0" borderId="0" xfId="0" applyAlignment="1">
      <alignment horizontal="right"/>
    </xf>
    <xf numFmtId="177" fontId="0" fillId="0" borderId="0" xfId="32" applyNumberFormat="1" applyFont="1"/>
    <xf numFmtId="10" fontId="0" fillId="0" borderId="0" xfId="0" applyNumberFormat="1"/>
    <xf numFmtId="9" fontId="0" fillId="3" borderId="19" xfId="0" applyNumberFormat="1" applyFill="1" applyBorder="1"/>
    <xf numFmtId="9" fontId="0" fillId="3" borderId="20" xfId="0" applyNumberFormat="1" applyFill="1" applyBorder="1"/>
    <xf numFmtId="9" fontId="0" fillId="3" borderId="21" xfId="0" applyNumberFormat="1" applyFill="1" applyBorder="1"/>
    <xf numFmtId="0" fontId="0" fillId="3" borderId="19" xfId="0" applyFill="1" applyBorder="1"/>
    <xf numFmtId="0" fontId="0" fillId="3" borderId="21" xfId="0" applyFill="1" applyBorder="1"/>
    <xf numFmtId="9" fontId="0" fillId="3" borderId="22" xfId="0" applyNumberFormat="1" applyFill="1" applyBorder="1"/>
    <xf numFmtId="180" fontId="0" fillId="3" borderId="19" xfId="0" applyNumberFormat="1" applyFill="1" applyBorder="1"/>
    <xf numFmtId="180" fontId="0" fillId="3" borderId="20" xfId="0" applyNumberFormat="1" applyFill="1" applyBorder="1"/>
    <xf numFmtId="180" fontId="0" fillId="0" borderId="0" xfId="0" applyNumberFormat="1"/>
    <xf numFmtId="181" fontId="0" fillId="3" borderId="22" xfId="0" applyNumberFormat="1" applyFill="1" applyBorder="1"/>
    <xf numFmtId="181" fontId="0" fillId="0" borderId="0" xfId="0" applyNumberFormat="1"/>
    <xf numFmtId="0" fontId="9" fillId="0" borderId="0" xfId="0" applyFont="1"/>
    <xf numFmtId="180" fontId="0" fillId="0" borderId="23" xfId="0" applyNumberFormat="1" applyBorder="1"/>
    <xf numFmtId="0" fontId="0" fillId="0" borderId="0" xfId="0" applyAlignment="1"/>
  </cellXfs>
  <cellStyles count="33">
    <cellStyle name="RISKbigPercent" xfId="1" xr:uid="{00000000-0005-0000-0000-000000000000}"/>
    <cellStyle name="RISKblandrEdge" xfId="2" xr:uid="{00000000-0005-0000-0000-000001000000}"/>
    <cellStyle name="RISKblCorner" xfId="3" xr:uid="{00000000-0005-0000-0000-000002000000}"/>
    <cellStyle name="RISKbottomEdge" xfId="4" xr:uid="{00000000-0005-0000-0000-000003000000}"/>
    <cellStyle name="RISKbrCorner" xfId="5" xr:uid="{00000000-0005-0000-0000-000004000000}"/>
    <cellStyle name="RISKdarkBoxed" xfId="6" xr:uid="{00000000-0005-0000-0000-000005000000}"/>
    <cellStyle name="RISKdarkShade" xfId="7" xr:uid="{00000000-0005-0000-0000-000006000000}"/>
    <cellStyle name="RISKdbottomEdge" xfId="8" xr:uid="{00000000-0005-0000-0000-000007000000}"/>
    <cellStyle name="RISKdrightEdge" xfId="9" xr:uid="{00000000-0005-0000-0000-000008000000}"/>
    <cellStyle name="RISKdurationTime" xfId="10" xr:uid="{00000000-0005-0000-0000-000009000000}"/>
    <cellStyle name="RISKinNumber" xfId="11" xr:uid="{00000000-0005-0000-0000-00000A000000}"/>
    <cellStyle name="RISKlandrEdge" xfId="12" xr:uid="{00000000-0005-0000-0000-00000B000000}"/>
    <cellStyle name="RISKleftEdge" xfId="13" xr:uid="{00000000-0005-0000-0000-00000C000000}"/>
    <cellStyle name="RISKlightBoxed" xfId="14" xr:uid="{00000000-0005-0000-0000-00000D000000}"/>
    <cellStyle name="RISKltandbEdge" xfId="15" xr:uid="{00000000-0005-0000-0000-00000E000000}"/>
    <cellStyle name="RISKnormBoxed" xfId="16" xr:uid="{00000000-0005-0000-0000-00000F000000}"/>
    <cellStyle name="RISKnormCenter" xfId="17" xr:uid="{00000000-0005-0000-0000-000010000000}"/>
    <cellStyle name="RISKnormHeading" xfId="18" xr:uid="{00000000-0005-0000-0000-000011000000}"/>
    <cellStyle name="RISKnormItal" xfId="19" xr:uid="{00000000-0005-0000-0000-000012000000}"/>
    <cellStyle name="RISKnormLabel" xfId="20" xr:uid="{00000000-0005-0000-0000-000013000000}"/>
    <cellStyle name="RISKnormShade" xfId="21" xr:uid="{00000000-0005-0000-0000-000014000000}"/>
    <cellStyle name="RISKnormTitle" xfId="22" xr:uid="{00000000-0005-0000-0000-000015000000}"/>
    <cellStyle name="RISKoutNumber" xfId="23" xr:uid="{00000000-0005-0000-0000-000016000000}"/>
    <cellStyle name="RISKrightEdge" xfId="24" xr:uid="{00000000-0005-0000-0000-000017000000}"/>
    <cellStyle name="RISKrtandbEdge" xfId="25" xr:uid="{00000000-0005-0000-0000-000018000000}"/>
    <cellStyle name="RISKssTime" xfId="26" xr:uid="{00000000-0005-0000-0000-000019000000}"/>
    <cellStyle name="RISKtandbEdge" xfId="27" xr:uid="{00000000-0005-0000-0000-00001A000000}"/>
    <cellStyle name="RISKtlandrEdge" xfId="28" xr:uid="{00000000-0005-0000-0000-00001B000000}"/>
    <cellStyle name="RISKtlCorner" xfId="29" xr:uid="{00000000-0005-0000-0000-00001C000000}"/>
    <cellStyle name="RISKtopEdge" xfId="30" xr:uid="{00000000-0005-0000-0000-00001D000000}"/>
    <cellStyle name="RISKtrCorner" xfId="31" xr:uid="{00000000-0005-0000-0000-00001E000000}"/>
    <cellStyle name="백분율" xfId="32" builtinId="5"/>
    <cellStyle name="표준" xfId="0" builtinId="0"/>
  </cellStyles>
  <dxfs count="3"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indexed="27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N11"/>
  <sheetViews>
    <sheetView workbookViewId="0"/>
  </sheetViews>
  <sheetFormatPr defaultRowHeight="13.2" x14ac:dyDescent="0.25"/>
  <sheetData>
    <row r="1" spans="1:40" x14ac:dyDescent="0.25">
      <c r="A1">
        <v>1</v>
      </c>
      <c r="B1">
        <v>0</v>
      </c>
    </row>
    <row r="2" spans="1:40" x14ac:dyDescent="0.25">
      <c r="A2">
        <v>0</v>
      </c>
    </row>
    <row r="3" spans="1:40" x14ac:dyDescent="0.25">
      <c r="A3">
        <f ca="1">'그림 20-1'!$B$36</f>
        <v>4625510358.1473026</v>
      </c>
      <c r="B3" t="b">
        <v>1</v>
      </c>
      <c r="C3">
        <v>0</v>
      </c>
      <c r="D3">
        <v>1</v>
      </c>
      <c r="E3" t="s">
        <v>37</v>
      </c>
      <c r="F3">
        <v>1</v>
      </c>
      <c r="G3">
        <v>0</v>
      </c>
      <c r="H3">
        <v>0</v>
      </c>
      <c r="J3" t="s">
        <v>38</v>
      </c>
      <c r="K3" t="s">
        <v>39</v>
      </c>
      <c r="L3" t="s">
        <v>40</v>
      </c>
      <c r="AG3">
        <f ca="1">'그림 20-1'!$B$36</f>
        <v>4625510358.1473026</v>
      </c>
      <c r="AH3">
        <v>11</v>
      </c>
      <c r="AI3">
        <v>1</v>
      </c>
      <c r="AJ3" t="b">
        <v>0</v>
      </c>
      <c r="AK3" t="b">
        <v>1</v>
      </c>
      <c r="AL3">
        <v>0</v>
      </c>
      <c r="AM3" t="b">
        <v>0</v>
      </c>
      <c r="AN3" t="e">
        <f>_</f>
        <v>#NAME?</v>
      </c>
    </row>
    <row r="4" spans="1:40" x14ac:dyDescent="0.25">
      <c r="A4">
        <v>0</v>
      </c>
    </row>
    <row r="5" spans="1:40" x14ac:dyDescent="0.25">
      <c r="A5" t="b">
        <v>0</v>
      </c>
      <c r="B5">
        <v>15680</v>
      </c>
      <c r="C5">
        <v>7345</v>
      </c>
      <c r="D5">
        <v>6540</v>
      </c>
      <c r="E5">
        <v>120</v>
      </c>
    </row>
    <row r="6" spans="1:40" x14ac:dyDescent="0.25">
      <c r="A6" t="b">
        <v>0</v>
      </c>
      <c r="B6">
        <v>15680</v>
      </c>
      <c r="C6">
        <v>7345</v>
      </c>
      <c r="D6">
        <v>7360</v>
      </c>
      <c r="E6">
        <v>0</v>
      </c>
    </row>
    <row r="7" spans="1:40" x14ac:dyDescent="0.25">
      <c r="A7" t="b">
        <v>0</v>
      </c>
      <c r="B7">
        <v>15680</v>
      </c>
      <c r="C7">
        <v>7345</v>
      </c>
      <c r="D7">
        <v>7360</v>
      </c>
      <c r="E7">
        <v>0</v>
      </c>
    </row>
    <row r="8" spans="1:40" x14ac:dyDescent="0.25">
      <c r="A8" t="b">
        <v>0</v>
      </c>
      <c r="B8">
        <v>15680</v>
      </c>
      <c r="C8">
        <v>7345</v>
      </c>
      <c r="D8">
        <v>7360</v>
      </c>
      <c r="E8">
        <v>0</v>
      </c>
    </row>
    <row r="9" spans="1:40" x14ac:dyDescent="0.25">
      <c r="A9" t="b">
        <v>0</v>
      </c>
      <c r="B9">
        <v>15680</v>
      </c>
      <c r="C9">
        <v>7345</v>
      </c>
      <c r="D9">
        <v>7360</v>
      </c>
      <c r="E9">
        <v>0</v>
      </c>
    </row>
    <row r="10" spans="1:40" x14ac:dyDescent="0.25">
      <c r="A10">
        <v>0</v>
      </c>
    </row>
    <row r="11" spans="1:40" x14ac:dyDescent="0.25">
      <c r="A11">
        <v>0</v>
      </c>
      <c r="B11" t="b">
        <v>0</v>
      </c>
      <c r="C11" t="b">
        <v>0</v>
      </c>
      <c r="D11">
        <v>10</v>
      </c>
      <c r="E11">
        <v>0.95</v>
      </c>
      <c r="F11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K46"/>
  <sheetViews>
    <sheetView tabSelected="1" zoomScale="88" zoomScaleNormal="100" workbookViewId="0">
      <selection activeCell="G19" sqref="G19"/>
    </sheetView>
  </sheetViews>
  <sheetFormatPr defaultRowHeight="13.2" x14ac:dyDescent="0.25"/>
  <cols>
    <col min="1" max="1" width="28.44140625" customWidth="1"/>
    <col min="2" max="5" width="16.21875" bestFit="1" customWidth="1"/>
    <col min="6" max="9" width="14.44140625" bestFit="1" customWidth="1"/>
    <col min="10" max="10" width="15.5546875" bestFit="1" customWidth="1"/>
    <col min="11" max="11" width="16.21875" bestFit="1" customWidth="1"/>
    <col min="12" max="12" width="8.88671875" customWidth="1"/>
  </cols>
  <sheetData>
    <row r="1" spans="1:2" ht="15.6" x14ac:dyDescent="0.35">
      <c r="A1" s="17" t="s">
        <v>32</v>
      </c>
    </row>
    <row r="2" spans="1:2" ht="13.8" thickBot="1" x14ac:dyDescent="0.3"/>
    <row r="3" spans="1:2" ht="13.8" thickBot="1" x14ac:dyDescent="0.3">
      <c r="A3" t="s">
        <v>0</v>
      </c>
      <c r="B3" s="15">
        <v>1000000</v>
      </c>
    </row>
    <row r="5" spans="1:2" ht="13.8" thickBot="1" x14ac:dyDescent="0.3">
      <c r="A5" t="s">
        <v>3</v>
      </c>
    </row>
    <row r="6" spans="1:2" x14ac:dyDescent="0.25">
      <c r="A6" t="s">
        <v>1</v>
      </c>
      <c r="B6" s="6">
        <v>0.05</v>
      </c>
    </row>
    <row r="7" spans="1:2" ht="13.8" thickBot="1" x14ac:dyDescent="0.3">
      <c r="A7" t="s">
        <v>2</v>
      </c>
      <c r="B7" s="7">
        <v>0.01</v>
      </c>
    </row>
    <row r="9" spans="1:2" ht="13.8" thickBot="1" x14ac:dyDescent="0.3">
      <c r="A9" t="s">
        <v>33</v>
      </c>
    </row>
    <row r="10" spans="1:2" x14ac:dyDescent="0.25">
      <c r="A10" t="s">
        <v>4</v>
      </c>
      <c r="B10" s="6">
        <v>0.2</v>
      </c>
    </row>
    <row r="11" spans="1:2" x14ac:dyDescent="0.25">
      <c r="A11" t="s">
        <v>5</v>
      </c>
      <c r="B11" s="8">
        <v>0.4</v>
      </c>
    </row>
    <row r="12" spans="1:2" ht="13.8" thickBot="1" x14ac:dyDescent="0.3">
      <c r="A12" t="s">
        <v>6</v>
      </c>
      <c r="B12" s="7">
        <v>0.7</v>
      </c>
    </row>
    <row r="13" spans="1:2" ht="13.8" thickBot="1" x14ac:dyDescent="0.3"/>
    <row r="14" spans="1:2" x14ac:dyDescent="0.25">
      <c r="A14" t="s">
        <v>8</v>
      </c>
      <c r="B14" s="9">
        <v>3</v>
      </c>
    </row>
    <row r="15" spans="1:2" x14ac:dyDescent="0.25">
      <c r="A15" t="s">
        <v>7</v>
      </c>
      <c r="B15" s="10">
        <v>0.4</v>
      </c>
    </row>
    <row r="16" spans="1:2" ht="13.8" thickBot="1" x14ac:dyDescent="0.3">
      <c r="A16" t="s">
        <v>36</v>
      </c>
      <c r="B16" s="7">
        <v>0.2</v>
      </c>
    </row>
    <row r="17" spans="1:11" ht="13.8" thickBot="1" x14ac:dyDescent="0.3"/>
    <row r="18" spans="1:11" x14ac:dyDescent="0.25">
      <c r="A18" t="s">
        <v>9</v>
      </c>
      <c r="B18" s="12">
        <v>2200</v>
      </c>
    </row>
    <row r="19" spans="1:11" ht="13.8" thickBot="1" x14ac:dyDescent="0.3">
      <c r="A19" t="s">
        <v>10</v>
      </c>
      <c r="B19" s="13">
        <v>400</v>
      </c>
    </row>
    <row r="20" spans="1:11" ht="13.8" thickBot="1" x14ac:dyDescent="0.3"/>
    <row r="21" spans="1:11" ht="13.8" thickBot="1" x14ac:dyDescent="0.3">
      <c r="A21" t="s">
        <v>11</v>
      </c>
      <c r="B21" s="11">
        <v>0.1</v>
      </c>
    </row>
    <row r="23" spans="1:11" x14ac:dyDescent="0.25">
      <c r="A23" s="1" t="s">
        <v>12</v>
      </c>
    </row>
    <row r="24" spans="1:11" x14ac:dyDescent="0.25"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21</v>
      </c>
      <c r="K24" s="3" t="s">
        <v>22</v>
      </c>
    </row>
    <row r="25" spans="1:11" x14ac:dyDescent="0.25">
      <c r="A25" t="s">
        <v>23</v>
      </c>
      <c r="B25" s="16">
        <f>InitPigs</f>
        <v>1000000</v>
      </c>
      <c r="C25" s="16">
        <f ca="1">B27</f>
        <v>1048810</v>
      </c>
      <c r="D25" s="16">
        <f ca="1">C27</f>
        <v>1118350</v>
      </c>
      <c r="E25" s="16">
        <f t="shared" ref="E25:K25" ca="1" si="0">D27</f>
        <v>1186405</v>
      </c>
      <c r="F25" s="16">
        <f t="shared" ca="1" si="0"/>
        <v>1232847</v>
      </c>
      <c r="G25" s="16">
        <f t="shared" ca="1" si="0"/>
        <v>1288272</v>
      </c>
      <c r="H25" s="16">
        <f t="shared" ca="1" si="0"/>
        <v>1338050</v>
      </c>
      <c r="I25" s="16">
        <f t="shared" ca="1" si="0"/>
        <v>1402639</v>
      </c>
      <c r="J25" s="16">
        <f t="shared" ca="1" si="0"/>
        <v>1442923</v>
      </c>
      <c r="K25" s="16">
        <f t="shared" ca="1" si="0"/>
        <v>1527475</v>
      </c>
    </row>
    <row r="26" spans="1:11" x14ac:dyDescent="0.25">
      <c r="A26" t="s">
        <v>24</v>
      </c>
      <c r="B26" s="4">
        <f ca="1">_xll.VoseNormal(MeanRate,StdevRate)</f>
        <v>4.8809548886485893E-2</v>
      </c>
      <c r="C26" s="4">
        <f ca="1">_xll.VoseNormal(MeanRate,StdevRate)</f>
        <v>6.6303599270572111E-2</v>
      </c>
      <c r="D26" s="4">
        <f ca="1">_xll.VoseNormal(MeanRate,StdevRate)</f>
        <v>6.08534771725215E-2</v>
      </c>
      <c r="E26" s="4">
        <f ca="1">_xll.VoseNormal(MeanRate,StdevRate)</f>
        <v>3.9145321791433256E-2</v>
      </c>
      <c r="F26" s="4">
        <f ca="1">_xll.VoseNormal(MeanRate,StdevRate)</f>
        <v>4.4956566777992472E-2</v>
      </c>
      <c r="G26" s="4">
        <f ca="1">_xll.VoseNormal(MeanRate,StdevRate)</f>
        <v>3.8639525769525125E-2</v>
      </c>
      <c r="H26" s="4">
        <f ca="1">_xll.VoseNormal(MeanRate,StdevRate)</f>
        <v>4.827095419925951E-2</v>
      </c>
      <c r="I26" s="4">
        <f ca="1">_xll.VoseNormal(MeanRate,StdevRate)</f>
        <v>2.8720313836629052E-2</v>
      </c>
      <c r="J26" s="4">
        <f ca="1">_xll.VoseNormal(MeanRate,StdevRate)</f>
        <v>5.8597932378177939E-2</v>
      </c>
      <c r="K26" s="4">
        <f ca="1">_xll.VoseNormal(MeanRate,StdevRate)</f>
        <v>5.2572046994504823E-2</v>
      </c>
    </row>
    <row r="27" spans="1:11" x14ac:dyDescent="0.25">
      <c r="A27" t="s">
        <v>25</v>
      </c>
      <c r="B27" s="16">
        <f ca="1">ROUND(B25*(1+B26),0)</f>
        <v>1048810</v>
      </c>
      <c r="C27" s="16">
        <f ca="1">ROUND(C25*(1+C26),0)</f>
        <v>1118350</v>
      </c>
      <c r="D27" s="16">
        <f t="shared" ref="D27:K27" ca="1" si="1">ROUND(D25*(1+D26),0)</f>
        <v>1186405</v>
      </c>
      <c r="E27" s="16">
        <f t="shared" ca="1" si="1"/>
        <v>1232847</v>
      </c>
      <c r="F27" s="16">
        <f t="shared" ca="1" si="1"/>
        <v>1288272</v>
      </c>
      <c r="G27" s="16">
        <f t="shared" ca="1" si="1"/>
        <v>1338050</v>
      </c>
      <c r="H27" s="16">
        <f t="shared" ca="1" si="1"/>
        <v>1402639</v>
      </c>
      <c r="I27" s="16">
        <f t="shared" ca="1" si="1"/>
        <v>1442923</v>
      </c>
      <c r="J27" s="16">
        <f t="shared" ca="1" si="1"/>
        <v>1527475</v>
      </c>
      <c r="K27" s="16">
        <f t="shared" ca="1" si="1"/>
        <v>1607777</v>
      </c>
    </row>
    <row r="29" spans="1:11" x14ac:dyDescent="0.25">
      <c r="A29" t="s">
        <v>35</v>
      </c>
      <c r="B29" s="4">
        <f ca="1">_xll.VoseTriangle(MinShare,MLShare,MaxShare)</f>
        <v>0.55611823015706141</v>
      </c>
      <c r="C29" s="4">
        <f ca="1">B29*(1-B30*DropMktShare)</f>
        <v>0.44489458412564914</v>
      </c>
      <c r="D29" s="4">
        <f t="shared" ref="C29:K29" ca="1" si="2">C29*(1-C30*DropMktShare)</f>
        <v>0.35591566730051932</v>
      </c>
      <c r="E29" s="4">
        <f t="shared" ca="1" si="2"/>
        <v>0.28473253384041547</v>
      </c>
      <c r="F29" s="4">
        <f t="shared" ca="1" si="2"/>
        <v>0.28473253384041547</v>
      </c>
      <c r="G29" s="4">
        <f t="shared" ca="1" si="2"/>
        <v>0.28473253384041547</v>
      </c>
      <c r="H29" s="4">
        <f t="shared" ca="1" si="2"/>
        <v>0.28473253384041547</v>
      </c>
      <c r="I29" s="4">
        <f t="shared" ca="1" si="2"/>
        <v>0.28473253384041547</v>
      </c>
      <c r="J29" s="4">
        <f t="shared" ca="1" si="2"/>
        <v>0.28473253384041547</v>
      </c>
      <c r="K29" s="4">
        <f t="shared" ca="1" si="2"/>
        <v>0.28473253384041547</v>
      </c>
    </row>
    <row r="30" spans="1:11" x14ac:dyDescent="0.25">
      <c r="A30" t="s">
        <v>26</v>
      </c>
      <c r="B30">
        <f ca="1">_xll.VoseBinomial(NCompetitors,ProbEnter)</f>
        <v>1</v>
      </c>
      <c r="C30">
        <f ca="1">IF(NCompetitors-B31=0,0,_xll.VoseBinomial(NCompetitors-B31,ProbEnter))</f>
        <v>1</v>
      </c>
      <c r="D30">
        <f ca="1">IF(NCompetitors-C31=0,0,_xll.VoseBinomial(NCompetitors-C31,ProbEnter))</f>
        <v>1</v>
      </c>
      <c r="E30">
        <f ca="1">IF(NCompetitors-D31=0,0,_xll.VoseBinomial(NCompetitors-D31,ProbEnter))</f>
        <v>0</v>
      </c>
      <c r="F30">
        <f ca="1">IF(NCompetitors-E31=0,0,_xll.VoseBinomial(NCompetitors-E31,ProbEnter))</f>
        <v>0</v>
      </c>
      <c r="G30">
        <f ca="1">IF(NCompetitors-F31=0,0,_xll.VoseBinomial(NCompetitors-F31,ProbEnter))</f>
        <v>0</v>
      </c>
      <c r="H30">
        <f ca="1">IF(NCompetitors-G31=0,0,_xll.VoseBinomial(NCompetitors-G31,ProbEnter))</f>
        <v>0</v>
      </c>
      <c r="I30">
        <f ca="1">IF(NCompetitors-H31=0,0,_xll.VoseBinomial(NCompetitors-H31,ProbEnter))</f>
        <v>0</v>
      </c>
      <c r="J30">
        <f ca="1">IF(NCompetitors-I31=0,0,_xll.VoseBinomial(NCompetitors-I31,ProbEnter))</f>
        <v>0</v>
      </c>
      <c r="K30">
        <f ca="1">IF(NCompetitors-J31=0,0,_xll.VoseBinomial(NCompetitors-J31,ProbEnter))</f>
        <v>0</v>
      </c>
    </row>
    <row r="31" spans="1:11" x14ac:dyDescent="0.25">
      <c r="A31" t="s">
        <v>29</v>
      </c>
      <c r="B31">
        <f ca="1">B30</f>
        <v>1</v>
      </c>
      <c r="C31">
        <f ca="1">B31+C30</f>
        <v>2</v>
      </c>
      <c r="D31">
        <f t="shared" ref="C31:K31" ca="1" si="3">C31+D30</f>
        <v>3</v>
      </c>
      <c r="E31">
        <f t="shared" ca="1" si="3"/>
        <v>3</v>
      </c>
      <c r="F31">
        <f t="shared" ca="1" si="3"/>
        <v>3</v>
      </c>
      <c r="G31">
        <f t="shared" ca="1" si="3"/>
        <v>3</v>
      </c>
      <c r="H31">
        <f t="shared" ca="1" si="3"/>
        <v>3</v>
      </c>
      <c r="I31">
        <f t="shared" ca="1" si="3"/>
        <v>3</v>
      </c>
      <c r="J31">
        <f t="shared" ca="1" si="3"/>
        <v>3</v>
      </c>
      <c r="K31">
        <f t="shared" ca="1" si="3"/>
        <v>3</v>
      </c>
    </row>
    <row r="33" spans="1:11" x14ac:dyDescent="0.25">
      <c r="A33" t="s">
        <v>27</v>
      </c>
      <c r="B33" s="14">
        <f ca="1">UnitPrice*B25*B29</f>
        <v>1223460106.345535</v>
      </c>
      <c r="C33" s="14">
        <f ca="1">UnitPrice*C25*C29</f>
        <v>1026541755.3090086</v>
      </c>
      <c r="D33" s="14">
        <f t="shared" ref="C33:K33" ca="1" si="4">UnitPrice*D25*D29</f>
        <v>875684230.35617876</v>
      </c>
      <c r="E33" s="14">
        <f t="shared" ca="1" si="4"/>
        <v>743177823.98406386</v>
      </c>
      <c r="F33" s="14">
        <f t="shared" ca="1" si="4"/>
        <v>772269630.32462037</v>
      </c>
      <c r="G33" s="14">
        <f t="shared" ca="1" si="4"/>
        <v>806988491.83845139</v>
      </c>
      <c r="H33" s="14">
        <f t="shared" ca="1" si="4"/>
        <v>838170007.19136941</v>
      </c>
      <c r="I33" s="14">
        <f t="shared" ca="1" si="4"/>
        <v>878629304.37345028</v>
      </c>
      <c r="J33" s="14">
        <f t="shared" ca="1" si="4"/>
        <v>903863668.23855042</v>
      </c>
      <c r="K33" s="14">
        <f t="shared" ca="1" si="4"/>
        <v>956828019.681355</v>
      </c>
    </row>
    <row r="34" spans="1:11" x14ac:dyDescent="0.25">
      <c r="A34" t="s">
        <v>28</v>
      </c>
      <c r="B34" s="14">
        <f ca="1">UnitCost*B25*B29</f>
        <v>222447292.06282458</v>
      </c>
      <c r="C34" s="14">
        <f t="shared" ref="C34:K34" ca="1" si="5">UnitCost*C25*C29</f>
        <v>186643955.51072884</v>
      </c>
      <c r="D34" s="14">
        <f t="shared" ca="1" si="5"/>
        <v>159215314.61021432</v>
      </c>
      <c r="E34" s="14">
        <f t="shared" ca="1" si="5"/>
        <v>135123240.72437525</v>
      </c>
      <c r="F34" s="14">
        <f t="shared" ca="1" si="5"/>
        <v>140412660.05902189</v>
      </c>
      <c r="G34" s="14">
        <f t="shared" ca="1" si="5"/>
        <v>146725180.33426389</v>
      </c>
      <c r="H34" s="14">
        <f t="shared" ca="1" si="5"/>
        <v>152394546.76206717</v>
      </c>
      <c r="I34" s="14">
        <f t="shared" ca="1" si="5"/>
        <v>159750782.61335459</v>
      </c>
      <c r="J34" s="14">
        <f t="shared" ca="1" si="5"/>
        <v>164338848.77064553</v>
      </c>
      <c r="K34" s="14">
        <f t="shared" ca="1" si="5"/>
        <v>173968730.85115546</v>
      </c>
    </row>
    <row r="35" spans="1:11" ht="13.8" thickBot="1" x14ac:dyDescent="0.3">
      <c r="A35" t="s">
        <v>34</v>
      </c>
      <c r="B35" s="14">
        <f ca="1">_xll.VoseOutput("Profit1",,"Profits",1)+B33-B34</f>
        <v>1001012814.2827104</v>
      </c>
      <c r="C35" s="14">
        <f ca="1">_xll.VoseOutput("Profit2",,"Profits",2)+C33-C34</f>
        <v>839897799.79827976</v>
      </c>
      <c r="D35" s="14">
        <f ca="1">_xll.VoseOutput("Profit3",,"Profits",3)+D33-D34</f>
        <v>716468915.74596441</v>
      </c>
      <c r="E35" s="14">
        <f ca="1">_xll.VoseOutput("Profit4",,"Profits",4)+E33-E34</f>
        <v>608054583.25968862</v>
      </c>
      <c r="F35" s="14">
        <f ca="1">_xll.VoseOutput("Profit5",,"Profits",5)+F33-F34</f>
        <v>631856970.26559854</v>
      </c>
      <c r="G35" s="14">
        <f ca="1">_xll.VoseOutput("Profit6",,"Profits",6)+G33-G34</f>
        <v>660263311.50418746</v>
      </c>
      <c r="H35" s="14">
        <f ca="1">_xll.VoseOutput("Profit7",,"Profits",7)+H33-H34</f>
        <v>685775460.42930222</v>
      </c>
      <c r="I35" s="14">
        <f ca="1">_xll.VoseOutput("Profit8",,"Profits",8)+I33-I34</f>
        <v>718878521.76009572</v>
      </c>
      <c r="J35" s="14">
        <f ca="1">_xll.VoseOutput("Profit9",,"Profits",9)+J33-J34</f>
        <v>739524819.46790493</v>
      </c>
      <c r="K35" s="14">
        <f ca="1">_xll.VoseOutput("Profit10",,"Profits",10)+K33-K34</f>
        <v>782859288.83019948</v>
      </c>
    </row>
    <row r="36" spans="1:11" ht="14.4" thickTop="1" thickBot="1" x14ac:dyDescent="0.3">
      <c r="A36" t="s">
        <v>30</v>
      </c>
      <c r="B36" s="18" cm="1">
        <f t="array" aca="1" ref="B36" ca="1">_xll.VoseOutput("NPV")+NPV(DiscRate,B35:K35)</f>
        <v>4625510358.1473026</v>
      </c>
    </row>
    <row r="37" spans="1:11" ht="13.8" thickTop="1" x14ac:dyDescent="0.25">
      <c r="B37" s="2"/>
    </row>
    <row r="38" spans="1:11" x14ac:dyDescent="0.25">
      <c r="A38" t="s">
        <v>31</v>
      </c>
      <c r="B38" s="14" cm="1">
        <f t="array" aca="1" ref="B38" ca="1">_xll.VoseSimMean(B36)</f>
        <v>3584482166.7238388</v>
      </c>
    </row>
    <row r="40" spans="1:11" x14ac:dyDescent="0.25">
      <c r="B40" s="14"/>
    </row>
    <row r="41" spans="1:11" x14ac:dyDescent="0.25">
      <c r="B41" s="2"/>
    </row>
    <row r="42" spans="1:11" x14ac:dyDescent="0.25">
      <c r="A42" s="1"/>
      <c r="B42" s="2"/>
    </row>
    <row r="44" spans="1:11" x14ac:dyDescent="0.25">
      <c r="B44" s="5"/>
    </row>
    <row r="46" spans="1:11" x14ac:dyDescent="0.25">
      <c r="B46" s="5"/>
    </row>
  </sheetData>
  <phoneticPr fontId="0" type="noConversion"/>
  <conditionalFormatting sqref="B35">
    <cfRule type="expression" dxfId="2" priority="1" stopIfTrue="1">
      <formula>IF(RiskSelectedCell=CELL("address",B35),TRUE)</formula>
    </cfRule>
  </conditionalFormatting>
  <conditionalFormatting sqref="A35">
    <cfRule type="expression" dxfId="1" priority="2" stopIfTrue="1">
      <formula>IF(RiskSelectedNameCell1=CELL("address",$A$35),TRUE)</formula>
    </cfRule>
  </conditionalFormatting>
  <conditionalFormatting sqref="B24">
    <cfRule type="expression" dxfId="0" priority="3" stopIfTrue="1">
      <formula>IF(RiskSelectedNameCell2=CELL("address",$B$24),TRUE)</formula>
    </cfRule>
  </conditionalFormatting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3628-4F20-4E17-82A3-63F52347249C}">
  <sheetPr codeName="Sheet3"/>
  <dimension ref="A1:B1"/>
  <sheetViews>
    <sheetView workbookViewId="0"/>
  </sheetViews>
  <sheetFormatPr defaultRowHeight="13.2" x14ac:dyDescent="0.25"/>
  <sheetData>
    <row r="1" spans="1:2" x14ac:dyDescent="0.25">
      <c r="A1" t="s">
        <v>41</v>
      </c>
      <c r="B1">
        <v>0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1AEF-A3AF-4B0E-8AD9-DA80AC3A35ED}">
  <sheetPr codeName="Sheet4"/>
  <dimension ref="A1:H2"/>
  <sheetViews>
    <sheetView workbookViewId="0"/>
  </sheetViews>
  <sheetFormatPr defaultRowHeight="13.2" x14ac:dyDescent="0.25"/>
  <sheetData>
    <row r="1" spans="1:8" x14ac:dyDescent="0.25">
      <c r="A1">
        <v>1</v>
      </c>
    </row>
    <row r="2" spans="1:8" x14ac:dyDescent="0.25">
      <c r="E2" s="19" t="s">
        <v>42</v>
      </c>
      <c r="F2">
        <v>2</v>
      </c>
      <c r="G2" t="s">
        <v>43</v>
      </c>
      <c r="H2" t="s">
        <v>44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14</vt:i4>
      </vt:variant>
    </vt:vector>
  </HeadingPairs>
  <TitlesOfParts>
    <vt:vector size="18" baseType="lpstr">
      <vt:lpstr>RiskSerializationData</vt:lpstr>
      <vt:lpstr>그림 20-1</vt:lpstr>
      <vt:lpstr>ModelRiskDSN</vt:lpstr>
      <vt:lpstr>ModelRiskSYS1</vt:lpstr>
      <vt:lpstr>Costs</vt:lpstr>
      <vt:lpstr>DiscRate</vt:lpstr>
      <vt:lpstr>DropMktShare</vt:lpstr>
      <vt:lpstr>InitPigs</vt:lpstr>
      <vt:lpstr>MaxShare</vt:lpstr>
      <vt:lpstr>MeanRate</vt:lpstr>
      <vt:lpstr>MinShare</vt:lpstr>
      <vt:lpstr>MLShare</vt:lpstr>
      <vt:lpstr>NCompetitors</vt:lpstr>
      <vt:lpstr>ProbEnter</vt:lpstr>
      <vt:lpstr>Revenues</vt:lpstr>
      <vt:lpstr>StdevRate</vt:lpstr>
      <vt:lpstr>UnitCost</vt:lpstr>
      <vt:lpstr>UnitPrice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한다현</cp:lastModifiedBy>
  <dcterms:created xsi:type="dcterms:W3CDTF">1998-10-17T18:17:07Z</dcterms:created>
  <dcterms:modified xsi:type="dcterms:W3CDTF">2023-06-14T17:04:43Z</dcterms:modified>
</cp:coreProperties>
</file>