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hcmusedu-my.sharepoint.com/personal/20120149_student_hcmus_edu_vn/Documents/OOP/N4_T9/oop/oop/"/>
    </mc:Choice>
  </mc:AlternateContent>
  <xr:revisionPtr revIDLastSave="3" documentId="8_{BA107095-ADAC-3E44-B71D-BCAA6B4EC7EF}" xr6:coauthVersionLast="47" xr6:coauthVersionMax="47" xr10:uidLastSave="{61D05112-F32B-3544-B10D-7ED7A83107A5}"/>
  <bookViews>
    <workbookView xWindow="0" yWindow="500" windowWidth="23260" windowHeight="12460" activeTab="1" xr2:uid="{B6F2849E-4DF4-4F50-855F-5DD71D72F34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" i="2" l="1"/>
  <c r="P4" i="2"/>
  <c r="N5" i="2"/>
  <c r="N6" i="2"/>
  <c r="N7" i="2"/>
  <c r="N4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8" i="2"/>
  <c r="N9" i="2"/>
  <c r="N10" i="2"/>
  <c r="N11" i="2"/>
  <c r="N12" i="2"/>
  <c r="N13" i="2"/>
  <c r="N14" i="2"/>
  <c r="N15" i="2"/>
  <c r="N16" i="2"/>
  <c r="N17" i="2"/>
  <c r="M5" i="2"/>
  <c r="M6" i="2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I40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" i="2"/>
  <c r="E5" i="2"/>
  <c r="G5" i="2" s="1"/>
  <c r="E6" i="2"/>
  <c r="G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G33" i="2" s="1"/>
  <c r="E34" i="2"/>
  <c r="G34" i="2" s="1"/>
  <c r="E35" i="2"/>
  <c r="G35" i="2" s="1"/>
  <c r="E36" i="2"/>
  <c r="G36" i="2" s="1"/>
  <c r="E37" i="2"/>
  <c r="G37" i="2" s="1"/>
  <c r="E38" i="2"/>
  <c r="G38" i="2" s="1"/>
  <c r="E39" i="2"/>
  <c r="G39" i="2" s="1"/>
  <c r="E4" i="2"/>
  <c r="G4" i="2" s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4" i="2" l="1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U3" i="2"/>
  <c r="X28" i="2"/>
  <c r="Y28" i="2" s="1"/>
  <c r="X29" i="2"/>
  <c r="Y29" i="2" s="1"/>
  <c r="X30" i="2"/>
  <c r="Y30" i="2" s="1"/>
  <c r="X31" i="2"/>
  <c r="Y31" i="2" s="1"/>
  <c r="X32" i="2"/>
  <c r="Y32" i="2" s="1"/>
  <c r="X33" i="2"/>
  <c r="Y33" i="2" s="1"/>
  <c r="X34" i="2"/>
  <c r="Y34" i="2" s="1"/>
  <c r="X35" i="2"/>
  <c r="Y35" i="2" s="1"/>
  <c r="X36" i="2"/>
  <c r="Y36" i="2" s="1"/>
  <c r="X37" i="2"/>
  <c r="Y37" i="2" s="1"/>
  <c r="X38" i="2"/>
  <c r="Y38" i="2" s="1"/>
  <c r="X39" i="2"/>
  <c r="Y39" i="2" s="1"/>
  <c r="X16" i="2"/>
  <c r="Y16" i="2" s="1"/>
  <c r="X17" i="2"/>
  <c r="Y17" i="2" s="1"/>
  <c r="X18" i="2"/>
  <c r="Y18" i="2" s="1"/>
  <c r="X19" i="2"/>
  <c r="Y19" i="2" s="1"/>
  <c r="X20" i="2"/>
  <c r="Y20" i="2" s="1"/>
  <c r="X21" i="2"/>
  <c r="Y21" i="2" s="1"/>
  <c r="X22" i="2"/>
  <c r="Y22" i="2" s="1"/>
  <c r="X23" i="2"/>
  <c r="Y23" i="2" s="1"/>
  <c r="X24" i="2"/>
  <c r="Y24" i="2" s="1"/>
  <c r="X25" i="2"/>
  <c r="Y25" i="2" s="1"/>
  <c r="X26" i="2"/>
  <c r="Y26" i="2" s="1"/>
  <c r="X27" i="2"/>
  <c r="Y27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2" i="2"/>
  <c r="Y12" i="2" s="1"/>
  <c r="X13" i="2"/>
  <c r="Y13" i="2" s="1"/>
  <c r="X14" i="2"/>
  <c r="Y14" i="2" s="1"/>
  <c r="X15" i="2"/>
  <c r="Y15" i="2" s="1"/>
  <c r="X4" i="2"/>
  <c r="Y4" i="2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P38" i="1"/>
  <c r="E38" i="1"/>
  <c r="G38" i="1" s="1"/>
  <c r="I38" i="1" s="1"/>
  <c r="E37" i="1"/>
  <c r="G37" i="1" s="1"/>
  <c r="E36" i="1"/>
  <c r="G36" i="1" s="1"/>
  <c r="E35" i="1"/>
  <c r="G35" i="1" s="1"/>
  <c r="I35" i="1" s="1"/>
  <c r="E34" i="1"/>
  <c r="G34" i="1" s="1"/>
  <c r="I34" i="1" s="1"/>
  <c r="E33" i="1"/>
  <c r="G33" i="1" s="1"/>
  <c r="P26" i="1"/>
  <c r="P14" i="1"/>
  <c r="E32" i="1"/>
  <c r="G32" i="1" s="1"/>
  <c r="I32" i="1" s="1"/>
  <c r="E31" i="1"/>
  <c r="G31" i="1" s="1"/>
  <c r="I31" i="1" s="1"/>
  <c r="E30" i="1"/>
  <c r="G30" i="1" s="1"/>
  <c r="I30" i="1" s="1"/>
  <c r="E29" i="1"/>
  <c r="G29" i="1" s="1"/>
  <c r="I29" i="1" s="1"/>
  <c r="E28" i="1"/>
  <c r="G28" i="1" s="1"/>
  <c r="I28" i="1" s="1"/>
  <c r="E27" i="1"/>
  <c r="G27" i="1" s="1"/>
  <c r="E26" i="1"/>
  <c r="G26" i="1" s="1"/>
  <c r="I26" i="1" s="1"/>
  <c r="E25" i="1"/>
  <c r="G25" i="1" s="1"/>
  <c r="I25" i="1" s="1"/>
  <c r="E24" i="1"/>
  <c r="G24" i="1" s="1"/>
  <c r="I24" i="1" s="1"/>
  <c r="E23" i="1"/>
  <c r="G23" i="1" s="1"/>
  <c r="I23" i="1" s="1"/>
  <c r="E22" i="1"/>
  <c r="G22" i="1" s="1"/>
  <c r="I22" i="1" s="1"/>
  <c r="E21" i="1"/>
  <c r="G21" i="1" s="1"/>
  <c r="I21" i="1" s="1"/>
  <c r="E20" i="1"/>
  <c r="G20" i="1" s="1"/>
  <c r="E19" i="1"/>
  <c r="G19" i="1" s="1"/>
  <c r="I19" i="1" s="1"/>
  <c r="E18" i="1"/>
  <c r="G18" i="1" s="1"/>
  <c r="I18" i="1" s="1"/>
  <c r="E17" i="1"/>
  <c r="G17" i="1" s="1"/>
  <c r="I17" i="1" s="1"/>
  <c r="E16" i="1"/>
  <c r="G16" i="1" s="1"/>
  <c r="E4" i="1"/>
  <c r="G4" i="1" s="1"/>
  <c r="E5" i="1"/>
  <c r="G5" i="1" s="1"/>
  <c r="E6" i="1"/>
  <c r="G6" i="1" s="1"/>
  <c r="I6" i="1" s="1"/>
  <c r="E7" i="1"/>
  <c r="G7" i="1" s="1"/>
  <c r="I7" i="1" s="1"/>
  <c r="E8" i="1"/>
  <c r="G8" i="1" s="1"/>
  <c r="I8" i="1" s="1"/>
  <c r="E9" i="1"/>
  <c r="G9" i="1" s="1"/>
  <c r="I9" i="1" s="1"/>
  <c r="E10" i="1"/>
  <c r="G10" i="1" s="1"/>
  <c r="I10" i="1" s="1"/>
  <c r="E11" i="1"/>
  <c r="G11" i="1" s="1"/>
  <c r="E12" i="1"/>
  <c r="G12" i="1" s="1"/>
  <c r="E13" i="1"/>
  <c r="G13" i="1" s="1"/>
  <c r="E14" i="1"/>
  <c r="G14" i="1" s="1"/>
  <c r="I14" i="1" s="1"/>
  <c r="E15" i="1"/>
  <c r="G15" i="1" s="1"/>
  <c r="I15" i="1" s="1"/>
  <c r="E3" i="1"/>
  <c r="G3" i="1" s="1"/>
  <c r="Q9" i="2" l="1"/>
  <c r="Q37" i="2"/>
  <c r="Q21" i="2"/>
  <c r="Q17" i="2"/>
  <c r="Q33" i="2"/>
  <c r="Q29" i="2"/>
  <c r="Q25" i="2"/>
  <c r="Q7" i="2"/>
  <c r="Q31" i="2"/>
  <c r="Q28" i="2"/>
  <c r="Q36" i="2"/>
  <c r="Q13" i="2"/>
  <c r="Q23" i="2"/>
  <c r="Q5" i="2"/>
  <c r="Q20" i="2"/>
  <c r="Q15" i="2"/>
  <c r="Q12" i="2"/>
  <c r="Q39" i="2"/>
  <c r="Q35" i="2"/>
  <c r="Q27" i="2"/>
  <c r="Q19" i="2"/>
  <c r="Q11" i="2"/>
  <c r="Q34" i="2"/>
  <c r="Q26" i="2"/>
  <c r="Q18" i="2"/>
  <c r="Q10" i="2"/>
  <c r="Q32" i="2"/>
  <c r="Q24" i="2"/>
  <c r="Q16" i="2"/>
  <c r="Q8" i="2"/>
  <c r="Q38" i="2"/>
  <c r="Q30" i="2"/>
  <c r="Q22" i="2"/>
  <c r="Q14" i="2"/>
  <c r="Q6" i="2"/>
  <c r="T4" i="2"/>
  <c r="U4" i="2" s="1"/>
  <c r="Z4" i="2"/>
  <c r="Z14" i="2"/>
  <c r="Z6" i="2"/>
  <c r="Z15" i="2"/>
  <c r="Z7" i="2"/>
  <c r="Z13" i="2"/>
  <c r="Z16" i="2"/>
  <c r="Z12" i="2"/>
  <c r="Z5" i="2"/>
  <c r="Z11" i="2"/>
  <c r="Z8" i="2"/>
  <c r="Z10" i="2"/>
  <c r="Z9" i="2"/>
  <c r="I37" i="1"/>
  <c r="I20" i="1"/>
  <c r="I36" i="1"/>
  <c r="I13" i="1"/>
  <c r="I5" i="1"/>
  <c r="I12" i="1"/>
  <c r="I4" i="1"/>
  <c r="I11" i="1"/>
  <c r="I16" i="1"/>
  <c r="I27" i="1"/>
  <c r="I33" i="1"/>
  <c r="I3" i="1"/>
  <c r="J3" i="1" s="1"/>
  <c r="T5" i="2" l="1"/>
  <c r="U5" i="2" s="1"/>
  <c r="M3" i="1"/>
  <c r="R3" i="1" s="1"/>
  <c r="J4" i="1"/>
  <c r="T6" i="2" l="1"/>
  <c r="U6" i="2" s="1"/>
  <c r="J5" i="1"/>
  <c r="M4" i="1"/>
  <c r="T7" i="2" l="1"/>
  <c r="R4" i="1"/>
  <c r="J6" i="1"/>
  <c r="M5" i="1"/>
  <c r="R5" i="1" s="1"/>
  <c r="U7" i="2" l="1"/>
  <c r="T8" i="2" s="1"/>
  <c r="J7" i="1"/>
  <c r="M6" i="1"/>
  <c r="R6" i="1" s="1"/>
  <c r="U8" i="2" l="1"/>
  <c r="J8" i="1"/>
  <c r="M7" i="1"/>
  <c r="T9" i="2" l="1"/>
  <c r="U9" i="2" s="1"/>
  <c r="R7" i="1"/>
  <c r="J9" i="1"/>
  <c r="M8" i="1"/>
  <c r="R8" i="1" s="1"/>
  <c r="T10" i="2" l="1"/>
  <c r="U10" i="2" s="1"/>
  <c r="J10" i="1"/>
  <c r="M9" i="1"/>
  <c r="R9" i="1" s="1"/>
  <c r="Q8" i="1"/>
  <c r="T11" i="2" l="1"/>
  <c r="U11" i="2" s="1"/>
  <c r="J11" i="1"/>
  <c r="M10" i="1"/>
  <c r="T12" i="2" l="1"/>
  <c r="U12" i="2" s="1"/>
  <c r="R10" i="1"/>
  <c r="J12" i="1"/>
  <c r="M11" i="1"/>
  <c r="R11" i="1" s="1"/>
  <c r="T13" i="2" l="1"/>
  <c r="U13" i="2" s="1"/>
  <c r="J13" i="1"/>
  <c r="M12" i="1"/>
  <c r="R12" i="1" s="1"/>
  <c r="T14" i="2" l="1"/>
  <c r="U14" i="2" s="1"/>
  <c r="J14" i="1"/>
  <c r="M13" i="1"/>
  <c r="R13" i="1" s="1"/>
  <c r="T15" i="2" l="1"/>
  <c r="U15" i="2" s="1"/>
  <c r="J15" i="1"/>
  <c r="M14" i="1"/>
  <c r="V5" i="2" l="1"/>
  <c r="AA5" i="2" s="1"/>
  <c r="AB5" i="2" s="1"/>
  <c r="V13" i="2"/>
  <c r="AA13" i="2" s="1"/>
  <c r="AB13" i="2" s="1"/>
  <c r="V21" i="2"/>
  <c r="V6" i="2"/>
  <c r="AA6" i="2" s="1"/>
  <c r="AB6" i="2" s="1"/>
  <c r="V14" i="2"/>
  <c r="AA14" i="2" s="1"/>
  <c r="AB14" i="2" s="1"/>
  <c r="V4" i="2"/>
  <c r="AA4" i="2" s="1"/>
  <c r="V17" i="2"/>
  <c r="V19" i="2"/>
  <c r="V20" i="2"/>
  <c r="V7" i="2"/>
  <c r="AA7" i="2" s="1"/>
  <c r="AB7" i="2" s="1"/>
  <c r="V15" i="2"/>
  <c r="AA15" i="2" s="1"/>
  <c r="AB15" i="2" s="1"/>
  <c r="V8" i="2"/>
  <c r="V16" i="2"/>
  <c r="AA16" i="2" s="1"/>
  <c r="AB16" i="2" s="1"/>
  <c r="T16" i="2"/>
  <c r="U16" i="2" s="1"/>
  <c r="V9" i="2"/>
  <c r="AA9" i="2" s="1"/>
  <c r="AB9" i="2" s="1"/>
  <c r="V18" i="2"/>
  <c r="V11" i="2"/>
  <c r="AA11" i="2" s="1"/>
  <c r="AB11" i="2" s="1"/>
  <c r="V12" i="2"/>
  <c r="AA12" i="2" s="1"/>
  <c r="AB12" i="2" s="1"/>
  <c r="V10" i="2"/>
  <c r="AA10" i="2" s="1"/>
  <c r="AB10" i="2" s="1"/>
  <c r="AA8" i="2"/>
  <c r="AB8" i="2" s="1"/>
  <c r="J16" i="1"/>
  <c r="M15" i="1"/>
  <c r="R15" i="1" s="1"/>
  <c r="R14" i="1"/>
  <c r="Q14" i="1"/>
  <c r="T17" i="2" l="1"/>
  <c r="U17" i="2" s="1"/>
  <c r="T18" i="2" s="1"/>
  <c r="U18" i="2" s="1"/>
  <c r="J17" i="1"/>
  <c r="J18" i="1" s="1"/>
  <c r="M16" i="1"/>
  <c r="T19" i="2" l="1"/>
  <c r="U19" i="2" s="1"/>
  <c r="R16" i="1"/>
  <c r="J19" i="1"/>
  <c r="M18" i="1"/>
  <c r="R18" i="1" s="1"/>
  <c r="M17" i="1"/>
  <c r="R17" i="1" s="1"/>
  <c r="T20" i="2" l="1"/>
  <c r="U20" i="2" s="1"/>
  <c r="J20" i="1"/>
  <c r="M19" i="1"/>
  <c r="R19" i="1" s="1"/>
  <c r="T21" i="2" l="1"/>
  <c r="U21" i="2" s="1"/>
  <c r="J21" i="1"/>
  <c r="M20" i="1"/>
  <c r="J22" i="1" l="1"/>
  <c r="R20" i="1"/>
  <c r="Q20" i="1"/>
  <c r="M21" i="1" s="1"/>
  <c r="R21" i="1" s="1"/>
  <c r="J23" i="1" l="1"/>
  <c r="M22" i="1"/>
  <c r="R22" i="1" s="1"/>
  <c r="J24" i="1" l="1"/>
  <c r="M23" i="1"/>
  <c r="R23" i="1" l="1"/>
  <c r="J25" i="1"/>
  <c r="M24" i="1"/>
  <c r="R24" i="1" s="1"/>
  <c r="J26" i="1" l="1"/>
  <c r="M25" i="1"/>
  <c r="R25" i="1" s="1"/>
  <c r="J27" i="1" l="1"/>
  <c r="M26" i="1"/>
  <c r="R26" i="1" l="1"/>
  <c r="Q26" i="1"/>
  <c r="M27" i="1" s="1"/>
  <c r="R27" i="1" s="1"/>
  <c r="J28" i="1"/>
  <c r="J29" i="1" l="1"/>
  <c r="M28" i="1"/>
  <c r="R28" i="1" s="1"/>
  <c r="J30" i="1" l="1"/>
  <c r="M29" i="1"/>
  <c r="R29" i="1" s="1"/>
  <c r="J31" i="1" l="1"/>
  <c r="M30" i="1"/>
  <c r="R30" i="1" s="1"/>
  <c r="J32" i="1" l="1"/>
  <c r="M31" i="1"/>
  <c r="R31" i="1" s="1"/>
  <c r="J33" i="1" l="1"/>
  <c r="M32" i="1"/>
  <c r="R32" i="1" s="1"/>
  <c r="M33" i="1" l="1"/>
  <c r="J34" i="1"/>
  <c r="Q32" i="1"/>
  <c r="R37" i="1" l="1"/>
  <c r="R38" i="1" s="1"/>
  <c r="R34" i="1"/>
  <c r="R33" i="1"/>
  <c r="R36" i="1"/>
  <c r="R35" i="1"/>
  <c r="J35" i="1"/>
  <c r="M34" i="1"/>
  <c r="M35" i="1" l="1"/>
  <c r="J36" i="1"/>
  <c r="J37" i="1" l="1"/>
  <c r="M36" i="1"/>
  <c r="J38" i="1" l="1"/>
  <c r="M38" i="1" s="1"/>
  <c r="M37" i="1"/>
  <c r="Z24" i="2"/>
  <c r="AA24" i="2" s="1"/>
  <c r="AB24" i="2" s="1"/>
  <c r="Z19" i="2"/>
  <c r="AA19" i="2" s="1"/>
  <c r="AB19" i="2" s="1"/>
  <c r="Z33" i="2"/>
  <c r="AA33" i="2" s="1"/>
  <c r="AB33" i="2" s="1"/>
  <c r="Z22" i="2"/>
  <c r="AA22" i="2" s="1"/>
  <c r="AB22" i="2" s="1"/>
  <c r="Z18" i="2"/>
  <c r="AA18" i="2" s="1"/>
  <c r="AB18" i="2" s="1"/>
  <c r="Z38" i="2"/>
  <c r="AA38" i="2" s="1"/>
  <c r="AB38" i="2" s="1"/>
  <c r="Z27" i="2"/>
  <c r="AA27" i="2" s="1"/>
  <c r="AB27" i="2" s="1"/>
  <c r="Z34" i="2"/>
  <c r="AA34" i="2" s="1"/>
  <c r="AB34" i="2" s="1"/>
  <c r="Z28" i="2"/>
  <c r="AA28" i="2" s="1"/>
  <c r="AB28" i="2" s="1"/>
  <c r="Z26" i="2"/>
  <c r="AA26" i="2" s="1"/>
  <c r="AB26" i="2" s="1"/>
  <c r="Z25" i="2"/>
  <c r="AA25" i="2" s="1"/>
  <c r="AB25" i="2" s="1"/>
  <c r="Z31" i="2"/>
  <c r="AA31" i="2" s="1"/>
  <c r="AB31" i="2" s="1"/>
  <c r="Z30" i="2"/>
  <c r="AA30" i="2" s="1"/>
  <c r="AB30" i="2" s="1"/>
  <c r="Z23" i="2"/>
  <c r="AA23" i="2" s="1"/>
  <c r="AB23" i="2" s="1"/>
  <c r="Z21" i="2"/>
  <c r="AA21" i="2" s="1"/>
  <c r="AB21" i="2" s="1"/>
  <c r="Z29" i="2"/>
  <c r="AA29" i="2" s="1"/>
  <c r="AB29" i="2" s="1"/>
  <c r="Z37" i="2"/>
  <c r="AA37" i="2" s="1"/>
  <c r="AB37" i="2" s="1"/>
  <c r="Z20" i="2"/>
  <c r="AA20" i="2" s="1"/>
  <c r="AB20" i="2" s="1"/>
  <c r="Z39" i="2"/>
  <c r="AA39" i="2" s="1"/>
  <c r="AB39" i="2" s="1"/>
  <c r="Z32" i="2"/>
  <c r="AA32" i="2" s="1"/>
  <c r="AB32" i="2" s="1"/>
  <c r="Z36" i="2"/>
  <c r="AA36" i="2" s="1"/>
  <c r="AB36" i="2" s="1"/>
  <c r="Z35" i="2"/>
  <c r="AA35" i="2" s="1"/>
  <c r="AB35" i="2" s="1"/>
  <c r="Z17" i="2"/>
  <c r="AA17" i="2" s="1"/>
  <c r="AB17" i="2" s="1"/>
  <c r="H4" i="2"/>
  <c r="I4" i="2"/>
  <c r="AB4" i="2" l="1"/>
</calcChain>
</file>

<file path=xl/sharedStrings.xml><?xml version="1.0" encoding="utf-8"?>
<sst xmlns="http://schemas.openxmlformats.org/spreadsheetml/2006/main" count="45" uniqueCount="39">
  <si>
    <t>THANG</t>
  </si>
  <si>
    <t>THU NHAP CHUNG</t>
  </si>
  <si>
    <t>THU NHAP RIENG</t>
  </si>
  <si>
    <t>CHI TIEU</t>
  </si>
  <si>
    <t>NAM</t>
  </si>
  <si>
    <t>TONG THU NHAP</t>
  </si>
  <si>
    <t>LAI SUAT (6 THANG)</t>
  </si>
  <si>
    <t>TIEN NGAN HANG</t>
  </si>
  <si>
    <t>TIEN LAI NO THEO THANG</t>
  </si>
  <si>
    <t>TIEN LAI NO THEO NAM</t>
  </si>
  <si>
    <t>TIEN LAI NGAN HANG</t>
  </si>
  <si>
    <t>TIEN NO 1</t>
  </si>
  <si>
    <t>TIEN NO 2</t>
  </si>
  <si>
    <t>LAI NO THEO THANG</t>
  </si>
  <si>
    <t>LAI NO THEO NAM</t>
  </si>
  <si>
    <t>NO CON LAI THEO THANG</t>
  </si>
  <si>
    <t>TONG NO CON LAI</t>
  </si>
  <si>
    <t>CAN DOI THU CHI</t>
  </si>
  <si>
    <t>TRA NO 1 HANG THANG</t>
  </si>
  <si>
    <t>TONG NO PHAI TRA MOI THANG</t>
  </si>
  <si>
    <t>KIEM TRA</t>
  </si>
  <si>
    <t>NO 1 TRA HANG THANG (CHUA TINH TIEN LAI NO)</t>
  </si>
  <si>
    <t>LAI NO 1 PHAI TRA</t>
  </si>
  <si>
    <t>LAI NO 2</t>
  </si>
  <si>
    <t>LAI NO 2 PHAI TRA</t>
  </si>
  <si>
    <t>NO 1 PHAI TRA (DA TINH LAI NO)</t>
  </si>
  <si>
    <t>TICH NO 2 PHAI TRA GOC (CHUA TINH LAI NO)</t>
  </si>
  <si>
    <t>NO 2 PHAI TRA HANG THANG (DA TINH LAI NO)</t>
  </si>
  <si>
    <t>LAI SUAT NO 1</t>
  </si>
  <si>
    <t>THU NHAP CHONG</t>
  </si>
  <si>
    <t>THU NHAP VO</t>
  </si>
  <si>
    <t>TIEN KHAC</t>
  </si>
  <si>
    <t>THU NHAP NGOAI</t>
  </si>
  <si>
    <t>TONG LUONG</t>
  </si>
  <si>
    <t>DIEN/NUOC</t>
  </si>
  <si>
    <t>AN UONG</t>
  </si>
  <si>
    <t>TONG CHI</t>
  </si>
  <si>
    <t>TONG SINH HOAT</t>
  </si>
  <si>
    <t>TIEN CON 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</si>
</sst>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_-* #,##0.000_-;\-* #,##0.000_-;_-* &quot;-&quot;??_-;_-@_-"/>
  </numFmts>
  <fonts count="3" x14ac:knownFonts="1"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">
    <xf numFmtId="0" fontId="0" fillId="0" borderId="0" xfId="0"/>
    <xf numFmtId="165" fontId="0" fillId="0" borderId="0" xfId="1" applyNumberFormat="1" applyFont="1"/>
    <xf numFmtId="9" fontId="0" fillId="0" borderId="0" xfId="2" applyFont="1"/>
    <xf numFmtId="166" fontId="0" fillId="0" borderId="0" xfId="2" applyNumberFormat="1" applyFont="1"/>
    <xf numFmtId="167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165" fontId="0" fillId="0" borderId="0" xfId="1" applyNumberFormat="1" applyFont="1" applyAlignment="1">
      <alignment horizontal="center" vertical="center" wrapText="1"/>
    </xf>
    <xf numFmtId="9" fontId="0" fillId="0" borderId="0" xfId="2" applyFont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C5F54-C3BC-486F-9F7B-8F13DDFF9972}">
  <dimension ref="A1:R38"/>
  <sheetViews>
    <sheetView zoomScale="85" zoomScaleNormal="85" workbookViewId="0">
      <selection activeCell="G1" sqref="G1:I1048576"/>
    </sheetView>
  </sheetViews>
  <sheetFormatPr baseColWidth="10" defaultColWidth="8.83203125" defaultRowHeight="15" x14ac:dyDescent="0.2"/>
  <cols>
    <col min="1" max="1" width="6.5" customWidth="1"/>
    <col min="2" max="2" width="8.5" customWidth="1"/>
    <col min="3" max="3" width="16.1640625" style="1" customWidth="1"/>
    <col min="4" max="4" width="15.6640625" style="1" customWidth="1"/>
    <col min="5" max="5" width="16.5" style="1" customWidth="1"/>
    <col min="6" max="6" width="19.6640625" style="1" customWidth="1"/>
    <col min="7" max="7" width="16.33203125" style="1" customWidth="1"/>
    <col min="8" max="8" width="18.5" style="2" customWidth="1"/>
    <col min="9" max="9" width="20.5" style="1" customWidth="1"/>
    <col min="10" max="11" width="15.33203125" style="1" customWidth="1"/>
    <col min="12" max="12" width="19.1640625" style="3" customWidth="1"/>
    <col min="13" max="13" width="23.5" style="1" customWidth="1"/>
    <col min="14" max="14" width="15.33203125" style="1" customWidth="1"/>
    <col min="15" max="15" width="17" style="3" customWidth="1"/>
    <col min="16" max="16" width="21.1640625" style="1" customWidth="1"/>
    <col min="17" max="17" width="25.1640625" style="1" customWidth="1"/>
    <col min="18" max="18" width="17.6640625" style="1" customWidth="1"/>
  </cols>
  <sheetData>
    <row r="1" spans="1:18" x14ac:dyDescent="0.2">
      <c r="A1" t="s">
        <v>0</v>
      </c>
      <c r="B1" t="s">
        <v>4</v>
      </c>
      <c r="C1" s="1" t="s">
        <v>1</v>
      </c>
      <c r="D1" s="1" t="s">
        <v>2</v>
      </c>
      <c r="E1" s="1" t="s">
        <v>5</v>
      </c>
      <c r="F1" s="1" t="s">
        <v>3</v>
      </c>
      <c r="G1" s="1" t="s">
        <v>7</v>
      </c>
      <c r="H1" s="2" t="s">
        <v>6</v>
      </c>
      <c r="I1" s="1" t="s">
        <v>10</v>
      </c>
      <c r="J1" s="1" t="s">
        <v>11</v>
      </c>
      <c r="L1" s="3" t="s">
        <v>13</v>
      </c>
      <c r="M1" s="1" t="s">
        <v>8</v>
      </c>
      <c r="N1" s="1" t="s">
        <v>12</v>
      </c>
      <c r="O1" s="3" t="s">
        <v>14</v>
      </c>
      <c r="P1" s="1" t="s">
        <v>9</v>
      </c>
      <c r="Q1" s="1" t="s">
        <v>15</v>
      </c>
      <c r="R1" s="1" t="s">
        <v>16</v>
      </c>
    </row>
    <row r="2" spans="1:18" x14ac:dyDescent="0.2">
      <c r="J2" s="1">
        <v>220000000</v>
      </c>
      <c r="N2" s="1">
        <v>100000000</v>
      </c>
    </row>
    <row r="3" spans="1:18" x14ac:dyDescent="0.2">
      <c r="A3">
        <v>5</v>
      </c>
      <c r="B3">
        <v>2022</v>
      </c>
      <c r="C3" s="1">
        <v>22000000</v>
      </c>
      <c r="D3" s="1">
        <v>4230000</v>
      </c>
      <c r="E3" s="1">
        <f>SUM(C3+D3)</f>
        <v>26230000</v>
      </c>
      <c r="F3" s="1">
        <v>6940000</v>
      </c>
      <c r="G3" s="1">
        <f t="shared" ref="G3:G38" si="0">E3-F3</f>
        <v>19290000</v>
      </c>
      <c r="H3" s="2">
        <v>0.06</v>
      </c>
      <c r="I3" s="1">
        <f t="shared" ref="I3:I38" si="1">G3*(H3/12)*6</f>
        <v>578700</v>
      </c>
      <c r="J3" s="1">
        <f>J2-I3</f>
        <v>219421300</v>
      </c>
      <c r="L3" s="3">
        <f>((6.5%/12+1)^12-1)/12</f>
        <v>5.5809876668785896E-3</v>
      </c>
      <c r="M3" s="1">
        <f t="shared" ref="M3:M38" si="2">J3*L3</f>
        <v>1224587.5691504672</v>
      </c>
      <c r="N3" s="1">
        <v>100000000</v>
      </c>
      <c r="R3" s="1">
        <f t="shared" ref="R3:R32" si="3">J3+N3+M3+P3</f>
        <v>320645887.56915045</v>
      </c>
    </row>
    <row r="4" spans="1:18" x14ac:dyDescent="0.2">
      <c r="A4">
        <v>6</v>
      </c>
      <c r="B4">
        <v>2022</v>
      </c>
      <c r="C4" s="1">
        <v>22000000</v>
      </c>
      <c r="D4" s="1">
        <v>4478000</v>
      </c>
      <c r="E4" s="1">
        <f t="shared" ref="E4:E38" si="4">SUM(C4+D4)</f>
        <v>26478000</v>
      </c>
      <c r="F4" s="1">
        <v>7305000</v>
      </c>
      <c r="G4" s="1">
        <f t="shared" si="0"/>
        <v>19173000</v>
      </c>
      <c r="H4" s="2">
        <v>0.06</v>
      </c>
      <c r="I4" s="1">
        <f t="shared" si="1"/>
        <v>575190</v>
      </c>
      <c r="J4" s="1">
        <f t="shared" ref="J4:J38" si="5">J3-I4</f>
        <v>218846110</v>
      </c>
      <c r="L4" s="3">
        <f t="shared" ref="L4:L38" si="6">((6.5%/12+1)^12-1)/12</f>
        <v>5.5809876668785896E-3</v>
      </c>
      <c r="M4" s="1">
        <f t="shared" si="2"/>
        <v>1221377.4408543552</v>
      </c>
      <c r="N4" s="1">
        <v>100000000</v>
      </c>
      <c r="R4" s="1">
        <f t="shared" si="3"/>
        <v>320067487.44085437</v>
      </c>
    </row>
    <row r="5" spans="1:18" x14ac:dyDescent="0.2">
      <c r="A5">
        <v>7</v>
      </c>
      <c r="B5">
        <v>2022</v>
      </c>
      <c r="C5" s="1">
        <v>22000000</v>
      </c>
      <c r="D5" s="1">
        <v>4308000</v>
      </c>
      <c r="E5" s="1">
        <f t="shared" si="4"/>
        <v>26308000</v>
      </c>
      <c r="F5" s="1">
        <v>6845000</v>
      </c>
      <c r="G5" s="1">
        <f t="shared" si="0"/>
        <v>19463000</v>
      </c>
      <c r="H5" s="2">
        <v>0.06</v>
      </c>
      <c r="I5" s="1">
        <f t="shared" si="1"/>
        <v>583890</v>
      </c>
      <c r="J5" s="1">
        <f t="shared" si="5"/>
        <v>218262220</v>
      </c>
      <c r="L5" s="3">
        <f t="shared" si="6"/>
        <v>5.5809876668785896E-3</v>
      </c>
      <c r="M5" s="1">
        <f t="shared" si="2"/>
        <v>1218118.7579655414</v>
      </c>
      <c r="N5" s="1">
        <v>100000000</v>
      </c>
      <c r="R5" s="1">
        <f t="shared" si="3"/>
        <v>319480338.75796556</v>
      </c>
    </row>
    <row r="6" spans="1:18" x14ac:dyDescent="0.2">
      <c r="A6">
        <v>8</v>
      </c>
      <c r="B6">
        <v>2022</v>
      </c>
      <c r="C6" s="1">
        <v>22000000</v>
      </c>
      <c r="D6" s="1">
        <v>4106000</v>
      </c>
      <c r="E6" s="1">
        <f t="shared" si="4"/>
        <v>26106000</v>
      </c>
      <c r="F6" s="1">
        <v>6923000</v>
      </c>
      <c r="G6" s="1">
        <f t="shared" si="0"/>
        <v>19183000</v>
      </c>
      <c r="H6" s="2">
        <v>0.06</v>
      </c>
      <c r="I6" s="1">
        <f t="shared" si="1"/>
        <v>575490</v>
      </c>
      <c r="J6" s="1">
        <f t="shared" si="5"/>
        <v>217686730</v>
      </c>
      <c r="L6" s="3">
        <f t="shared" si="6"/>
        <v>5.5809876668785896E-3</v>
      </c>
      <c r="M6" s="1">
        <f t="shared" si="2"/>
        <v>1214906.9553731296</v>
      </c>
      <c r="N6" s="1">
        <v>100000000</v>
      </c>
      <c r="R6" s="1">
        <f t="shared" si="3"/>
        <v>318901636.95537311</v>
      </c>
    </row>
    <row r="7" spans="1:18" x14ac:dyDescent="0.2">
      <c r="A7">
        <v>9</v>
      </c>
      <c r="B7">
        <v>2022</v>
      </c>
      <c r="C7" s="1">
        <v>22000000</v>
      </c>
      <c r="D7" s="1">
        <v>4645500</v>
      </c>
      <c r="E7" s="1">
        <f t="shared" si="4"/>
        <v>26645500</v>
      </c>
      <c r="F7" s="1">
        <v>6740000</v>
      </c>
      <c r="G7" s="1">
        <f t="shared" si="0"/>
        <v>19905500</v>
      </c>
      <c r="H7" s="2">
        <v>0.06</v>
      </c>
      <c r="I7" s="1">
        <f t="shared" si="1"/>
        <v>597165</v>
      </c>
      <c r="J7" s="1">
        <f t="shared" si="5"/>
        <v>217089565</v>
      </c>
      <c r="L7" s="3">
        <f t="shared" si="6"/>
        <v>5.5809876668785896E-3</v>
      </c>
      <c r="M7" s="1">
        <f t="shared" si="2"/>
        <v>1211574.184873038</v>
      </c>
      <c r="N7" s="1">
        <v>100000000</v>
      </c>
      <c r="R7" s="1">
        <f t="shared" si="3"/>
        <v>318301139.18487304</v>
      </c>
    </row>
    <row r="8" spans="1:18" x14ac:dyDescent="0.2">
      <c r="A8">
        <v>10</v>
      </c>
      <c r="B8">
        <v>2022</v>
      </c>
      <c r="C8" s="1">
        <v>22000000</v>
      </c>
      <c r="D8" s="1">
        <v>4200500</v>
      </c>
      <c r="E8" s="1">
        <f t="shared" si="4"/>
        <v>26200500</v>
      </c>
      <c r="F8" s="1">
        <v>6843000</v>
      </c>
      <c r="G8" s="1">
        <f t="shared" si="0"/>
        <v>19357500</v>
      </c>
      <c r="H8" s="2">
        <v>0.06</v>
      </c>
      <c r="I8" s="1">
        <f t="shared" si="1"/>
        <v>580725</v>
      </c>
      <c r="J8" s="1">
        <f t="shared" si="5"/>
        <v>216508840</v>
      </c>
      <c r="L8" s="3">
        <f t="shared" si="6"/>
        <v>5.5809876668785896E-3</v>
      </c>
      <c r="M8" s="1">
        <f t="shared" si="2"/>
        <v>1208333.1658101899</v>
      </c>
      <c r="N8" s="1">
        <v>100000000</v>
      </c>
      <c r="Q8" s="1">
        <f>J3 + SUM(M3:M8) - (SUM(I3:I8)+SUM(G3:G8))</f>
        <v>106857038.07402673</v>
      </c>
      <c r="R8" s="1">
        <f t="shared" si="3"/>
        <v>317717173.16581017</v>
      </c>
    </row>
    <row r="9" spans="1:18" x14ac:dyDescent="0.2">
      <c r="A9">
        <v>11</v>
      </c>
      <c r="B9">
        <v>2022</v>
      </c>
      <c r="C9" s="1">
        <v>22000000</v>
      </c>
      <c r="D9" s="1">
        <v>4356000</v>
      </c>
      <c r="E9" s="1">
        <f t="shared" si="4"/>
        <v>26356000</v>
      </c>
      <c r="F9" s="1">
        <v>7102000</v>
      </c>
      <c r="G9" s="1">
        <f t="shared" si="0"/>
        <v>19254000</v>
      </c>
      <c r="H9" s="2">
        <v>0.06</v>
      </c>
      <c r="I9" s="1">
        <f t="shared" si="1"/>
        <v>577620</v>
      </c>
      <c r="J9" s="1">
        <f t="shared" si="5"/>
        <v>215931220</v>
      </c>
      <c r="L9" s="3">
        <f t="shared" si="6"/>
        <v>5.5809876668785896E-3</v>
      </c>
      <c r="M9" s="1">
        <f t="shared" si="2"/>
        <v>1205109.4757140474</v>
      </c>
      <c r="N9" s="1">
        <v>100000000</v>
      </c>
      <c r="R9" s="1">
        <f t="shared" si="3"/>
        <v>317136329.47571403</v>
      </c>
    </row>
    <row r="10" spans="1:18" x14ac:dyDescent="0.2">
      <c r="A10">
        <v>12</v>
      </c>
      <c r="B10">
        <v>2022</v>
      </c>
      <c r="C10" s="1">
        <v>22000000</v>
      </c>
      <c r="D10" s="1">
        <v>4823000</v>
      </c>
      <c r="E10" s="1">
        <f t="shared" si="4"/>
        <v>26823000</v>
      </c>
      <c r="F10" s="1">
        <v>7160000</v>
      </c>
      <c r="G10" s="1">
        <f t="shared" si="0"/>
        <v>19663000</v>
      </c>
      <c r="H10" s="2">
        <v>0.06</v>
      </c>
      <c r="I10" s="1">
        <f t="shared" si="1"/>
        <v>589890</v>
      </c>
      <c r="J10" s="1">
        <f t="shared" si="5"/>
        <v>215341330</v>
      </c>
      <c r="L10" s="3">
        <f t="shared" si="6"/>
        <v>5.5809876668785896E-3</v>
      </c>
      <c r="M10" s="1">
        <f t="shared" si="2"/>
        <v>1201817.3068992323</v>
      </c>
      <c r="N10" s="1">
        <v>100000000</v>
      </c>
      <c r="R10" s="1">
        <f t="shared" si="3"/>
        <v>316543147.30689925</v>
      </c>
    </row>
    <row r="11" spans="1:18" x14ac:dyDescent="0.2">
      <c r="A11">
        <v>1</v>
      </c>
      <c r="B11">
        <v>2023</v>
      </c>
      <c r="C11" s="1">
        <v>22000000</v>
      </c>
      <c r="D11" s="1">
        <v>5604000</v>
      </c>
      <c r="E11" s="1">
        <f t="shared" si="4"/>
        <v>27604000</v>
      </c>
      <c r="F11" s="1">
        <v>8434000</v>
      </c>
      <c r="G11" s="1">
        <f t="shared" si="0"/>
        <v>19170000</v>
      </c>
      <c r="H11" s="2">
        <v>0.06</v>
      </c>
      <c r="I11" s="1">
        <f t="shared" si="1"/>
        <v>575100</v>
      </c>
      <c r="J11" s="1">
        <f t="shared" si="5"/>
        <v>214766230</v>
      </c>
      <c r="L11" s="3">
        <f t="shared" si="6"/>
        <v>5.5809876668785896E-3</v>
      </c>
      <c r="M11" s="1">
        <f t="shared" si="2"/>
        <v>1198607.6808920105</v>
      </c>
      <c r="N11" s="1">
        <v>100000000</v>
      </c>
      <c r="R11" s="1">
        <f t="shared" si="3"/>
        <v>315964837.68089199</v>
      </c>
    </row>
    <row r="12" spans="1:18" x14ac:dyDescent="0.2">
      <c r="A12">
        <v>2</v>
      </c>
      <c r="B12">
        <v>2023</v>
      </c>
      <c r="C12" s="1">
        <v>22000000</v>
      </c>
      <c r="D12" s="1">
        <v>3986000</v>
      </c>
      <c r="E12" s="1">
        <f t="shared" si="4"/>
        <v>25986000</v>
      </c>
      <c r="F12" s="1">
        <v>6439500</v>
      </c>
      <c r="G12" s="1">
        <f t="shared" si="0"/>
        <v>19546500</v>
      </c>
      <c r="H12" s="2">
        <v>0.06</v>
      </c>
      <c r="I12" s="1">
        <f t="shared" si="1"/>
        <v>586395</v>
      </c>
      <c r="J12" s="1">
        <f t="shared" si="5"/>
        <v>214179835</v>
      </c>
      <c r="L12" s="3">
        <f t="shared" si="6"/>
        <v>5.5809876668785896E-3</v>
      </c>
      <c r="M12" s="1">
        <f t="shared" si="2"/>
        <v>1195335.0176290914</v>
      </c>
      <c r="N12" s="1">
        <v>100000000</v>
      </c>
      <c r="R12" s="1">
        <f t="shared" si="3"/>
        <v>315375170.01762909</v>
      </c>
    </row>
    <row r="13" spans="1:18" x14ac:dyDescent="0.2">
      <c r="A13">
        <v>3</v>
      </c>
      <c r="B13">
        <v>2023</v>
      </c>
      <c r="C13" s="1">
        <v>22000000</v>
      </c>
      <c r="D13" s="1">
        <v>4346000</v>
      </c>
      <c r="E13" s="1">
        <f t="shared" si="4"/>
        <v>26346000</v>
      </c>
      <c r="F13" s="1">
        <v>6835000</v>
      </c>
      <c r="G13" s="1">
        <f t="shared" si="0"/>
        <v>19511000</v>
      </c>
      <c r="H13" s="2">
        <v>0.06</v>
      </c>
      <c r="I13" s="1">
        <f t="shared" si="1"/>
        <v>585330</v>
      </c>
      <c r="J13" s="1">
        <f t="shared" si="5"/>
        <v>213594505</v>
      </c>
      <c r="L13" s="3">
        <f t="shared" si="6"/>
        <v>5.5809876668785896E-3</v>
      </c>
      <c r="M13" s="1">
        <f t="shared" si="2"/>
        <v>1192068.2981180372</v>
      </c>
      <c r="N13" s="1">
        <v>100000000</v>
      </c>
      <c r="R13" s="1">
        <f t="shared" si="3"/>
        <v>314786573.29811805</v>
      </c>
    </row>
    <row r="14" spans="1:18" x14ac:dyDescent="0.2">
      <c r="A14">
        <v>4</v>
      </c>
      <c r="B14">
        <v>2023</v>
      </c>
      <c r="C14" s="1">
        <v>22000000</v>
      </c>
      <c r="D14" s="1">
        <v>4580000</v>
      </c>
      <c r="E14" s="1">
        <f t="shared" si="4"/>
        <v>26580000</v>
      </c>
      <c r="F14" s="1">
        <v>6670000</v>
      </c>
      <c r="G14" s="1">
        <f t="shared" si="0"/>
        <v>19910000</v>
      </c>
      <c r="H14" s="2">
        <v>0.06</v>
      </c>
      <c r="I14" s="1">
        <f t="shared" si="1"/>
        <v>597300</v>
      </c>
      <c r="J14" s="1">
        <f t="shared" si="5"/>
        <v>212997205</v>
      </c>
      <c r="L14" s="3">
        <f t="shared" si="6"/>
        <v>5.5809876668785896E-3</v>
      </c>
      <c r="M14" s="1">
        <f t="shared" si="2"/>
        <v>1188734.7741846107</v>
      </c>
      <c r="N14" s="1">
        <v>100000000</v>
      </c>
      <c r="O14" s="3">
        <v>6.5000000000000002E-2</v>
      </c>
      <c r="P14" s="1">
        <f>O14*N14</f>
        <v>6500000</v>
      </c>
      <c r="Q14" s="1">
        <f>J9 + SUM(M9:M14) - (SUM(I9:I14)+SUM(G9:G14))</f>
        <v>102546757.55343702</v>
      </c>
      <c r="R14" s="1">
        <f t="shared" si="3"/>
        <v>320685939.77418458</v>
      </c>
    </row>
    <row r="15" spans="1:18" x14ac:dyDescent="0.2">
      <c r="A15">
        <v>5</v>
      </c>
      <c r="B15">
        <v>2023</v>
      </c>
      <c r="C15" s="1">
        <v>22000000</v>
      </c>
      <c r="D15" s="1">
        <v>4592000</v>
      </c>
      <c r="E15" s="1">
        <f t="shared" si="4"/>
        <v>26592000</v>
      </c>
      <c r="F15" s="1">
        <v>6989000</v>
      </c>
      <c r="G15" s="1">
        <f t="shared" si="0"/>
        <v>19603000</v>
      </c>
      <c r="H15" s="2">
        <v>0.06</v>
      </c>
      <c r="I15" s="1">
        <f t="shared" si="1"/>
        <v>588090</v>
      </c>
      <c r="J15" s="1">
        <f t="shared" si="5"/>
        <v>212409115</v>
      </c>
      <c r="L15" s="3">
        <f t="shared" si="6"/>
        <v>5.5809876668785896E-3</v>
      </c>
      <c r="M15" s="1">
        <f t="shared" si="2"/>
        <v>1185452.6511475961</v>
      </c>
      <c r="N15" s="1">
        <v>100000000</v>
      </c>
      <c r="R15" s="1">
        <f t="shared" si="3"/>
        <v>313594567.6511476</v>
      </c>
    </row>
    <row r="16" spans="1:18" x14ac:dyDescent="0.2">
      <c r="A16">
        <v>6</v>
      </c>
      <c r="B16">
        <v>2023</v>
      </c>
      <c r="C16" s="1">
        <v>22000000</v>
      </c>
      <c r="D16" s="1">
        <v>4684000</v>
      </c>
      <c r="E16" s="1">
        <f t="shared" si="4"/>
        <v>26684000</v>
      </c>
      <c r="F16" s="1">
        <v>6800500</v>
      </c>
      <c r="G16" s="1">
        <f t="shared" si="0"/>
        <v>19883500</v>
      </c>
      <c r="H16" s="2">
        <v>0.06</v>
      </c>
      <c r="I16" s="1">
        <f t="shared" si="1"/>
        <v>596505</v>
      </c>
      <c r="J16" s="1">
        <f t="shared" si="5"/>
        <v>211812610</v>
      </c>
      <c r="L16" s="3">
        <f t="shared" si="6"/>
        <v>5.5809876668785896E-3</v>
      </c>
      <c r="M16" s="1">
        <f t="shared" si="2"/>
        <v>1182123.5640993647</v>
      </c>
      <c r="N16" s="1">
        <v>100000000</v>
      </c>
      <c r="R16" s="1">
        <f t="shared" si="3"/>
        <v>312994733.56409937</v>
      </c>
    </row>
    <row r="17" spans="1:18" x14ac:dyDescent="0.2">
      <c r="A17">
        <v>7</v>
      </c>
      <c r="B17">
        <v>2023</v>
      </c>
      <c r="C17" s="1">
        <v>22000000</v>
      </c>
      <c r="D17" s="1">
        <v>4505000</v>
      </c>
      <c r="E17" s="1">
        <f t="shared" si="4"/>
        <v>26505000</v>
      </c>
      <c r="F17" s="1">
        <v>6895000</v>
      </c>
      <c r="G17" s="1">
        <f t="shared" si="0"/>
        <v>19610000</v>
      </c>
      <c r="H17" s="2">
        <v>0.06</v>
      </c>
      <c r="I17" s="1">
        <f t="shared" si="1"/>
        <v>588300</v>
      </c>
      <c r="J17" s="1">
        <f t="shared" si="5"/>
        <v>211224310</v>
      </c>
      <c r="L17" s="3">
        <f t="shared" si="6"/>
        <v>5.5809876668785896E-3</v>
      </c>
      <c r="M17" s="1">
        <f t="shared" si="2"/>
        <v>1178840.26905494</v>
      </c>
      <c r="N17" s="1">
        <v>100000000</v>
      </c>
      <c r="R17" s="1">
        <f t="shared" si="3"/>
        <v>312403150.26905495</v>
      </c>
    </row>
    <row r="18" spans="1:18" x14ac:dyDescent="0.2">
      <c r="A18">
        <v>8</v>
      </c>
      <c r="B18">
        <v>2023</v>
      </c>
      <c r="C18" s="1">
        <v>22000000</v>
      </c>
      <c r="D18" s="1">
        <v>4294000</v>
      </c>
      <c r="E18" s="1">
        <f t="shared" si="4"/>
        <v>26294000</v>
      </c>
      <c r="F18" s="1">
        <v>6950800</v>
      </c>
      <c r="G18" s="1">
        <f t="shared" si="0"/>
        <v>19343200</v>
      </c>
      <c r="H18" s="2">
        <v>0.06</v>
      </c>
      <c r="I18" s="1">
        <f t="shared" si="1"/>
        <v>580296</v>
      </c>
      <c r="J18" s="1">
        <f t="shared" si="5"/>
        <v>210644014</v>
      </c>
      <c r="L18" s="3">
        <f t="shared" si="6"/>
        <v>5.5809876668785896E-3</v>
      </c>
      <c r="M18" s="1">
        <f t="shared" si="2"/>
        <v>1175601.644235801</v>
      </c>
      <c r="N18" s="1">
        <v>100000000</v>
      </c>
      <c r="R18" s="1">
        <f t="shared" si="3"/>
        <v>311819615.64423579</v>
      </c>
    </row>
    <row r="19" spans="1:18" x14ac:dyDescent="0.2">
      <c r="A19">
        <v>9</v>
      </c>
      <c r="B19">
        <v>2023</v>
      </c>
      <c r="C19" s="1">
        <v>22000000</v>
      </c>
      <c r="D19" s="1">
        <v>4349000</v>
      </c>
      <c r="E19" s="1">
        <f t="shared" si="4"/>
        <v>26349000</v>
      </c>
      <c r="F19" s="1">
        <v>6705000</v>
      </c>
      <c r="G19" s="1">
        <f t="shared" si="0"/>
        <v>19644000</v>
      </c>
      <c r="H19" s="2">
        <v>0.06</v>
      </c>
      <c r="I19" s="1">
        <f t="shared" si="1"/>
        <v>589320</v>
      </c>
      <c r="J19" s="1">
        <f t="shared" si="5"/>
        <v>210054694</v>
      </c>
      <c r="L19" s="3">
        <f t="shared" si="6"/>
        <v>5.5809876668785896E-3</v>
      </c>
      <c r="M19" s="1">
        <f t="shared" si="2"/>
        <v>1172312.656583956</v>
      </c>
      <c r="N19" s="1">
        <v>100000000</v>
      </c>
      <c r="R19" s="1">
        <f t="shared" si="3"/>
        <v>311227006.65658396</v>
      </c>
    </row>
    <row r="20" spans="1:18" x14ac:dyDescent="0.2">
      <c r="A20">
        <v>10</v>
      </c>
      <c r="B20">
        <v>2023</v>
      </c>
      <c r="C20" s="1">
        <v>22000000</v>
      </c>
      <c r="D20" s="1">
        <v>4432000</v>
      </c>
      <c r="E20" s="1">
        <f t="shared" si="4"/>
        <v>26432000</v>
      </c>
      <c r="F20" s="1">
        <v>6759300</v>
      </c>
      <c r="G20" s="1">
        <f t="shared" si="0"/>
        <v>19672700</v>
      </c>
      <c r="H20" s="2">
        <v>0.06</v>
      </c>
      <c r="I20" s="1">
        <f t="shared" si="1"/>
        <v>590181</v>
      </c>
      <c r="J20" s="1">
        <f t="shared" si="5"/>
        <v>209464513</v>
      </c>
      <c r="L20" s="3">
        <f t="shared" si="6"/>
        <v>5.5809876668785896E-3</v>
      </c>
      <c r="M20" s="1">
        <f t="shared" si="2"/>
        <v>1169018.86370173</v>
      </c>
      <c r="N20" s="1">
        <v>100000000</v>
      </c>
      <c r="Q20" s="1">
        <f>J15 + SUM(M15:M20) - (SUM(I15:I20)+SUM(G15:G20))</f>
        <v>98183372.64882338</v>
      </c>
      <c r="R20" s="1">
        <f t="shared" si="3"/>
        <v>310633531.8637017</v>
      </c>
    </row>
    <row r="21" spans="1:18" x14ac:dyDescent="0.2">
      <c r="A21">
        <v>11</v>
      </c>
      <c r="B21">
        <v>2023</v>
      </c>
      <c r="C21" s="1">
        <v>22000000</v>
      </c>
      <c r="D21" s="1">
        <v>4304500</v>
      </c>
      <c r="E21" s="1">
        <f t="shared" si="4"/>
        <v>26304500</v>
      </c>
      <c r="F21" s="1">
        <v>6850800</v>
      </c>
      <c r="G21" s="1">
        <f t="shared" si="0"/>
        <v>19453700</v>
      </c>
      <c r="H21" s="2">
        <v>0.06</v>
      </c>
      <c r="I21" s="1">
        <f t="shared" si="1"/>
        <v>583611</v>
      </c>
      <c r="J21" s="1">
        <f t="shared" si="5"/>
        <v>208880902</v>
      </c>
      <c r="L21" s="3">
        <f t="shared" si="6"/>
        <v>5.5809876668785896E-3</v>
      </c>
      <c r="M21" s="1">
        <f t="shared" si="2"/>
        <v>1165761.7379084753</v>
      </c>
      <c r="N21" s="1">
        <v>100000000</v>
      </c>
      <c r="R21" s="1">
        <f t="shared" si="3"/>
        <v>310046663.73790848</v>
      </c>
    </row>
    <row r="22" spans="1:18" x14ac:dyDescent="0.2">
      <c r="A22">
        <v>12</v>
      </c>
      <c r="B22">
        <v>2023</v>
      </c>
      <c r="C22" s="1">
        <v>22000000</v>
      </c>
      <c r="D22" s="1">
        <v>4604000</v>
      </c>
      <c r="E22" s="1">
        <f t="shared" si="4"/>
        <v>26604000</v>
      </c>
      <c r="F22" s="1">
        <v>7010500</v>
      </c>
      <c r="G22" s="1">
        <f t="shared" si="0"/>
        <v>19593500</v>
      </c>
      <c r="H22" s="2">
        <v>0.06</v>
      </c>
      <c r="I22" s="1">
        <f t="shared" si="1"/>
        <v>587805</v>
      </c>
      <c r="J22" s="1">
        <f t="shared" si="5"/>
        <v>208293097</v>
      </c>
      <c r="L22" s="3">
        <f t="shared" si="6"/>
        <v>5.5809876668785896E-3</v>
      </c>
      <c r="M22" s="1">
        <f t="shared" si="2"/>
        <v>1162481.2054529458</v>
      </c>
      <c r="N22" s="1">
        <v>100000000</v>
      </c>
      <c r="R22" s="1">
        <f t="shared" si="3"/>
        <v>309455578.20545292</v>
      </c>
    </row>
    <row r="23" spans="1:18" x14ac:dyDescent="0.2">
      <c r="A23">
        <v>1</v>
      </c>
      <c r="B23">
        <v>2024</v>
      </c>
      <c r="C23" s="1">
        <v>22000000</v>
      </c>
      <c r="D23" s="1">
        <v>4503000</v>
      </c>
      <c r="E23" s="1">
        <f t="shared" si="4"/>
        <v>26503000</v>
      </c>
      <c r="F23" s="1">
        <v>6930000</v>
      </c>
      <c r="G23" s="1">
        <f t="shared" si="0"/>
        <v>19573000</v>
      </c>
      <c r="H23" s="2">
        <v>0.06</v>
      </c>
      <c r="I23" s="1">
        <f t="shared" si="1"/>
        <v>587190</v>
      </c>
      <c r="J23" s="1">
        <f t="shared" si="5"/>
        <v>207705907</v>
      </c>
      <c r="L23" s="3">
        <f t="shared" si="6"/>
        <v>5.5809876668785896E-3</v>
      </c>
      <c r="M23" s="1">
        <f t="shared" si="2"/>
        <v>1159204.1053048314</v>
      </c>
      <c r="N23" s="1">
        <v>100000000</v>
      </c>
      <c r="R23" s="1">
        <f t="shared" si="3"/>
        <v>308865111.10530484</v>
      </c>
    </row>
    <row r="24" spans="1:18" x14ac:dyDescent="0.2">
      <c r="A24">
        <v>2</v>
      </c>
      <c r="B24">
        <v>2024</v>
      </c>
      <c r="C24" s="1">
        <v>22000000</v>
      </c>
      <c r="D24" s="1">
        <v>5748000</v>
      </c>
      <c r="E24" s="1">
        <f t="shared" si="4"/>
        <v>27748000</v>
      </c>
      <c r="F24" s="1">
        <v>8340000</v>
      </c>
      <c r="G24" s="1">
        <f t="shared" si="0"/>
        <v>19408000</v>
      </c>
      <c r="H24" s="2">
        <v>0.06</v>
      </c>
      <c r="I24" s="1">
        <f t="shared" si="1"/>
        <v>582240</v>
      </c>
      <c r="J24" s="1">
        <f t="shared" si="5"/>
        <v>207123667</v>
      </c>
      <c r="L24" s="3">
        <f t="shared" si="6"/>
        <v>5.5809876668785896E-3</v>
      </c>
      <c r="M24" s="1">
        <f t="shared" si="2"/>
        <v>1155954.6310456679</v>
      </c>
      <c r="N24" s="1">
        <v>100000000</v>
      </c>
      <c r="R24" s="1">
        <f t="shared" si="3"/>
        <v>308279621.63104564</v>
      </c>
    </row>
    <row r="25" spans="1:18" x14ac:dyDescent="0.2">
      <c r="A25">
        <v>3</v>
      </c>
      <c r="B25">
        <v>2024</v>
      </c>
      <c r="C25" s="1">
        <v>22000000</v>
      </c>
      <c r="D25" s="1">
        <v>4349000</v>
      </c>
      <c r="E25" s="1">
        <f t="shared" si="4"/>
        <v>26349000</v>
      </c>
      <c r="F25" s="1">
        <v>6705000</v>
      </c>
      <c r="G25" s="1">
        <f t="shared" si="0"/>
        <v>19644000</v>
      </c>
      <c r="H25" s="2">
        <v>0.06</v>
      </c>
      <c r="I25" s="1">
        <f t="shared" si="1"/>
        <v>589320</v>
      </c>
      <c r="J25" s="1">
        <f t="shared" si="5"/>
        <v>206534347</v>
      </c>
      <c r="L25" s="3">
        <f t="shared" si="6"/>
        <v>5.5809876668785896E-3</v>
      </c>
      <c r="M25" s="1">
        <f t="shared" si="2"/>
        <v>1152665.6433938229</v>
      </c>
      <c r="N25" s="1">
        <v>100000000</v>
      </c>
      <c r="R25" s="1">
        <f t="shared" si="3"/>
        <v>307687012.64339381</v>
      </c>
    </row>
    <row r="26" spans="1:18" x14ac:dyDescent="0.2">
      <c r="A26">
        <v>4</v>
      </c>
      <c r="B26">
        <v>2024</v>
      </c>
      <c r="C26" s="1">
        <v>22000000</v>
      </c>
      <c r="D26" s="1">
        <v>4457000</v>
      </c>
      <c r="E26" s="1">
        <f t="shared" si="4"/>
        <v>26457000</v>
      </c>
      <c r="F26" s="1">
        <v>6879000</v>
      </c>
      <c r="G26" s="1">
        <f t="shared" si="0"/>
        <v>19578000</v>
      </c>
      <c r="H26" s="2">
        <v>0.06</v>
      </c>
      <c r="I26" s="1">
        <f t="shared" si="1"/>
        <v>587340</v>
      </c>
      <c r="J26" s="1">
        <f t="shared" si="5"/>
        <v>205947007</v>
      </c>
      <c r="L26" s="3">
        <f t="shared" si="6"/>
        <v>5.5809876668785896E-3</v>
      </c>
      <c r="M26" s="1">
        <f t="shared" si="2"/>
        <v>1149387.7060975586</v>
      </c>
      <c r="N26" s="1">
        <v>100000000</v>
      </c>
      <c r="O26" s="3">
        <v>6.5000000000000002E-2</v>
      </c>
      <c r="P26" s="1">
        <f>O26*N26</f>
        <v>6500000</v>
      </c>
      <c r="Q26" s="1">
        <f>J21 + SUM(M21:M26) - (SUM(I21:I26)+SUM(G21:G26))</f>
        <v>95058651.029203296</v>
      </c>
      <c r="R26" s="1">
        <f t="shared" si="3"/>
        <v>313596394.70609754</v>
      </c>
    </row>
    <row r="27" spans="1:18" x14ac:dyDescent="0.2">
      <c r="A27">
        <v>5</v>
      </c>
      <c r="B27">
        <v>2024</v>
      </c>
      <c r="C27" s="1">
        <v>22000000</v>
      </c>
      <c r="D27" s="1">
        <v>4540000</v>
      </c>
      <c r="E27" s="1">
        <f t="shared" si="4"/>
        <v>26540000</v>
      </c>
      <c r="F27" s="1">
        <v>6950000</v>
      </c>
      <c r="G27" s="1">
        <f t="shared" si="0"/>
        <v>19590000</v>
      </c>
      <c r="H27" s="2">
        <v>0.06</v>
      </c>
      <c r="I27" s="1">
        <f t="shared" si="1"/>
        <v>587700</v>
      </c>
      <c r="J27" s="1">
        <f t="shared" si="5"/>
        <v>205359307</v>
      </c>
      <c r="L27" s="3">
        <f t="shared" si="6"/>
        <v>5.5809876668785896E-3</v>
      </c>
      <c r="M27" s="1">
        <f t="shared" si="2"/>
        <v>1146107.759645734</v>
      </c>
      <c r="N27" s="1">
        <v>100000000</v>
      </c>
      <c r="R27" s="1">
        <f t="shared" si="3"/>
        <v>306505414.75964576</v>
      </c>
    </row>
    <row r="28" spans="1:18" x14ac:dyDescent="0.2">
      <c r="A28">
        <v>6</v>
      </c>
      <c r="B28">
        <v>2024</v>
      </c>
      <c r="C28" s="1">
        <v>22000000</v>
      </c>
      <c r="D28" s="1">
        <v>4230000</v>
      </c>
      <c r="E28" s="1">
        <f t="shared" si="4"/>
        <v>26230000</v>
      </c>
      <c r="F28" s="1">
        <v>6850400</v>
      </c>
      <c r="G28" s="1">
        <f t="shared" si="0"/>
        <v>19379600</v>
      </c>
      <c r="H28" s="2">
        <v>0.06</v>
      </c>
      <c r="I28" s="1">
        <f t="shared" si="1"/>
        <v>581388</v>
      </c>
      <c r="J28" s="1">
        <f t="shared" si="5"/>
        <v>204777919</v>
      </c>
      <c r="L28" s="3">
        <f t="shared" si="6"/>
        <v>5.5809876668785896E-3</v>
      </c>
      <c r="M28" s="1">
        <f t="shared" si="2"/>
        <v>1142863.0403880628</v>
      </c>
      <c r="N28" s="1">
        <v>100000000</v>
      </c>
      <c r="R28" s="1">
        <f t="shared" si="3"/>
        <v>305920782.04038805</v>
      </c>
    </row>
    <row r="29" spans="1:18" x14ac:dyDescent="0.2">
      <c r="A29">
        <v>7</v>
      </c>
      <c r="B29">
        <v>2024</v>
      </c>
      <c r="C29" s="1">
        <v>22000000</v>
      </c>
      <c r="D29" s="1">
        <v>4304000</v>
      </c>
      <c r="E29" s="1">
        <f t="shared" si="4"/>
        <v>26304000</v>
      </c>
      <c r="F29" s="1">
        <v>6940000</v>
      </c>
      <c r="G29" s="1">
        <f t="shared" si="0"/>
        <v>19364000</v>
      </c>
      <c r="H29" s="2">
        <v>0.06</v>
      </c>
      <c r="I29" s="1">
        <f t="shared" si="1"/>
        <v>580920</v>
      </c>
      <c r="J29" s="1">
        <f t="shared" si="5"/>
        <v>204196999</v>
      </c>
      <c r="L29" s="3">
        <f t="shared" si="6"/>
        <v>5.5809876668785896E-3</v>
      </c>
      <c r="M29" s="1">
        <f t="shared" si="2"/>
        <v>1139620.9330326198</v>
      </c>
      <c r="N29" s="1">
        <v>100000000</v>
      </c>
      <c r="R29" s="1">
        <f t="shared" si="3"/>
        <v>305336619.93303263</v>
      </c>
    </row>
    <row r="30" spans="1:18" x14ac:dyDescent="0.2">
      <c r="A30">
        <v>8</v>
      </c>
      <c r="B30">
        <v>2024</v>
      </c>
      <c r="C30" s="1">
        <v>22000000</v>
      </c>
      <c r="D30" s="1">
        <v>4504000</v>
      </c>
      <c r="E30" s="1">
        <f t="shared" si="4"/>
        <v>26504000</v>
      </c>
      <c r="F30" s="1">
        <v>6804500</v>
      </c>
      <c r="G30" s="1">
        <f t="shared" si="0"/>
        <v>19699500</v>
      </c>
      <c r="H30" s="2">
        <v>0.06</v>
      </c>
      <c r="I30" s="1">
        <f t="shared" si="1"/>
        <v>590985</v>
      </c>
      <c r="J30" s="1">
        <f t="shared" si="5"/>
        <v>203606014</v>
      </c>
      <c r="L30" s="3">
        <f t="shared" si="6"/>
        <v>5.5809876668785896E-3</v>
      </c>
      <c r="M30" s="1">
        <f t="shared" si="2"/>
        <v>1136322.6530363094</v>
      </c>
      <c r="N30" s="1">
        <v>100000000</v>
      </c>
      <c r="R30" s="1">
        <f t="shared" si="3"/>
        <v>304742336.6530363</v>
      </c>
    </row>
    <row r="31" spans="1:18" x14ac:dyDescent="0.2">
      <c r="A31">
        <v>9</v>
      </c>
      <c r="B31">
        <v>2024</v>
      </c>
      <c r="C31" s="1">
        <v>22000000</v>
      </c>
      <c r="D31" s="1">
        <v>4634000</v>
      </c>
      <c r="E31" s="1">
        <f t="shared" si="4"/>
        <v>26634000</v>
      </c>
      <c r="F31" s="1">
        <v>7010500</v>
      </c>
      <c r="G31" s="1">
        <f t="shared" si="0"/>
        <v>19623500</v>
      </c>
      <c r="H31" s="2">
        <v>0.06</v>
      </c>
      <c r="I31" s="1">
        <f t="shared" si="1"/>
        <v>588705</v>
      </c>
      <c r="J31" s="1">
        <f t="shared" si="5"/>
        <v>203017309</v>
      </c>
      <c r="L31" s="3">
        <f t="shared" si="6"/>
        <v>5.5809876668785896E-3</v>
      </c>
      <c r="M31" s="1">
        <f t="shared" si="2"/>
        <v>1133037.0976918796</v>
      </c>
      <c r="N31" s="1">
        <v>100000000</v>
      </c>
      <c r="R31" s="1">
        <f t="shared" si="3"/>
        <v>304150346.09769189</v>
      </c>
    </row>
    <row r="32" spans="1:18" x14ac:dyDescent="0.2">
      <c r="A32">
        <v>10</v>
      </c>
      <c r="B32">
        <v>2024</v>
      </c>
      <c r="C32" s="1">
        <v>22000000</v>
      </c>
      <c r="D32" s="1">
        <v>4453000</v>
      </c>
      <c r="E32" s="1">
        <f t="shared" si="4"/>
        <v>26453000</v>
      </c>
      <c r="F32" s="1">
        <v>6850000</v>
      </c>
      <c r="G32" s="1">
        <f t="shared" si="0"/>
        <v>19603000</v>
      </c>
      <c r="H32" s="2">
        <v>0.06</v>
      </c>
      <c r="I32" s="1">
        <f t="shared" si="1"/>
        <v>588090</v>
      </c>
      <c r="J32" s="1">
        <f t="shared" si="5"/>
        <v>202429219</v>
      </c>
      <c r="L32" s="3">
        <f t="shared" si="6"/>
        <v>5.5809876668785896E-3</v>
      </c>
      <c r="M32" s="1">
        <f t="shared" si="2"/>
        <v>1129754.974654865</v>
      </c>
      <c r="N32" s="1">
        <v>100000000</v>
      </c>
      <c r="Q32" s="1">
        <f>J27 + SUM(M27:M32) - (SUM(I27:I32)+SUM(G27:G32))</f>
        <v>91409625.458449483</v>
      </c>
      <c r="R32" s="1">
        <f t="shared" si="3"/>
        <v>303558973.97465485</v>
      </c>
    </row>
    <row r="33" spans="1:18" x14ac:dyDescent="0.2">
      <c r="A33">
        <v>11</v>
      </c>
      <c r="B33">
        <v>2024</v>
      </c>
      <c r="C33" s="1">
        <v>22000000</v>
      </c>
      <c r="D33" s="1">
        <v>4230000</v>
      </c>
      <c r="E33" s="1">
        <f t="shared" si="4"/>
        <v>26230000</v>
      </c>
      <c r="F33" s="1">
        <v>6902000</v>
      </c>
      <c r="G33" s="1">
        <f t="shared" si="0"/>
        <v>19328000</v>
      </c>
      <c r="H33" s="2">
        <v>0.06</v>
      </c>
      <c r="I33" s="1">
        <f t="shared" si="1"/>
        <v>579840</v>
      </c>
      <c r="J33" s="1">
        <f t="shared" si="5"/>
        <v>201849379</v>
      </c>
      <c r="L33" s="3">
        <f t="shared" si="6"/>
        <v>5.5809876668785896E-3</v>
      </c>
      <c r="M33" s="1">
        <f t="shared" si="2"/>
        <v>1126518.8947661021</v>
      </c>
      <c r="N33" s="1">
        <v>100000000</v>
      </c>
      <c r="R33" s="1">
        <f>N32+Q32</f>
        <v>191409625.45844948</v>
      </c>
    </row>
    <row r="34" spans="1:18" x14ac:dyDescent="0.2">
      <c r="A34">
        <v>12</v>
      </c>
      <c r="B34">
        <v>2024</v>
      </c>
      <c r="C34" s="1">
        <v>22000000</v>
      </c>
      <c r="D34" s="1">
        <v>4504000</v>
      </c>
      <c r="E34" s="1">
        <f t="shared" si="4"/>
        <v>26504000</v>
      </c>
      <c r="F34" s="1">
        <v>7120300</v>
      </c>
      <c r="G34" s="1">
        <f t="shared" si="0"/>
        <v>19383700</v>
      </c>
      <c r="H34" s="2">
        <v>0.06</v>
      </c>
      <c r="I34" s="1">
        <f t="shared" si="1"/>
        <v>581511</v>
      </c>
      <c r="J34" s="1">
        <f t="shared" si="5"/>
        <v>201267868</v>
      </c>
      <c r="L34" s="3">
        <f t="shared" si="6"/>
        <v>5.5809876668785896E-3</v>
      </c>
      <c r="M34" s="1">
        <f t="shared" si="2"/>
        <v>1123273.489046948</v>
      </c>
      <c r="N34" s="1">
        <v>100000000</v>
      </c>
      <c r="R34" s="1">
        <f>N32+Q32</f>
        <v>191409625.45844948</v>
      </c>
    </row>
    <row r="35" spans="1:18" x14ac:dyDescent="0.2">
      <c r="A35">
        <v>1</v>
      </c>
      <c r="B35">
        <v>2025</v>
      </c>
      <c r="C35" s="1">
        <v>22000000</v>
      </c>
      <c r="D35" s="1">
        <v>4543000</v>
      </c>
      <c r="E35" s="1">
        <f t="shared" si="4"/>
        <v>26543000</v>
      </c>
      <c r="F35" s="1">
        <v>7012000</v>
      </c>
      <c r="G35" s="1">
        <f t="shared" si="0"/>
        <v>19531000</v>
      </c>
      <c r="H35" s="2">
        <v>0.06</v>
      </c>
      <c r="I35" s="1">
        <f t="shared" si="1"/>
        <v>585930</v>
      </c>
      <c r="J35" s="1">
        <f t="shared" si="5"/>
        <v>200681938</v>
      </c>
      <c r="L35" s="3">
        <f t="shared" si="6"/>
        <v>5.5809876668785896E-3</v>
      </c>
      <c r="M35" s="1">
        <f t="shared" si="2"/>
        <v>1120003.4209432937</v>
      </c>
      <c r="N35" s="1">
        <v>100000000</v>
      </c>
      <c r="R35" s="1">
        <f>N32+Q32</f>
        <v>191409625.45844948</v>
      </c>
    </row>
    <row r="36" spans="1:18" x14ac:dyDescent="0.2">
      <c r="A36">
        <v>2</v>
      </c>
      <c r="B36">
        <v>2025</v>
      </c>
      <c r="C36" s="1">
        <v>22000000</v>
      </c>
      <c r="D36" s="1">
        <v>5450300</v>
      </c>
      <c r="E36" s="1">
        <f t="shared" si="4"/>
        <v>27450300</v>
      </c>
      <c r="F36" s="1">
        <v>8203000</v>
      </c>
      <c r="G36" s="1">
        <f t="shared" si="0"/>
        <v>19247300</v>
      </c>
      <c r="H36" s="2">
        <v>0.06</v>
      </c>
      <c r="I36" s="1">
        <f t="shared" si="1"/>
        <v>577419</v>
      </c>
      <c r="J36" s="1">
        <f t="shared" si="5"/>
        <v>200104519</v>
      </c>
      <c r="L36" s="3">
        <f t="shared" si="6"/>
        <v>5.5809876668785896E-3</v>
      </c>
      <c r="M36" s="1">
        <f t="shared" si="2"/>
        <v>1116780.8526256725</v>
      </c>
      <c r="N36" s="1">
        <v>100000000</v>
      </c>
      <c r="R36" s="1">
        <f>N32+Q32</f>
        <v>191409625.45844948</v>
      </c>
    </row>
    <row r="37" spans="1:18" x14ac:dyDescent="0.2">
      <c r="A37">
        <v>3</v>
      </c>
      <c r="B37">
        <v>2025</v>
      </c>
      <c r="C37" s="1">
        <v>22000000</v>
      </c>
      <c r="D37" s="1">
        <v>4403000</v>
      </c>
      <c r="E37" s="1">
        <f t="shared" si="4"/>
        <v>26403000</v>
      </c>
      <c r="F37" s="1">
        <v>6940500</v>
      </c>
      <c r="G37" s="1">
        <f t="shared" si="0"/>
        <v>19462500</v>
      </c>
      <c r="H37" s="2">
        <v>0.06</v>
      </c>
      <c r="I37" s="1">
        <f t="shared" si="1"/>
        <v>583875</v>
      </c>
      <c r="J37" s="1">
        <f t="shared" si="5"/>
        <v>199520644</v>
      </c>
      <c r="L37" s="3">
        <f t="shared" si="6"/>
        <v>5.5809876668785896E-3</v>
      </c>
      <c r="M37" s="1">
        <f t="shared" si="2"/>
        <v>1113522.2534516738</v>
      </c>
      <c r="N37" s="1">
        <v>100000000</v>
      </c>
      <c r="R37" s="1">
        <f>N32+Q32</f>
        <v>191409625.45844948</v>
      </c>
    </row>
    <row r="38" spans="1:18" x14ac:dyDescent="0.2">
      <c r="A38">
        <v>4</v>
      </c>
      <c r="B38">
        <v>2025</v>
      </c>
      <c r="C38" s="1">
        <v>22000000</v>
      </c>
      <c r="D38" s="1">
        <v>4539500</v>
      </c>
      <c r="E38" s="1">
        <f t="shared" si="4"/>
        <v>26539500</v>
      </c>
      <c r="F38" s="1">
        <v>6930000</v>
      </c>
      <c r="G38" s="1">
        <f t="shared" si="0"/>
        <v>19609500</v>
      </c>
      <c r="H38" s="2">
        <v>0.06</v>
      </c>
      <c r="I38" s="1">
        <f t="shared" si="1"/>
        <v>588285</v>
      </c>
      <c r="J38" s="1">
        <f t="shared" si="5"/>
        <v>198932359</v>
      </c>
      <c r="L38" s="3">
        <f t="shared" si="6"/>
        <v>5.5809876668785896E-3</v>
      </c>
      <c r="M38" s="1">
        <f t="shared" si="2"/>
        <v>1110239.0421220639</v>
      </c>
      <c r="N38" s="1">
        <v>100000000</v>
      </c>
      <c r="O38" s="3">
        <v>6.5000000000000002E-2</v>
      </c>
      <c r="P38" s="1">
        <f>O38*N38</f>
        <v>6500000</v>
      </c>
      <c r="Q38" s="1">
        <v>0</v>
      </c>
      <c r="R38" s="1">
        <f>R37+P38-(SUM(G33:G38)+SUM(I33:I38))</f>
        <v>77850765.458449483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F8787-EFF3-495E-BBE1-78231DF4C667}">
  <dimension ref="A1:AB40"/>
  <sheetViews>
    <sheetView tabSelected="1" topLeftCell="K1" zoomScale="85" zoomScaleNormal="85" workbookViewId="0">
      <selection activeCell="M2" sqref="M2"/>
    </sheetView>
  </sheetViews>
  <sheetFormatPr baseColWidth="10" defaultColWidth="8.83203125" defaultRowHeight="15" x14ac:dyDescent="0.2"/>
  <cols>
    <col min="1" max="2" width="8.83203125" customWidth="1"/>
    <col min="3" max="3" width="12" style="1" customWidth="1"/>
    <col min="4" max="5" width="12.1640625" customWidth="1"/>
    <col min="6" max="6" width="12.6640625" customWidth="1"/>
    <col min="7" max="9" width="17.1640625" customWidth="1"/>
    <col min="10" max="10" width="13.33203125" bestFit="1" customWidth="1"/>
    <col min="11" max="12" width="12.5" customWidth="1"/>
    <col min="13" max="13" width="13.33203125" customWidth="1"/>
    <col min="14" max="14" width="17.33203125" customWidth="1"/>
    <col min="15" max="15" width="11" customWidth="1"/>
    <col min="16" max="16" width="15.5" style="1" customWidth="1"/>
    <col min="17" max="17" width="12.5" style="1" customWidth="1"/>
    <col min="18" max="18" width="24.33203125" style="1" customWidth="1"/>
    <col min="19" max="19" width="15.1640625" style="1" customWidth="1"/>
    <col min="20" max="20" width="11.83203125" style="1" customWidth="1"/>
    <col min="21" max="21" width="16.83203125" style="2" customWidth="1"/>
    <col min="22" max="22" width="14.5" customWidth="1"/>
    <col min="23" max="23" width="23.83203125" style="1" customWidth="1"/>
    <col min="24" max="24" width="11.5" style="1" customWidth="1"/>
    <col min="25" max="25" width="16.5" style="1" customWidth="1"/>
    <col min="26" max="26" width="26.5" style="1" customWidth="1"/>
    <col min="27" max="27" width="19.1640625" customWidth="1"/>
    <col min="28" max="28" width="14" customWidth="1"/>
    <col min="29" max="34" width="8.83203125" customWidth="1"/>
  </cols>
  <sheetData>
    <row r="1" spans="1:28" x14ac:dyDescent="0.2"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Q1" s="4">
        <v>6.5000000000000002E-2</v>
      </c>
      <c r="R1">
        <v>220000000</v>
      </c>
      <c r="U1" s="1"/>
      <c r="V1" s="1"/>
      <c r="W1"/>
      <c r="X1"/>
      <c r="Y1"/>
      <c r="Z1"/>
    </row>
    <row r="2" spans="1:28" s="6" customFormat="1" ht="28.75" customHeight="1" x14ac:dyDescent="0.2">
      <c r="A2" s="6" t="s">
        <v>0</v>
      </c>
      <c r="B2" s="6" t="s">
        <v>4</v>
      </c>
      <c r="C2" s="7" t="s">
        <v>30</v>
      </c>
      <c r="D2" s="7" t="s">
        <v>29</v>
      </c>
      <c r="E2" s="7" t="s">
        <v>33</v>
      </c>
      <c r="F2" s="7" t="s">
        <v>32</v>
      </c>
      <c r="G2" s="7" t="s">
        <v>5</v>
      </c>
      <c r="H2" s="7" t="s">
        <v>34</v>
      </c>
      <c r="I2" s="7" t="s">
        <v>35</v>
      </c>
      <c r="J2" s="7" t="s">
        <v>37</v>
      </c>
      <c r="K2" s="7" t="s">
        <v>31</v>
      </c>
      <c r="L2" s="7" t="s">
        <v>36</v>
      </c>
      <c r="M2" s="7" t="s">
        <v>38</v>
      </c>
      <c r="N2" s="7" t="s">
        <v>7</v>
      </c>
      <c r="O2" s="8" t="s">
        <v>6</v>
      </c>
      <c r="P2" s="7" t="s">
        <v>10</v>
      </c>
      <c r="Q2" s="6" t="s">
        <v>17</v>
      </c>
      <c r="R2" s="6" t="s">
        <v>21</v>
      </c>
      <c r="S2" s="7" t="s">
        <v>28</v>
      </c>
      <c r="T2" s="7" t="s">
        <v>22</v>
      </c>
      <c r="U2" s="7" t="s">
        <v>25</v>
      </c>
      <c r="V2" s="7" t="s">
        <v>18</v>
      </c>
      <c r="W2" s="6" t="s">
        <v>26</v>
      </c>
      <c r="X2" s="6" t="s">
        <v>23</v>
      </c>
      <c r="Y2" s="6" t="s">
        <v>24</v>
      </c>
      <c r="Z2" s="6" t="s">
        <v>27</v>
      </c>
      <c r="AA2" s="6" t="s">
        <v>19</v>
      </c>
      <c r="AB2" s="6" t="s">
        <v>20</v>
      </c>
    </row>
    <row r="3" spans="1:28" x14ac:dyDescent="0.2">
      <c r="D3" s="1"/>
      <c r="E3" s="1"/>
      <c r="F3" s="1"/>
      <c r="G3" s="1"/>
      <c r="H3" s="1"/>
      <c r="I3" s="1"/>
      <c r="J3" s="1"/>
      <c r="K3" s="1"/>
      <c r="L3" s="1"/>
      <c r="M3" s="1">
        <v>0</v>
      </c>
      <c r="N3" s="1"/>
      <c r="O3" s="2"/>
      <c r="Q3"/>
      <c r="R3"/>
      <c r="U3" s="1">
        <f>R1</f>
        <v>220000000</v>
      </c>
      <c r="V3" s="1"/>
      <c r="W3" s="1">
        <v>100000000</v>
      </c>
      <c r="X3"/>
      <c r="Y3"/>
      <c r="Z3"/>
    </row>
    <row r="4" spans="1:28" x14ac:dyDescent="0.2">
      <c r="A4">
        <v>5</v>
      </c>
      <c r="B4">
        <v>2022</v>
      </c>
      <c r="C4" s="1">
        <v>10000000</v>
      </c>
      <c r="D4" s="1">
        <v>15000000</v>
      </c>
      <c r="E4" s="1">
        <f>C4+D4</f>
        <v>25000000</v>
      </c>
      <c r="F4" s="1">
        <v>4230000</v>
      </c>
      <c r="G4" s="1">
        <f>SUM(E4+F4)</f>
        <v>29230000</v>
      </c>
      <c r="H4" s="1">
        <f>J4*25%</f>
        <v>1735000</v>
      </c>
      <c r="I4" s="1">
        <f>J4*75%</f>
        <v>5205000</v>
      </c>
      <c r="J4" s="1">
        <v>6940000</v>
      </c>
      <c r="K4" s="1">
        <v>453000</v>
      </c>
      <c r="L4" s="1">
        <f>K4+J4</f>
        <v>7393000</v>
      </c>
      <c r="M4" s="1">
        <f>IF(F4-L4+M3&lt;0,0,F4-L4+M3)</f>
        <v>0</v>
      </c>
      <c r="N4" s="1">
        <f>IF(F4-L4+M3&gt;=0,E4,E4+F4+M3-L4)</f>
        <v>21837000</v>
      </c>
      <c r="O4" s="2">
        <v>0.06</v>
      </c>
      <c r="P4" s="1">
        <f>N4*(O4/12)*6</f>
        <v>655110</v>
      </c>
      <c r="Q4" s="1">
        <f>N4+P4</f>
        <v>22492110</v>
      </c>
      <c r="R4" s="1">
        <f>$R$1/18</f>
        <v>12222222.222222222</v>
      </c>
      <c r="S4">
        <v>4.1999999999999997E-3</v>
      </c>
      <c r="T4" s="5">
        <f t="shared" ref="T4:T21" si="0">U3*S4</f>
        <v>924000</v>
      </c>
      <c r="U4" s="1">
        <f>U3+T4</f>
        <v>220924000</v>
      </c>
      <c r="V4" s="5">
        <f>$U$15/18</f>
        <v>12866737.455698462</v>
      </c>
      <c r="W4" s="5">
        <f>$W$3/36</f>
        <v>2777777.777777778</v>
      </c>
      <c r="X4">
        <f t="shared" ref="X4:X39" si="1">$Q$1/12</f>
        <v>5.4166666666666669E-3</v>
      </c>
      <c r="Y4" s="5">
        <f>$W$3*X4</f>
        <v>541666.66666666663</v>
      </c>
      <c r="Z4" s="5">
        <f t="shared" ref="Z4:Z39" si="2">Y4+W4</f>
        <v>3319444.4444444445</v>
      </c>
      <c r="AA4" s="5">
        <f t="shared" ref="AA4:AA39" si="3">V4+Z4</f>
        <v>16186181.900142906</v>
      </c>
      <c r="AB4" s="5" t="b">
        <f t="shared" ref="AB4:AB39" si="4">Q4&gt;AA4</f>
        <v>1</v>
      </c>
    </row>
    <row r="5" spans="1:28" ht="14" customHeight="1" x14ac:dyDescent="0.2">
      <c r="A5">
        <v>6</v>
      </c>
      <c r="B5">
        <v>2022</v>
      </c>
      <c r="C5" s="1">
        <v>10000000</v>
      </c>
      <c r="D5" s="1">
        <v>15000000</v>
      </c>
      <c r="E5" s="1">
        <f t="shared" ref="E5:E39" si="5">C5+D5</f>
        <v>25000000</v>
      </c>
      <c r="F5" s="1">
        <v>4478000</v>
      </c>
      <c r="G5" s="1">
        <f>SUM(E5+F5)</f>
        <v>29478000</v>
      </c>
      <c r="H5" s="1">
        <f>J5*25%</f>
        <v>1826250</v>
      </c>
      <c r="I5" s="1">
        <f>J5*75%</f>
        <v>5478750</v>
      </c>
      <c r="J5" s="1">
        <v>7305000</v>
      </c>
      <c r="K5" s="1">
        <v>457000</v>
      </c>
      <c r="L5" s="1">
        <f t="shared" ref="L5:L39" si="6">K5+J5</f>
        <v>7762000</v>
      </c>
      <c r="M5" s="1">
        <f t="shared" ref="M5:M39" si="7">IF(F5-L5+M4&lt;0,0,F5-L5+M4)</f>
        <v>0</v>
      </c>
      <c r="N5" s="1">
        <f t="shared" ref="N5:N7" si="8">IF(F5-L5+M4&gt;=0,E5,E5+F5+M4-L5)</f>
        <v>21716000</v>
      </c>
      <c r="O5" s="2">
        <v>0.06</v>
      </c>
      <c r="P5" s="1">
        <f t="shared" ref="P4:P39" si="9">N5*(O5/12)*6</f>
        <v>651480</v>
      </c>
      <c r="Q5" s="1">
        <f t="shared" ref="Q5:Q39" si="10">N5+P5</f>
        <v>22367480</v>
      </c>
      <c r="R5" s="1">
        <f t="shared" ref="R5:R21" si="11">$R$1/18</f>
        <v>12222222.222222222</v>
      </c>
      <c r="S5">
        <v>4.3E-3</v>
      </c>
      <c r="T5" s="5">
        <f t="shared" si="0"/>
        <v>949973.2</v>
      </c>
      <c r="U5" s="1">
        <f>U4+T5</f>
        <v>221873973.19999999</v>
      </c>
      <c r="V5" s="5">
        <f t="shared" ref="V5:V21" si="12">$U$15/18</f>
        <v>12866737.455698462</v>
      </c>
      <c r="W5" s="5">
        <f t="shared" ref="W5:W39" si="13">$W$3/36</f>
        <v>2777777.777777778</v>
      </c>
      <c r="X5">
        <f t="shared" si="1"/>
        <v>5.4166666666666669E-3</v>
      </c>
      <c r="Y5" s="5">
        <f t="shared" ref="Y5:Y39" si="14">$W$3*X5</f>
        <v>541666.66666666663</v>
      </c>
      <c r="Z5" s="5">
        <f t="shared" si="2"/>
        <v>3319444.4444444445</v>
      </c>
      <c r="AA5" s="5">
        <f t="shared" si="3"/>
        <v>16186181.900142906</v>
      </c>
      <c r="AB5" s="5" t="b">
        <f t="shared" si="4"/>
        <v>1</v>
      </c>
    </row>
    <row r="6" spans="1:28" x14ac:dyDescent="0.2">
      <c r="A6">
        <v>7</v>
      </c>
      <c r="B6">
        <v>2022</v>
      </c>
      <c r="C6" s="1">
        <v>10000000</v>
      </c>
      <c r="D6" s="1">
        <v>15000000</v>
      </c>
      <c r="E6" s="1">
        <f t="shared" si="5"/>
        <v>25000000</v>
      </c>
      <c r="F6" s="1">
        <v>4308000</v>
      </c>
      <c r="G6" s="1">
        <f>SUM(E6+F6)</f>
        <v>29308000</v>
      </c>
      <c r="H6" s="1">
        <f>J6*25%</f>
        <v>1711250</v>
      </c>
      <c r="I6" s="1">
        <f>J6*75%</f>
        <v>5133750</v>
      </c>
      <c r="J6" s="1">
        <v>6845000</v>
      </c>
      <c r="K6" s="1">
        <v>480000</v>
      </c>
      <c r="L6" s="1">
        <f t="shared" si="6"/>
        <v>7325000</v>
      </c>
      <c r="M6" s="1">
        <f t="shared" si="7"/>
        <v>0</v>
      </c>
      <c r="N6" s="1">
        <f t="shared" si="8"/>
        <v>21983000</v>
      </c>
      <c r="O6" s="2">
        <v>0.06</v>
      </c>
      <c r="P6" s="1">
        <f t="shared" si="9"/>
        <v>659490</v>
      </c>
      <c r="Q6" s="1">
        <f t="shared" si="10"/>
        <v>22642490</v>
      </c>
      <c r="R6" s="1">
        <f t="shared" si="11"/>
        <v>12222222.222222222</v>
      </c>
      <c r="S6">
        <v>4.1000000000000003E-3</v>
      </c>
      <c r="T6" s="5">
        <f t="shared" si="0"/>
        <v>909683.29012000002</v>
      </c>
      <c r="U6" s="1">
        <f t="shared" ref="U6:U21" si="15">U5+T6</f>
        <v>222783656.49011999</v>
      </c>
      <c r="V6" s="5">
        <f t="shared" si="12"/>
        <v>12866737.455698462</v>
      </c>
      <c r="W6" s="5">
        <f t="shared" si="13"/>
        <v>2777777.777777778</v>
      </c>
      <c r="X6">
        <f t="shared" si="1"/>
        <v>5.4166666666666669E-3</v>
      </c>
      <c r="Y6" s="5">
        <f t="shared" si="14"/>
        <v>541666.66666666663</v>
      </c>
      <c r="Z6" s="5">
        <f t="shared" si="2"/>
        <v>3319444.4444444445</v>
      </c>
      <c r="AA6" s="5">
        <f t="shared" si="3"/>
        <v>16186181.900142906</v>
      </c>
      <c r="AB6" s="5" t="b">
        <f t="shared" si="4"/>
        <v>1</v>
      </c>
    </row>
    <row r="7" spans="1:28" x14ac:dyDescent="0.2">
      <c r="A7">
        <v>8</v>
      </c>
      <c r="B7">
        <v>2022</v>
      </c>
      <c r="C7" s="1">
        <v>10000000</v>
      </c>
      <c r="D7" s="1">
        <v>15000000</v>
      </c>
      <c r="E7" s="1">
        <f t="shared" si="5"/>
        <v>25000000</v>
      </c>
      <c r="F7" s="1">
        <v>4106000</v>
      </c>
      <c r="G7" s="1">
        <f>SUM(E7+F7)</f>
        <v>29106000</v>
      </c>
      <c r="H7" s="1">
        <f>J7*25%</f>
        <v>1730750</v>
      </c>
      <c r="I7" s="1">
        <f>J7*75%</f>
        <v>5192250</v>
      </c>
      <c r="J7" s="1">
        <v>6923000</v>
      </c>
      <c r="K7" s="1">
        <v>432000</v>
      </c>
      <c r="L7" s="1">
        <f t="shared" si="6"/>
        <v>7355000</v>
      </c>
      <c r="M7" s="1">
        <f t="shared" si="7"/>
        <v>0</v>
      </c>
      <c r="N7" s="1">
        <f t="shared" si="8"/>
        <v>21751000</v>
      </c>
      <c r="O7" s="2">
        <v>0.06</v>
      </c>
      <c r="P7" s="1">
        <f t="shared" si="9"/>
        <v>652530</v>
      </c>
      <c r="Q7" s="1">
        <f t="shared" si="10"/>
        <v>22403530</v>
      </c>
      <c r="R7" s="1">
        <f t="shared" si="11"/>
        <v>12222222.222222222</v>
      </c>
      <c r="S7">
        <v>4.1999999999999997E-3</v>
      </c>
      <c r="T7" s="5">
        <f t="shared" si="0"/>
        <v>935691.35725850391</v>
      </c>
      <c r="U7" s="1">
        <f t="shared" si="15"/>
        <v>223719347.84737849</v>
      </c>
      <c r="V7" s="5">
        <f t="shared" si="12"/>
        <v>12866737.455698462</v>
      </c>
      <c r="W7" s="5">
        <f t="shared" si="13"/>
        <v>2777777.777777778</v>
      </c>
      <c r="X7">
        <f t="shared" si="1"/>
        <v>5.4166666666666669E-3</v>
      </c>
      <c r="Y7" s="5">
        <f t="shared" si="14"/>
        <v>541666.66666666663</v>
      </c>
      <c r="Z7" s="5">
        <f t="shared" si="2"/>
        <v>3319444.4444444445</v>
      </c>
      <c r="AA7" s="5">
        <f t="shared" si="3"/>
        <v>16186181.900142906</v>
      </c>
      <c r="AB7" s="5" t="b">
        <f t="shared" si="4"/>
        <v>1</v>
      </c>
    </row>
    <row r="8" spans="1:28" x14ac:dyDescent="0.2">
      <c r="A8">
        <v>9</v>
      </c>
      <c r="B8">
        <v>2022</v>
      </c>
      <c r="C8" s="1">
        <v>10500000</v>
      </c>
      <c r="D8" s="1">
        <v>15500000</v>
      </c>
      <c r="E8" s="1">
        <f t="shared" si="5"/>
        <v>26000000</v>
      </c>
      <c r="F8" s="1">
        <v>4645500</v>
      </c>
      <c r="G8" s="1">
        <f>SUM(E8+F8)</f>
        <v>30645500</v>
      </c>
      <c r="H8" s="1">
        <f>J8*25%</f>
        <v>1685000</v>
      </c>
      <c r="I8" s="1">
        <f>J8*75%</f>
        <v>5055000</v>
      </c>
      <c r="J8" s="1">
        <v>6740000</v>
      </c>
      <c r="K8" s="1">
        <v>510000</v>
      </c>
      <c r="L8" s="1">
        <f t="shared" si="6"/>
        <v>7250000</v>
      </c>
      <c r="M8" s="1">
        <f t="shared" si="7"/>
        <v>0</v>
      </c>
      <c r="N8" s="1">
        <f t="shared" ref="N8:N39" si="16">IF(F8-L8+M7&gt;=0,E8,E8+F8+M7-L8)</f>
        <v>23395500</v>
      </c>
      <c r="O8" s="2">
        <v>0.06</v>
      </c>
      <c r="P8" s="1">
        <f t="shared" si="9"/>
        <v>701865</v>
      </c>
      <c r="Q8" s="1">
        <f t="shared" si="10"/>
        <v>24097365</v>
      </c>
      <c r="R8" s="1">
        <f t="shared" si="11"/>
        <v>12222222.222222222</v>
      </c>
      <c r="S8">
        <v>4.1999999999999997E-3</v>
      </c>
      <c r="T8" s="5">
        <f t="shared" si="0"/>
        <v>939621.26095898962</v>
      </c>
      <c r="U8" s="1">
        <f t="shared" si="15"/>
        <v>224658969.10833749</v>
      </c>
      <c r="V8" s="5">
        <f t="shared" si="12"/>
        <v>12866737.455698462</v>
      </c>
      <c r="W8" s="5">
        <f t="shared" si="13"/>
        <v>2777777.777777778</v>
      </c>
      <c r="X8">
        <f t="shared" si="1"/>
        <v>5.4166666666666669E-3</v>
      </c>
      <c r="Y8" s="5">
        <f t="shared" si="14"/>
        <v>541666.66666666663</v>
      </c>
      <c r="Z8" s="5">
        <f t="shared" si="2"/>
        <v>3319444.4444444445</v>
      </c>
      <c r="AA8" s="5">
        <f t="shared" si="3"/>
        <v>16186181.900142906</v>
      </c>
      <c r="AB8" s="5" t="b">
        <f t="shared" si="4"/>
        <v>1</v>
      </c>
    </row>
    <row r="9" spans="1:28" x14ac:dyDescent="0.2">
      <c r="A9">
        <v>10</v>
      </c>
      <c r="B9">
        <v>2022</v>
      </c>
      <c r="C9" s="1">
        <v>10000000</v>
      </c>
      <c r="D9" s="1">
        <v>15000000</v>
      </c>
      <c r="E9" s="1">
        <f t="shared" si="5"/>
        <v>25000000</v>
      </c>
      <c r="F9" s="1">
        <v>4200500</v>
      </c>
      <c r="G9" s="1">
        <f>SUM(E9+F9)</f>
        <v>29200500</v>
      </c>
      <c r="H9" s="1">
        <f>J9*25%</f>
        <v>1710750</v>
      </c>
      <c r="I9" s="1">
        <f>J9*75%</f>
        <v>5132250</v>
      </c>
      <c r="J9" s="1">
        <v>6843000</v>
      </c>
      <c r="K9" s="1">
        <v>427000</v>
      </c>
      <c r="L9" s="1">
        <f t="shared" si="6"/>
        <v>7270000</v>
      </c>
      <c r="M9" s="1">
        <f t="shared" si="7"/>
        <v>0</v>
      </c>
      <c r="N9" s="1">
        <f t="shared" si="16"/>
        <v>21930500</v>
      </c>
      <c r="O9" s="2">
        <v>0.06</v>
      </c>
      <c r="P9" s="1">
        <f t="shared" si="9"/>
        <v>657915</v>
      </c>
      <c r="Q9" s="1">
        <f t="shared" si="10"/>
        <v>22588415</v>
      </c>
      <c r="R9" s="1">
        <f t="shared" si="11"/>
        <v>12222222.222222222</v>
      </c>
      <c r="S9">
        <v>4.1999999999999997E-3</v>
      </c>
      <c r="T9" s="5">
        <f t="shared" si="0"/>
        <v>943567.67025501735</v>
      </c>
      <c r="U9" s="1">
        <f t="shared" si="15"/>
        <v>225602536.7785925</v>
      </c>
      <c r="V9" s="5">
        <f t="shared" si="12"/>
        <v>12866737.455698462</v>
      </c>
      <c r="W9" s="5">
        <f t="shared" si="13"/>
        <v>2777777.777777778</v>
      </c>
      <c r="X9">
        <f t="shared" si="1"/>
        <v>5.4166666666666669E-3</v>
      </c>
      <c r="Y9" s="5">
        <f t="shared" si="14"/>
        <v>541666.66666666663</v>
      </c>
      <c r="Z9" s="5">
        <f t="shared" si="2"/>
        <v>3319444.4444444445</v>
      </c>
      <c r="AA9" s="5">
        <f t="shared" si="3"/>
        <v>16186181.900142906</v>
      </c>
      <c r="AB9" s="5" t="b">
        <f t="shared" si="4"/>
        <v>1</v>
      </c>
    </row>
    <row r="10" spans="1:28" x14ac:dyDescent="0.2">
      <c r="A10">
        <v>11</v>
      </c>
      <c r="B10">
        <v>2022</v>
      </c>
      <c r="C10" s="1">
        <v>10000000</v>
      </c>
      <c r="D10" s="1">
        <v>15000000</v>
      </c>
      <c r="E10" s="1">
        <f t="shared" si="5"/>
        <v>25000000</v>
      </c>
      <c r="F10" s="1">
        <v>4356000</v>
      </c>
      <c r="G10" s="1">
        <f>SUM(E10+F10)</f>
        <v>29356000</v>
      </c>
      <c r="H10" s="1">
        <f>J10*25%</f>
        <v>1775500</v>
      </c>
      <c r="I10" s="1">
        <f>J10*75%</f>
        <v>5326500</v>
      </c>
      <c r="J10" s="1">
        <v>7102000</v>
      </c>
      <c r="K10" s="1">
        <v>468000</v>
      </c>
      <c r="L10" s="1">
        <f t="shared" si="6"/>
        <v>7570000</v>
      </c>
      <c r="M10" s="1">
        <f t="shared" si="7"/>
        <v>0</v>
      </c>
      <c r="N10" s="1">
        <f t="shared" si="16"/>
        <v>21786000</v>
      </c>
      <c r="O10" s="2">
        <v>0.06</v>
      </c>
      <c r="P10" s="1">
        <f t="shared" si="9"/>
        <v>653580</v>
      </c>
      <c r="Q10" s="1">
        <f t="shared" si="10"/>
        <v>22439580</v>
      </c>
      <c r="R10" s="1">
        <f t="shared" si="11"/>
        <v>12222222.222222222</v>
      </c>
      <c r="S10">
        <v>4.5999999999999999E-3</v>
      </c>
      <c r="T10" s="5">
        <f t="shared" si="0"/>
        <v>1037771.6691815255</v>
      </c>
      <c r="U10" s="1">
        <f t="shared" si="15"/>
        <v>226640308.44777402</v>
      </c>
      <c r="V10" s="5">
        <f t="shared" si="12"/>
        <v>12866737.455698462</v>
      </c>
      <c r="W10" s="5">
        <f t="shared" si="13"/>
        <v>2777777.777777778</v>
      </c>
      <c r="X10">
        <f t="shared" si="1"/>
        <v>5.4166666666666669E-3</v>
      </c>
      <c r="Y10" s="5">
        <f t="shared" si="14"/>
        <v>541666.66666666663</v>
      </c>
      <c r="Z10" s="5">
        <f t="shared" si="2"/>
        <v>3319444.4444444445</v>
      </c>
      <c r="AA10" s="5">
        <f t="shared" si="3"/>
        <v>16186181.900142906</v>
      </c>
      <c r="AB10" s="5" t="b">
        <f t="shared" si="4"/>
        <v>1</v>
      </c>
    </row>
    <row r="11" spans="1:28" x14ac:dyDescent="0.2">
      <c r="A11">
        <v>12</v>
      </c>
      <c r="B11">
        <v>2022</v>
      </c>
      <c r="C11" s="1">
        <v>10500000</v>
      </c>
      <c r="D11" s="1">
        <v>15500000</v>
      </c>
      <c r="E11" s="1">
        <f t="shared" si="5"/>
        <v>26000000</v>
      </c>
      <c r="F11" s="1">
        <v>4823000</v>
      </c>
      <c r="G11" s="1">
        <f>SUM(E11+F11)</f>
        <v>30823000</v>
      </c>
      <c r="H11" s="1">
        <f>J11*25%</f>
        <v>1790000</v>
      </c>
      <c r="I11" s="1">
        <f>J11*75%</f>
        <v>5370000</v>
      </c>
      <c r="J11" s="1">
        <v>7160000</v>
      </c>
      <c r="K11" s="1">
        <v>429000</v>
      </c>
      <c r="L11" s="1">
        <f t="shared" si="6"/>
        <v>7589000</v>
      </c>
      <c r="M11" s="1">
        <f t="shared" si="7"/>
        <v>0</v>
      </c>
      <c r="N11" s="1">
        <f t="shared" si="16"/>
        <v>23234000</v>
      </c>
      <c r="O11" s="2">
        <v>0.06</v>
      </c>
      <c r="P11" s="1">
        <f t="shared" si="9"/>
        <v>697020</v>
      </c>
      <c r="Q11" s="1">
        <f t="shared" si="10"/>
        <v>23931020</v>
      </c>
      <c r="R11" s="1">
        <f t="shared" si="11"/>
        <v>12222222.222222222</v>
      </c>
      <c r="S11">
        <v>4.3E-3</v>
      </c>
      <c r="T11" s="5">
        <f t="shared" si="0"/>
        <v>974553.32632542832</v>
      </c>
      <c r="U11" s="1">
        <f t="shared" si="15"/>
        <v>227614861.77409944</v>
      </c>
      <c r="V11" s="5">
        <f t="shared" si="12"/>
        <v>12866737.455698462</v>
      </c>
      <c r="W11" s="5">
        <f t="shared" si="13"/>
        <v>2777777.777777778</v>
      </c>
      <c r="X11">
        <f t="shared" si="1"/>
        <v>5.4166666666666669E-3</v>
      </c>
      <c r="Y11" s="5">
        <f t="shared" si="14"/>
        <v>541666.66666666663</v>
      </c>
      <c r="Z11" s="5">
        <f t="shared" si="2"/>
        <v>3319444.4444444445</v>
      </c>
      <c r="AA11" s="5">
        <f t="shared" si="3"/>
        <v>16186181.900142906</v>
      </c>
      <c r="AB11" s="5" t="b">
        <f t="shared" si="4"/>
        <v>1</v>
      </c>
    </row>
    <row r="12" spans="1:28" x14ac:dyDescent="0.2">
      <c r="A12">
        <v>1</v>
      </c>
      <c r="B12">
        <v>2023</v>
      </c>
      <c r="C12" s="1">
        <v>10500000</v>
      </c>
      <c r="D12" s="1">
        <v>15500000</v>
      </c>
      <c r="E12" s="1">
        <f t="shared" si="5"/>
        <v>26000000</v>
      </c>
      <c r="F12" s="1">
        <v>5604000</v>
      </c>
      <c r="G12" s="1">
        <f>SUM(E12+F12)</f>
        <v>31604000</v>
      </c>
      <c r="H12" s="1">
        <f>J12*25%</f>
        <v>2108500</v>
      </c>
      <c r="I12" s="1">
        <f>J12*75%</f>
        <v>6325500</v>
      </c>
      <c r="J12" s="1">
        <v>8434000</v>
      </c>
      <c r="K12" s="1">
        <v>501000</v>
      </c>
      <c r="L12" s="1">
        <f t="shared" si="6"/>
        <v>8935000</v>
      </c>
      <c r="M12" s="1">
        <f t="shared" si="7"/>
        <v>0</v>
      </c>
      <c r="N12" s="1">
        <f t="shared" si="16"/>
        <v>22669000</v>
      </c>
      <c r="O12" s="2">
        <v>0.06</v>
      </c>
      <c r="P12" s="1">
        <f t="shared" si="9"/>
        <v>680070</v>
      </c>
      <c r="Q12" s="1">
        <f t="shared" si="10"/>
        <v>23349070</v>
      </c>
      <c r="R12" s="1">
        <f t="shared" si="11"/>
        <v>12222222.222222222</v>
      </c>
      <c r="S12">
        <v>4.4999999999999997E-3</v>
      </c>
      <c r="T12" s="5">
        <f t="shared" si="0"/>
        <v>1024266.8779834474</v>
      </c>
      <c r="U12" s="1">
        <f t="shared" si="15"/>
        <v>228639128.65208289</v>
      </c>
      <c r="V12" s="5">
        <f t="shared" si="12"/>
        <v>12866737.455698462</v>
      </c>
      <c r="W12" s="5">
        <f t="shared" si="13"/>
        <v>2777777.777777778</v>
      </c>
      <c r="X12">
        <f t="shared" si="1"/>
        <v>5.4166666666666669E-3</v>
      </c>
      <c r="Y12" s="5">
        <f t="shared" si="14"/>
        <v>541666.66666666663</v>
      </c>
      <c r="Z12" s="5">
        <f t="shared" si="2"/>
        <v>3319444.4444444445</v>
      </c>
      <c r="AA12" s="5">
        <f t="shared" si="3"/>
        <v>16186181.900142906</v>
      </c>
      <c r="AB12" s="5" t="b">
        <f t="shared" si="4"/>
        <v>1</v>
      </c>
    </row>
    <row r="13" spans="1:28" x14ac:dyDescent="0.2">
      <c r="A13">
        <v>2</v>
      </c>
      <c r="B13">
        <v>2023</v>
      </c>
      <c r="C13" s="1">
        <v>11000000</v>
      </c>
      <c r="D13" s="1">
        <v>16000000</v>
      </c>
      <c r="E13" s="1">
        <f t="shared" si="5"/>
        <v>27000000</v>
      </c>
      <c r="F13" s="1">
        <v>3986000</v>
      </c>
      <c r="G13" s="1">
        <f>SUM(E13+F13)</f>
        <v>30986000</v>
      </c>
      <c r="H13" s="1">
        <f>J13*25%</f>
        <v>1609875</v>
      </c>
      <c r="I13" s="1">
        <f>J13*75%</f>
        <v>4829625</v>
      </c>
      <c r="J13" s="1">
        <v>6439500</v>
      </c>
      <c r="K13" s="1">
        <v>580000</v>
      </c>
      <c r="L13" s="1">
        <f t="shared" si="6"/>
        <v>7019500</v>
      </c>
      <c r="M13" s="1">
        <f t="shared" si="7"/>
        <v>0</v>
      </c>
      <c r="N13" s="1">
        <f t="shared" si="16"/>
        <v>23966500</v>
      </c>
      <c r="O13" s="2">
        <v>0.06</v>
      </c>
      <c r="P13" s="1">
        <f t="shared" si="9"/>
        <v>718995</v>
      </c>
      <c r="Q13" s="1">
        <f t="shared" si="10"/>
        <v>24685495</v>
      </c>
      <c r="R13" s="1">
        <f t="shared" si="11"/>
        <v>12222222.222222222</v>
      </c>
      <c r="S13">
        <v>4.3E-3</v>
      </c>
      <c r="T13" s="5">
        <f t="shared" si="0"/>
        <v>983148.25320395641</v>
      </c>
      <c r="U13" s="1">
        <f t="shared" si="15"/>
        <v>229622276.90528685</v>
      </c>
      <c r="V13" s="5">
        <f t="shared" si="12"/>
        <v>12866737.455698462</v>
      </c>
      <c r="W13" s="5">
        <f t="shared" si="13"/>
        <v>2777777.777777778</v>
      </c>
      <c r="X13">
        <f t="shared" si="1"/>
        <v>5.4166666666666669E-3</v>
      </c>
      <c r="Y13" s="5">
        <f t="shared" si="14"/>
        <v>541666.66666666663</v>
      </c>
      <c r="Z13" s="5">
        <f t="shared" si="2"/>
        <v>3319444.4444444445</v>
      </c>
      <c r="AA13" s="5">
        <f t="shared" si="3"/>
        <v>16186181.900142906</v>
      </c>
      <c r="AB13" s="5" t="b">
        <f t="shared" si="4"/>
        <v>1</v>
      </c>
    </row>
    <row r="14" spans="1:28" x14ac:dyDescent="0.2">
      <c r="A14">
        <v>3</v>
      </c>
      <c r="B14">
        <v>2023</v>
      </c>
      <c r="C14" s="1">
        <v>10000000</v>
      </c>
      <c r="D14" s="1">
        <v>15000000</v>
      </c>
      <c r="E14" s="1">
        <f t="shared" si="5"/>
        <v>25000000</v>
      </c>
      <c r="F14" s="1">
        <v>4346000</v>
      </c>
      <c r="G14" s="1">
        <f>SUM(E14+F14)</f>
        <v>29346000</v>
      </c>
      <c r="H14" s="1">
        <f>J14*25%</f>
        <v>1708750</v>
      </c>
      <c r="I14" s="1">
        <f>J14*75%</f>
        <v>5126250</v>
      </c>
      <c r="J14" s="1">
        <v>6835000</v>
      </c>
      <c r="K14" s="1">
        <v>454000</v>
      </c>
      <c r="L14" s="1">
        <f t="shared" si="6"/>
        <v>7289000</v>
      </c>
      <c r="M14" s="1">
        <f t="shared" si="7"/>
        <v>0</v>
      </c>
      <c r="N14" s="1">
        <f t="shared" si="16"/>
        <v>22057000</v>
      </c>
      <c r="O14" s="2">
        <v>0.06</v>
      </c>
      <c r="P14" s="1">
        <f t="shared" si="9"/>
        <v>661710</v>
      </c>
      <c r="Q14" s="1">
        <f t="shared" si="10"/>
        <v>22718710</v>
      </c>
      <c r="R14" s="1">
        <f t="shared" si="11"/>
        <v>12222222.222222222</v>
      </c>
      <c r="S14">
        <v>4.3E-3</v>
      </c>
      <c r="T14" s="5">
        <f t="shared" si="0"/>
        <v>987375.79069273348</v>
      </c>
      <c r="U14" s="1">
        <f t="shared" si="15"/>
        <v>230609652.6959796</v>
      </c>
      <c r="V14" s="5">
        <f t="shared" si="12"/>
        <v>12866737.455698462</v>
      </c>
      <c r="W14" s="5">
        <f t="shared" si="13"/>
        <v>2777777.777777778</v>
      </c>
      <c r="X14">
        <f t="shared" si="1"/>
        <v>5.4166666666666669E-3</v>
      </c>
      <c r="Y14" s="5">
        <f t="shared" si="14"/>
        <v>541666.66666666663</v>
      </c>
      <c r="Z14" s="5">
        <f t="shared" si="2"/>
        <v>3319444.4444444445</v>
      </c>
      <c r="AA14" s="5">
        <f t="shared" si="3"/>
        <v>16186181.900142906</v>
      </c>
      <c r="AB14" s="5" t="b">
        <f t="shared" si="4"/>
        <v>1</v>
      </c>
    </row>
    <row r="15" spans="1:28" x14ac:dyDescent="0.2">
      <c r="A15">
        <v>4</v>
      </c>
      <c r="B15">
        <v>2023</v>
      </c>
      <c r="C15" s="1">
        <v>10500000</v>
      </c>
      <c r="D15" s="1">
        <v>15500000</v>
      </c>
      <c r="E15" s="1">
        <f t="shared" si="5"/>
        <v>26000000</v>
      </c>
      <c r="F15" s="1">
        <v>4580000</v>
      </c>
      <c r="G15" s="1">
        <f>SUM(E15+F15)</f>
        <v>30580000</v>
      </c>
      <c r="H15" s="1">
        <f>J15*25%</f>
        <v>1667500</v>
      </c>
      <c r="I15" s="1">
        <f>J15*75%</f>
        <v>5002500</v>
      </c>
      <c r="J15" s="1">
        <v>6670000</v>
      </c>
      <c r="K15" s="1">
        <v>459000</v>
      </c>
      <c r="L15" s="1">
        <f t="shared" si="6"/>
        <v>7129000</v>
      </c>
      <c r="M15" s="1">
        <f t="shared" si="7"/>
        <v>0</v>
      </c>
      <c r="N15" s="1">
        <f t="shared" si="16"/>
        <v>23451000</v>
      </c>
      <c r="O15" s="2">
        <v>0.06</v>
      </c>
      <c r="P15" s="1">
        <f t="shared" si="9"/>
        <v>703530</v>
      </c>
      <c r="Q15" s="1">
        <f t="shared" si="10"/>
        <v>24154530</v>
      </c>
      <c r="R15" s="1">
        <f t="shared" si="11"/>
        <v>12222222.222222222</v>
      </c>
      <c r="S15">
        <v>4.3E-3</v>
      </c>
      <c r="T15" s="5">
        <f t="shared" si="0"/>
        <v>991621.50659271225</v>
      </c>
      <c r="U15" s="1">
        <f t="shared" si="15"/>
        <v>231601274.20257232</v>
      </c>
      <c r="V15" s="5">
        <f t="shared" si="12"/>
        <v>12866737.455698462</v>
      </c>
      <c r="W15" s="5">
        <f t="shared" si="13"/>
        <v>2777777.777777778</v>
      </c>
      <c r="X15">
        <f t="shared" si="1"/>
        <v>5.4166666666666669E-3</v>
      </c>
      <c r="Y15" s="5">
        <f t="shared" si="14"/>
        <v>541666.66666666663</v>
      </c>
      <c r="Z15" s="5">
        <f t="shared" si="2"/>
        <v>3319444.4444444445</v>
      </c>
      <c r="AA15" s="5">
        <f t="shared" si="3"/>
        <v>16186181.900142906</v>
      </c>
      <c r="AB15" s="5" t="b">
        <f t="shared" si="4"/>
        <v>1</v>
      </c>
    </row>
    <row r="16" spans="1:28" x14ac:dyDescent="0.2">
      <c r="A16">
        <v>5</v>
      </c>
      <c r="B16">
        <v>2023</v>
      </c>
      <c r="C16" s="1">
        <v>10500000</v>
      </c>
      <c r="D16" s="1">
        <v>15500000</v>
      </c>
      <c r="E16" s="1">
        <f t="shared" si="5"/>
        <v>26000000</v>
      </c>
      <c r="F16" s="1">
        <v>4592000</v>
      </c>
      <c r="G16" s="1">
        <f>SUM(E16+F16)</f>
        <v>30592000</v>
      </c>
      <c r="H16" s="1">
        <f>J16*25%</f>
        <v>1747250</v>
      </c>
      <c r="I16" s="1">
        <f>J16*75%</f>
        <v>5241750</v>
      </c>
      <c r="J16" s="1">
        <v>6989000</v>
      </c>
      <c r="K16" s="1">
        <v>500000</v>
      </c>
      <c r="L16" s="1">
        <f t="shared" si="6"/>
        <v>7489000</v>
      </c>
      <c r="M16" s="1">
        <f t="shared" si="7"/>
        <v>0</v>
      </c>
      <c r="N16" s="1">
        <f t="shared" si="16"/>
        <v>23103000</v>
      </c>
      <c r="O16" s="2">
        <v>0.06</v>
      </c>
      <c r="P16" s="1">
        <f t="shared" si="9"/>
        <v>693090</v>
      </c>
      <c r="Q16" s="1">
        <f t="shared" si="10"/>
        <v>23796090</v>
      </c>
      <c r="R16" s="1">
        <f t="shared" si="11"/>
        <v>12222222.222222222</v>
      </c>
      <c r="S16">
        <v>4.1999999999999997E-3</v>
      </c>
      <c r="T16" s="5">
        <f t="shared" si="0"/>
        <v>972725.3516508037</v>
      </c>
      <c r="U16" s="1">
        <f t="shared" si="15"/>
        <v>232573999.55422312</v>
      </c>
      <c r="V16" s="5">
        <f t="shared" si="12"/>
        <v>12866737.455698462</v>
      </c>
      <c r="W16" s="5">
        <f t="shared" si="13"/>
        <v>2777777.777777778</v>
      </c>
      <c r="X16">
        <f t="shared" si="1"/>
        <v>5.4166666666666669E-3</v>
      </c>
      <c r="Y16" s="5">
        <f t="shared" si="14"/>
        <v>541666.66666666663</v>
      </c>
      <c r="Z16" s="5">
        <f t="shared" si="2"/>
        <v>3319444.4444444445</v>
      </c>
      <c r="AA16" s="5">
        <f t="shared" si="3"/>
        <v>16186181.900142906</v>
      </c>
      <c r="AB16" s="5" t="b">
        <f t="shared" si="4"/>
        <v>1</v>
      </c>
    </row>
    <row r="17" spans="1:28" x14ac:dyDescent="0.2">
      <c r="A17">
        <v>6</v>
      </c>
      <c r="B17">
        <v>2023</v>
      </c>
      <c r="C17" s="1">
        <v>10000000</v>
      </c>
      <c r="D17" s="1">
        <v>15000000</v>
      </c>
      <c r="E17" s="1">
        <f t="shared" si="5"/>
        <v>25000000</v>
      </c>
      <c r="F17" s="1">
        <v>4684000</v>
      </c>
      <c r="G17" s="1">
        <f>SUM(E17+F17)</f>
        <v>29684000</v>
      </c>
      <c r="H17" s="1">
        <f>J17*25%</f>
        <v>1700125</v>
      </c>
      <c r="I17" s="1">
        <f>J17*75%</f>
        <v>5100375</v>
      </c>
      <c r="J17" s="1">
        <v>6800500</v>
      </c>
      <c r="K17" s="1">
        <v>431000</v>
      </c>
      <c r="L17" s="1">
        <f t="shared" si="6"/>
        <v>7231500</v>
      </c>
      <c r="M17" s="1">
        <f t="shared" si="7"/>
        <v>0</v>
      </c>
      <c r="N17" s="1">
        <f t="shared" si="16"/>
        <v>22452500</v>
      </c>
      <c r="O17" s="2">
        <v>0.06</v>
      </c>
      <c r="P17" s="1">
        <f t="shared" si="9"/>
        <v>673575</v>
      </c>
      <c r="Q17" s="1">
        <f t="shared" si="10"/>
        <v>23126075</v>
      </c>
      <c r="R17" s="1">
        <f t="shared" si="11"/>
        <v>12222222.222222222</v>
      </c>
      <c r="S17">
        <v>4.1999999999999997E-3</v>
      </c>
      <c r="T17" s="5">
        <f t="shared" si="0"/>
        <v>976810.79812773701</v>
      </c>
      <c r="U17" s="1">
        <f t="shared" si="15"/>
        <v>233550810.35235086</v>
      </c>
      <c r="V17" s="5">
        <f t="shared" si="12"/>
        <v>12866737.455698462</v>
      </c>
      <c r="W17" s="5">
        <f t="shared" si="13"/>
        <v>2777777.777777778</v>
      </c>
      <c r="X17">
        <f t="shared" si="1"/>
        <v>5.4166666666666669E-3</v>
      </c>
      <c r="Y17" s="5">
        <f t="shared" si="14"/>
        <v>541666.66666666663</v>
      </c>
      <c r="Z17" s="5">
        <f t="shared" si="2"/>
        <v>3319444.4444444445</v>
      </c>
      <c r="AA17" s="5">
        <f t="shared" si="3"/>
        <v>16186181.900142906</v>
      </c>
      <c r="AB17" s="5" t="b">
        <f t="shared" si="4"/>
        <v>1</v>
      </c>
    </row>
    <row r="18" spans="1:28" x14ac:dyDescent="0.2">
      <c r="A18">
        <v>7</v>
      </c>
      <c r="B18">
        <v>2023</v>
      </c>
      <c r="C18" s="1">
        <v>10000000</v>
      </c>
      <c r="D18" s="1">
        <v>15000000</v>
      </c>
      <c r="E18" s="1">
        <f t="shared" si="5"/>
        <v>25000000</v>
      </c>
      <c r="F18" s="1">
        <v>4505000</v>
      </c>
      <c r="G18" s="1">
        <f>SUM(E18+F18)</f>
        <v>29505000</v>
      </c>
      <c r="H18" s="1">
        <f>J18*25%</f>
        <v>1723750</v>
      </c>
      <c r="I18" s="1">
        <f>J18*75%</f>
        <v>5171250</v>
      </c>
      <c r="J18" s="1">
        <v>6895000</v>
      </c>
      <c r="K18" s="1">
        <v>487000</v>
      </c>
      <c r="L18" s="1">
        <f t="shared" si="6"/>
        <v>7382000</v>
      </c>
      <c r="M18" s="1">
        <f t="shared" si="7"/>
        <v>0</v>
      </c>
      <c r="N18" s="1">
        <f t="shared" si="16"/>
        <v>22123000</v>
      </c>
      <c r="O18" s="2">
        <v>0.06</v>
      </c>
      <c r="P18" s="1">
        <f t="shared" si="9"/>
        <v>663690</v>
      </c>
      <c r="Q18" s="1">
        <f t="shared" si="10"/>
        <v>22786690</v>
      </c>
      <c r="R18" s="1">
        <f t="shared" si="11"/>
        <v>12222222.222222222</v>
      </c>
      <c r="S18">
        <v>4.3E-3</v>
      </c>
      <c r="T18" s="5">
        <f t="shared" si="0"/>
        <v>1004268.4845151088</v>
      </c>
      <c r="U18" s="1">
        <f t="shared" si="15"/>
        <v>234555078.83686596</v>
      </c>
      <c r="V18" s="5">
        <f t="shared" si="12"/>
        <v>12866737.455698462</v>
      </c>
      <c r="W18" s="5">
        <f t="shared" si="13"/>
        <v>2777777.777777778</v>
      </c>
      <c r="X18">
        <f t="shared" si="1"/>
        <v>5.4166666666666669E-3</v>
      </c>
      <c r="Y18" s="5">
        <f t="shared" si="14"/>
        <v>541666.66666666663</v>
      </c>
      <c r="Z18" s="5">
        <f t="shared" si="2"/>
        <v>3319444.4444444445</v>
      </c>
      <c r="AA18" s="5">
        <f t="shared" si="3"/>
        <v>16186181.900142906</v>
      </c>
      <c r="AB18" s="5" t="b">
        <f t="shared" si="4"/>
        <v>1</v>
      </c>
    </row>
    <row r="19" spans="1:28" x14ac:dyDescent="0.2">
      <c r="A19">
        <v>8</v>
      </c>
      <c r="B19">
        <v>2023</v>
      </c>
      <c r="C19" s="1">
        <v>10000000</v>
      </c>
      <c r="D19" s="1">
        <v>15000000</v>
      </c>
      <c r="E19" s="1">
        <f t="shared" si="5"/>
        <v>25000000</v>
      </c>
      <c r="F19" s="1">
        <v>4294000</v>
      </c>
      <c r="G19" s="1">
        <f>SUM(E19+F19)</f>
        <v>29294000</v>
      </c>
      <c r="H19" s="1">
        <f>J19*25%</f>
        <v>1737700</v>
      </c>
      <c r="I19" s="1">
        <f>J19*75%</f>
        <v>5213100</v>
      </c>
      <c r="J19" s="1">
        <v>6950800</v>
      </c>
      <c r="K19" s="1">
        <v>437000</v>
      </c>
      <c r="L19" s="1">
        <f t="shared" si="6"/>
        <v>7387800</v>
      </c>
      <c r="M19" s="1">
        <f t="shared" si="7"/>
        <v>0</v>
      </c>
      <c r="N19" s="1">
        <f t="shared" si="16"/>
        <v>21906200</v>
      </c>
      <c r="O19" s="2">
        <v>0.06</v>
      </c>
      <c r="P19" s="1">
        <f t="shared" si="9"/>
        <v>657186</v>
      </c>
      <c r="Q19" s="1">
        <f t="shared" si="10"/>
        <v>22563386</v>
      </c>
      <c r="R19" s="1">
        <f t="shared" si="11"/>
        <v>12222222.222222222</v>
      </c>
      <c r="S19">
        <v>4.1000000000000003E-3</v>
      </c>
      <c r="T19" s="5">
        <f t="shared" si="0"/>
        <v>961675.82323115051</v>
      </c>
      <c r="U19" s="1">
        <f t="shared" si="15"/>
        <v>235516754.66009712</v>
      </c>
      <c r="V19" s="5">
        <f t="shared" si="12"/>
        <v>12866737.455698462</v>
      </c>
      <c r="W19" s="5">
        <f t="shared" si="13"/>
        <v>2777777.777777778</v>
      </c>
      <c r="X19">
        <f t="shared" si="1"/>
        <v>5.4166666666666669E-3</v>
      </c>
      <c r="Y19" s="5">
        <f t="shared" si="14"/>
        <v>541666.66666666663</v>
      </c>
      <c r="Z19" s="5">
        <f t="shared" si="2"/>
        <v>3319444.4444444445</v>
      </c>
      <c r="AA19" s="5">
        <f t="shared" si="3"/>
        <v>16186181.900142906</v>
      </c>
      <c r="AB19" s="5" t="b">
        <f t="shared" si="4"/>
        <v>1</v>
      </c>
    </row>
    <row r="20" spans="1:28" x14ac:dyDescent="0.2">
      <c r="A20">
        <v>9</v>
      </c>
      <c r="B20">
        <v>2023</v>
      </c>
      <c r="C20" s="1">
        <v>10500000</v>
      </c>
      <c r="D20" s="1">
        <v>15500000</v>
      </c>
      <c r="E20" s="1">
        <f t="shared" si="5"/>
        <v>26000000</v>
      </c>
      <c r="F20" s="1">
        <v>4349000</v>
      </c>
      <c r="G20" s="1">
        <f>SUM(E20+F20)</f>
        <v>30349000</v>
      </c>
      <c r="H20" s="1">
        <f>J20*25%</f>
        <v>1676250</v>
      </c>
      <c r="I20" s="1">
        <f>J20*75%</f>
        <v>5028750</v>
      </c>
      <c r="J20" s="1">
        <v>6705000</v>
      </c>
      <c r="K20" s="1">
        <v>441000</v>
      </c>
      <c r="L20" s="1">
        <f t="shared" si="6"/>
        <v>7146000</v>
      </c>
      <c r="M20" s="1">
        <f t="shared" si="7"/>
        <v>0</v>
      </c>
      <c r="N20" s="1">
        <f t="shared" si="16"/>
        <v>23203000</v>
      </c>
      <c r="O20" s="2">
        <v>0.06</v>
      </c>
      <c r="P20" s="1">
        <f t="shared" si="9"/>
        <v>696090</v>
      </c>
      <c r="Q20" s="1">
        <f t="shared" si="10"/>
        <v>23899090</v>
      </c>
      <c r="R20" s="1">
        <f t="shared" si="11"/>
        <v>12222222.222222222</v>
      </c>
      <c r="S20">
        <v>4.4000000000000003E-3</v>
      </c>
      <c r="T20" s="5">
        <f t="shared" si="0"/>
        <v>1036273.7205044274</v>
      </c>
      <c r="U20" s="1">
        <f t="shared" si="15"/>
        <v>236553028.38060156</v>
      </c>
      <c r="V20" s="5">
        <f t="shared" si="12"/>
        <v>12866737.455698462</v>
      </c>
      <c r="W20" s="5">
        <f t="shared" si="13"/>
        <v>2777777.777777778</v>
      </c>
      <c r="X20">
        <f t="shared" si="1"/>
        <v>5.4166666666666669E-3</v>
      </c>
      <c r="Y20" s="5">
        <f t="shared" si="14"/>
        <v>541666.66666666663</v>
      </c>
      <c r="Z20" s="5">
        <f t="shared" si="2"/>
        <v>3319444.4444444445</v>
      </c>
      <c r="AA20" s="5">
        <f t="shared" si="3"/>
        <v>16186181.900142906</v>
      </c>
      <c r="AB20" s="5" t="b">
        <f t="shared" si="4"/>
        <v>1</v>
      </c>
    </row>
    <row r="21" spans="1:28" x14ac:dyDescent="0.2">
      <c r="A21">
        <v>10</v>
      </c>
      <c r="B21">
        <v>2023</v>
      </c>
      <c r="C21" s="1">
        <v>10000000</v>
      </c>
      <c r="D21" s="1">
        <v>15000000</v>
      </c>
      <c r="E21" s="1">
        <f t="shared" si="5"/>
        <v>25000000</v>
      </c>
      <c r="F21" s="1">
        <v>4432000</v>
      </c>
      <c r="G21" s="1">
        <f>SUM(E21+F21)</f>
        <v>29432000</v>
      </c>
      <c r="H21" s="1">
        <f>J21*25%</f>
        <v>1689825</v>
      </c>
      <c r="I21" s="1">
        <f>J21*75%</f>
        <v>5069475</v>
      </c>
      <c r="J21" s="1">
        <v>6759300</v>
      </c>
      <c r="K21" s="1">
        <v>461000</v>
      </c>
      <c r="L21" s="1">
        <f t="shared" si="6"/>
        <v>7220300</v>
      </c>
      <c r="M21" s="1">
        <f t="shared" si="7"/>
        <v>0</v>
      </c>
      <c r="N21" s="1">
        <f t="shared" si="16"/>
        <v>22211700</v>
      </c>
      <c r="O21" s="2">
        <v>0.06</v>
      </c>
      <c r="P21" s="1">
        <f t="shared" si="9"/>
        <v>666351</v>
      </c>
      <c r="Q21" s="1">
        <f t="shared" si="10"/>
        <v>22878051</v>
      </c>
      <c r="R21" s="1">
        <f t="shared" si="11"/>
        <v>12222222.222222222</v>
      </c>
      <c r="S21">
        <v>4.3E-3</v>
      </c>
      <c r="T21" s="5">
        <f t="shared" si="0"/>
        <v>1017178.0220365867</v>
      </c>
      <c r="U21" s="1">
        <f t="shared" si="15"/>
        <v>237570206.40263814</v>
      </c>
      <c r="V21" s="5">
        <f t="shared" si="12"/>
        <v>12866737.455698462</v>
      </c>
      <c r="W21" s="5">
        <f t="shared" si="13"/>
        <v>2777777.777777778</v>
      </c>
      <c r="X21">
        <f t="shared" si="1"/>
        <v>5.4166666666666669E-3</v>
      </c>
      <c r="Y21" s="5">
        <f t="shared" si="14"/>
        <v>541666.66666666663</v>
      </c>
      <c r="Z21" s="5">
        <f t="shared" si="2"/>
        <v>3319444.4444444445</v>
      </c>
      <c r="AA21" s="5">
        <f t="shared" si="3"/>
        <v>16186181.900142906</v>
      </c>
      <c r="AB21" s="5" t="b">
        <f t="shared" si="4"/>
        <v>1</v>
      </c>
    </row>
    <row r="22" spans="1:28" x14ac:dyDescent="0.2">
      <c r="A22">
        <v>11</v>
      </c>
      <c r="B22">
        <v>2023</v>
      </c>
      <c r="C22" s="1">
        <v>10000000</v>
      </c>
      <c r="D22" s="1">
        <v>15000000</v>
      </c>
      <c r="E22" s="1">
        <f t="shared" si="5"/>
        <v>25000000</v>
      </c>
      <c r="F22" s="1">
        <v>4304500</v>
      </c>
      <c r="G22" s="1">
        <f>SUM(E22+F22)</f>
        <v>29304500</v>
      </c>
      <c r="H22" s="1">
        <f>J22*25%</f>
        <v>1712700</v>
      </c>
      <c r="I22" s="1">
        <f>J22*75%</f>
        <v>5138100</v>
      </c>
      <c r="J22" s="1">
        <v>6850800</v>
      </c>
      <c r="K22" s="1">
        <v>432000</v>
      </c>
      <c r="L22" s="1">
        <f t="shared" si="6"/>
        <v>7282800</v>
      </c>
      <c r="M22" s="1">
        <f t="shared" si="7"/>
        <v>0</v>
      </c>
      <c r="N22" s="1">
        <f t="shared" si="16"/>
        <v>22021700</v>
      </c>
      <c r="O22" s="2">
        <v>0.06</v>
      </c>
      <c r="P22" s="1">
        <f t="shared" si="9"/>
        <v>660651</v>
      </c>
      <c r="Q22" s="1">
        <f t="shared" si="10"/>
        <v>22682351</v>
      </c>
      <c r="R22"/>
      <c r="S22"/>
      <c r="T22" s="5"/>
      <c r="U22" s="1"/>
      <c r="V22" s="1"/>
      <c r="W22" s="5">
        <f t="shared" si="13"/>
        <v>2777777.777777778</v>
      </c>
      <c r="X22">
        <f t="shared" si="1"/>
        <v>5.4166666666666669E-3</v>
      </c>
      <c r="Y22" s="5">
        <f t="shared" si="14"/>
        <v>541666.66666666663</v>
      </c>
      <c r="Z22" s="5">
        <f t="shared" si="2"/>
        <v>3319444.4444444445</v>
      </c>
      <c r="AA22" s="5">
        <f t="shared" si="3"/>
        <v>3319444.4444444445</v>
      </c>
      <c r="AB22" s="5" t="b">
        <f t="shared" si="4"/>
        <v>1</v>
      </c>
    </row>
    <row r="23" spans="1:28" x14ac:dyDescent="0.2">
      <c r="A23">
        <v>12</v>
      </c>
      <c r="B23">
        <v>2023</v>
      </c>
      <c r="C23" s="1">
        <v>10500000</v>
      </c>
      <c r="D23" s="1">
        <v>15500000</v>
      </c>
      <c r="E23" s="1">
        <f t="shared" si="5"/>
        <v>26000000</v>
      </c>
      <c r="F23" s="1">
        <v>4604000</v>
      </c>
      <c r="G23" s="1">
        <f>SUM(E23+F23)</f>
        <v>30604000</v>
      </c>
      <c r="H23" s="1">
        <f>J23*25%</f>
        <v>1752625</v>
      </c>
      <c r="I23" s="1">
        <f>J23*75%</f>
        <v>5257875</v>
      </c>
      <c r="J23" s="1">
        <v>7010500</v>
      </c>
      <c r="K23" s="1">
        <v>503000</v>
      </c>
      <c r="L23" s="1">
        <f t="shared" si="6"/>
        <v>7513500</v>
      </c>
      <c r="M23" s="1">
        <f t="shared" si="7"/>
        <v>0</v>
      </c>
      <c r="N23" s="1">
        <f t="shared" si="16"/>
        <v>23090500</v>
      </c>
      <c r="O23" s="2">
        <v>0.06</v>
      </c>
      <c r="P23" s="1">
        <f t="shared" si="9"/>
        <v>692715</v>
      </c>
      <c r="Q23" s="1">
        <f t="shared" si="10"/>
        <v>23783215</v>
      </c>
      <c r="R23"/>
      <c r="S23"/>
      <c r="T23" s="5"/>
      <c r="U23" s="1"/>
      <c r="V23" s="1"/>
      <c r="W23" s="5">
        <f t="shared" si="13"/>
        <v>2777777.777777778</v>
      </c>
      <c r="X23">
        <f t="shared" si="1"/>
        <v>5.4166666666666669E-3</v>
      </c>
      <c r="Y23" s="5">
        <f t="shared" si="14"/>
        <v>541666.66666666663</v>
      </c>
      <c r="Z23" s="5">
        <f t="shared" si="2"/>
        <v>3319444.4444444445</v>
      </c>
      <c r="AA23" s="5">
        <f t="shared" si="3"/>
        <v>3319444.4444444445</v>
      </c>
      <c r="AB23" s="5" t="b">
        <f t="shared" si="4"/>
        <v>1</v>
      </c>
    </row>
    <row r="24" spans="1:28" x14ac:dyDescent="0.2">
      <c r="A24">
        <v>1</v>
      </c>
      <c r="B24">
        <v>2024</v>
      </c>
      <c r="C24" s="1">
        <v>10500000</v>
      </c>
      <c r="D24" s="1">
        <v>15500000</v>
      </c>
      <c r="E24" s="1">
        <f t="shared" si="5"/>
        <v>26000000</v>
      </c>
      <c r="F24" s="1">
        <v>4503000</v>
      </c>
      <c r="G24" s="1">
        <f>SUM(E24+F24)</f>
        <v>30503000</v>
      </c>
      <c r="H24" s="1">
        <f>J24*25%</f>
        <v>1732500</v>
      </c>
      <c r="I24" s="1">
        <f>J24*75%</f>
        <v>5197500</v>
      </c>
      <c r="J24" s="1">
        <v>6930000</v>
      </c>
      <c r="K24" s="1">
        <v>521000</v>
      </c>
      <c r="L24" s="1">
        <f t="shared" si="6"/>
        <v>7451000</v>
      </c>
      <c r="M24" s="1">
        <f t="shared" si="7"/>
        <v>0</v>
      </c>
      <c r="N24" s="1">
        <f t="shared" si="16"/>
        <v>23052000</v>
      </c>
      <c r="O24" s="2">
        <v>0.06</v>
      </c>
      <c r="P24" s="1">
        <f t="shared" si="9"/>
        <v>691560</v>
      </c>
      <c r="Q24" s="1">
        <f t="shared" si="10"/>
        <v>23743560</v>
      </c>
      <c r="R24"/>
      <c r="S24"/>
      <c r="T24" s="5"/>
      <c r="U24" s="1"/>
      <c r="V24" s="1"/>
      <c r="W24" s="5">
        <f t="shared" si="13"/>
        <v>2777777.777777778</v>
      </c>
      <c r="X24">
        <f t="shared" si="1"/>
        <v>5.4166666666666669E-3</v>
      </c>
      <c r="Y24" s="5">
        <f t="shared" si="14"/>
        <v>541666.66666666663</v>
      </c>
      <c r="Z24" s="5">
        <f t="shared" si="2"/>
        <v>3319444.4444444445</v>
      </c>
      <c r="AA24" s="5">
        <f t="shared" si="3"/>
        <v>3319444.4444444445</v>
      </c>
      <c r="AB24" s="5" t="b">
        <f t="shared" si="4"/>
        <v>1</v>
      </c>
    </row>
    <row r="25" spans="1:28" x14ac:dyDescent="0.2">
      <c r="A25">
        <v>2</v>
      </c>
      <c r="B25">
        <v>2024</v>
      </c>
      <c r="C25" s="1">
        <v>11000000</v>
      </c>
      <c r="D25" s="1">
        <v>16500000</v>
      </c>
      <c r="E25" s="1">
        <f t="shared" si="5"/>
        <v>27500000</v>
      </c>
      <c r="F25" s="1">
        <v>5748000</v>
      </c>
      <c r="G25" s="1">
        <f>SUM(E25+F25)</f>
        <v>33248000</v>
      </c>
      <c r="H25" s="1">
        <f>J25*25%</f>
        <v>2085000</v>
      </c>
      <c r="I25" s="1">
        <f>J25*75%</f>
        <v>6255000</v>
      </c>
      <c r="J25" s="1">
        <v>8340000</v>
      </c>
      <c r="K25" s="1">
        <v>600000</v>
      </c>
      <c r="L25" s="1">
        <f t="shared" si="6"/>
        <v>8940000</v>
      </c>
      <c r="M25" s="1">
        <f t="shared" si="7"/>
        <v>0</v>
      </c>
      <c r="N25" s="1">
        <f t="shared" si="16"/>
        <v>24308000</v>
      </c>
      <c r="O25" s="2">
        <v>0.06</v>
      </c>
      <c r="P25" s="1">
        <f t="shared" si="9"/>
        <v>729240</v>
      </c>
      <c r="Q25" s="1">
        <f t="shared" si="10"/>
        <v>25037240</v>
      </c>
      <c r="R25"/>
      <c r="S25"/>
      <c r="T25" s="5"/>
      <c r="U25" s="1"/>
      <c r="V25" s="1"/>
      <c r="W25" s="5">
        <f t="shared" si="13"/>
        <v>2777777.777777778</v>
      </c>
      <c r="X25">
        <f t="shared" si="1"/>
        <v>5.4166666666666669E-3</v>
      </c>
      <c r="Y25" s="5">
        <f t="shared" si="14"/>
        <v>541666.66666666663</v>
      </c>
      <c r="Z25" s="5">
        <f t="shared" si="2"/>
        <v>3319444.4444444445</v>
      </c>
      <c r="AA25" s="5">
        <f t="shared" si="3"/>
        <v>3319444.4444444445</v>
      </c>
      <c r="AB25" s="5" t="b">
        <f t="shared" si="4"/>
        <v>1</v>
      </c>
    </row>
    <row r="26" spans="1:28" x14ac:dyDescent="0.2">
      <c r="A26">
        <v>3</v>
      </c>
      <c r="B26">
        <v>2024</v>
      </c>
      <c r="C26" s="1">
        <v>10000000</v>
      </c>
      <c r="D26" s="1">
        <v>15000000</v>
      </c>
      <c r="E26" s="1">
        <f t="shared" si="5"/>
        <v>25000000</v>
      </c>
      <c r="F26" s="1">
        <v>4349000</v>
      </c>
      <c r="G26" s="1">
        <f>SUM(E26+F26)</f>
        <v>29349000</v>
      </c>
      <c r="H26" s="1">
        <f>J26*25%</f>
        <v>1676250</v>
      </c>
      <c r="I26" s="1">
        <f>J26*75%</f>
        <v>5028750</v>
      </c>
      <c r="J26" s="1">
        <v>6705000</v>
      </c>
      <c r="K26" s="1">
        <v>432000</v>
      </c>
      <c r="L26" s="1">
        <f t="shared" si="6"/>
        <v>7137000</v>
      </c>
      <c r="M26" s="1">
        <f t="shared" si="7"/>
        <v>0</v>
      </c>
      <c r="N26" s="1">
        <f t="shared" si="16"/>
        <v>22212000</v>
      </c>
      <c r="O26" s="2">
        <v>0.06</v>
      </c>
      <c r="P26" s="1">
        <f t="shared" si="9"/>
        <v>666360</v>
      </c>
      <c r="Q26" s="1">
        <f t="shared" si="10"/>
        <v>22878360</v>
      </c>
      <c r="R26"/>
      <c r="S26"/>
      <c r="T26" s="5"/>
      <c r="U26" s="1"/>
      <c r="V26" s="1"/>
      <c r="W26" s="5">
        <f t="shared" si="13"/>
        <v>2777777.777777778</v>
      </c>
      <c r="X26">
        <f t="shared" si="1"/>
        <v>5.4166666666666669E-3</v>
      </c>
      <c r="Y26" s="5">
        <f t="shared" si="14"/>
        <v>541666.66666666663</v>
      </c>
      <c r="Z26" s="5">
        <f t="shared" si="2"/>
        <v>3319444.4444444445</v>
      </c>
      <c r="AA26" s="5">
        <f t="shared" si="3"/>
        <v>3319444.4444444445</v>
      </c>
      <c r="AB26" s="5" t="b">
        <f t="shared" si="4"/>
        <v>1</v>
      </c>
    </row>
    <row r="27" spans="1:28" x14ac:dyDescent="0.2">
      <c r="A27">
        <v>4</v>
      </c>
      <c r="B27">
        <v>2024</v>
      </c>
      <c r="C27" s="1">
        <v>10500000</v>
      </c>
      <c r="D27" s="1">
        <v>16250000</v>
      </c>
      <c r="E27" s="1">
        <f t="shared" si="5"/>
        <v>26750000</v>
      </c>
      <c r="F27" s="1">
        <v>4457000</v>
      </c>
      <c r="G27" s="1">
        <f>SUM(E27+F27)</f>
        <v>31207000</v>
      </c>
      <c r="H27" s="1">
        <f>J27*25%</f>
        <v>1719750</v>
      </c>
      <c r="I27" s="1">
        <f>J27*75%</f>
        <v>5159250</v>
      </c>
      <c r="J27" s="1">
        <v>6879000</v>
      </c>
      <c r="K27" s="1">
        <v>459000</v>
      </c>
      <c r="L27" s="1">
        <f t="shared" si="6"/>
        <v>7338000</v>
      </c>
      <c r="M27" s="1">
        <f t="shared" si="7"/>
        <v>0</v>
      </c>
      <c r="N27" s="1">
        <f t="shared" si="16"/>
        <v>23869000</v>
      </c>
      <c r="O27" s="2">
        <v>0.06</v>
      </c>
      <c r="P27" s="1">
        <f t="shared" si="9"/>
        <v>716070</v>
      </c>
      <c r="Q27" s="1">
        <f t="shared" si="10"/>
        <v>24585070</v>
      </c>
      <c r="R27"/>
      <c r="S27"/>
      <c r="T27" s="5"/>
      <c r="U27" s="1"/>
      <c r="V27" s="1"/>
      <c r="W27" s="5">
        <f t="shared" si="13"/>
        <v>2777777.777777778</v>
      </c>
      <c r="X27">
        <f t="shared" si="1"/>
        <v>5.4166666666666669E-3</v>
      </c>
      <c r="Y27" s="5">
        <f t="shared" si="14"/>
        <v>541666.66666666663</v>
      </c>
      <c r="Z27" s="5">
        <f t="shared" si="2"/>
        <v>3319444.4444444445</v>
      </c>
      <c r="AA27" s="5">
        <f t="shared" si="3"/>
        <v>3319444.4444444445</v>
      </c>
      <c r="AB27" s="5" t="b">
        <f t="shared" si="4"/>
        <v>1</v>
      </c>
    </row>
    <row r="28" spans="1:28" x14ac:dyDescent="0.2">
      <c r="A28">
        <v>5</v>
      </c>
      <c r="B28">
        <v>2024</v>
      </c>
      <c r="C28" s="1">
        <v>10500000</v>
      </c>
      <c r="D28" s="1">
        <v>16500000</v>
      </c>
      <c r="E28" s="1">
        <f t="shared" si="5"/>
        <v>27000000</v>
      </c>
      <c r="F28" s="1">
        <v>4540000</v>
      </c>
      <c r="G28" s="1">
        <f>SUM(E28+F28)</f>
        <v>31540000</v>
      </c>
      <c r="H28" s="1">
        <f>J28*25%</f>
        <v>1737500</v>
      </c>
      <c r="I28" s="1">
        <f>J28*75%</f>
        <v>5212500</v>
      </c>
      <c r="J28" s="1">
        <v>6950000</v>
      </c>
      <c r="K28" s="1">
        <v>457000</v>
      </c>
      <c r="L28" s="1">
        <f t="shared" si="6"/>
        <v>7407000</v>
      </c>
      <c r="M28" s="1">
        <f t="shared" si="7"/>
        <v>0</v>
      </c>
      <c r="N28" s="1">
        <f t="shared" si="16"/>
        <v>24133000</v>
      </c>
      <c r="O28" s="2">
        <v>0.06</v>
      </c>
      <c r="P28" s="1">
        <f t="shared" si="9"/>
        <v>723990</v>
      </c>
      <c r="Q28" s="1">
        <f t="shared" si="10"/>
        <v>24856990</v>
      </c>
      <c r="R28"/>
      <c r="S28"/>
      <c r="T28" s="5"/>
      <c r="U28" s="1"/>
      <c r="V28" s="1"/>
      <c r="W28" s="5">
        <f t="shared" si="13"/>
        <v>2777777.777777778</v>
      </c>
      <c r="X28">
        <f t="shared" si="1"/>
        <v>5.4166666666666669E-3</v>
      </c>
      <c r="Y28" s="5">
        <f t="shared" si="14"/>
        <v>541666.66666666663</v>
      </c>
      <c r="Z28" s="5">
        <f t="shared" si="2"/>
        <v>3319444.4444444445</v>
      </c>
      <c r="AA28" s="5">
        <f t="shared" si="3"/>
        <v>3319444.4444444445</v>
      </c>
      <c r="AB28" s="5" t="b">
        <f t="shared" si="4"/>
        <v>1</v>
      </c>
    </row>
    <row r="29" spans="1:28" x14ac:dyDescent="0.2">
      <c r="A29">
        <v>6</v>
      </c>
      <c r="B29">
        <v>2024</v>
      </c>
      <c r="C29" s="1">
        <v>10000000</v>
      </c>
      <c r="D29" s="1">
        <v>16000000</v>
      </c>
      <c r="E29" s="1">
        <f t="shared" si="5"/>
        <v>26000000</v>
      </c>
      <c r="F29" s="1">
        <v>4230000</v>
      </c>
      <c r="G29" s="1">
        <f>SUM(E29+F29)</f>
        <v>30230000</v>
      </c>
      <c r="H29" s="1">
        <f>J29*25%</f>
        <v>1712600</v>
      </c>
      <c r="I29" s="1">
        <f>J29*75%</f>
        <v>5137800</v>
      </c>
      <c r="J29" s="1">
        <v>6850400</v>
      </c>
      <c r="K29" s="1">
        <v>476000</v>
      </c>
      <c r="L29" s="1">
        <f t="shared" si="6"/>
        <v>7326400</v>
      </c>
      <c r="M29" s="1">
        <f t="shared" si="7"/>
        <v>0</v>
      </c>
      <c r="N29" s="1">
        <f t="shared" si="16"/>
        <v>22903600</v>
      </c>
      <c r="O29" s="2">
        <v>0.06</v>
      </c>
      <c r="P29" s="1">
        <f t="shared" si="9"/>
        <v>687108</v>
      </c>
      <c r="Q29" s="1">
        <f t="shared" si="10"/>
        <v>23590708</v>
      </c>
      <c r="R29"/>
      <c r="S29"/>
      <c r="T29" s="5"/>
      <c r="U29" s="1"/>
      <c r="V29" s="1"/>
      <c r="W29" s="5">
        <f t="shared" si="13"/>
        <v>2777777.777777778</v>
      </c>
      <c r="X29">
        <f t="shared" si="1"/>
        <v>5.4166666666666669E-3</v>
      </c>
      <c r="Y29" s="5">
        <f t="shared" si="14"/>
        <v>541666.66666666663</v>
      </c>
      <c r="Z29" s="5">
        <f t="shared" si="2"/>
        <v>3319444.4444444445</v>
      </c>
      <c r="AA29" s="5">
        <f t="shared" si="3"/>
        <v>3319444.4444444445</v>
      </c>
      <c r="AB29" s="5" t="b">
        <f t="shared" si="4"/>
        <v>1</v>
      </c>
    </row>
    <row r="30" spans="1:28" x14ac:dyDescent="0.2">
      <c r="A30">
        <v>7</v>
      </c>
      <c r="B30">
        <v>2024</v>
      </c>
      <c r="C30" s="1">
        <v>10000000</v>
      </c>
      <c r="D30" s="1">
        <v>16000000</v>
      </c>
      <c r="E30" s="1">
        <f t="shared" si="5"/>
        <v>26000000</v>
      </c>
      <c r="F30" s="1">
        <v>4304000</v>
      </c>
      <c r="G30" s="1">
        <f>SUM(E30+F30)</f>
        <v>30304000</v>
      </c>
      <c r="H30" s="1">
        <f>J30*25%</f>
        <v>1735000</v>
      </c>
      <c r="I30" s="1">
        <f>J30*75%</f>
        <v>5205000</v>
      </c>
      <c r="J30" s="1">
        <v>6940000</v>
      </c>
      <c r="K30" s="1">
        <v>477000</v>
      </c>
      <c r="L30" s="1">
        <f t="shared" si="6"/>
        <v>7417000</v>
      </c>
      <c r="M30" s="1">
        <f t="shared" si="7"/>
        <v>0</v>
      </c>
      <c r="N30" s="1">
        <f t="shared" si="16"/>
        <v>22887000</v>
      </c>
      <c r="O30" s="2">
        <v>0.06</v>
      </c>
      <c r="P30" s="1">
        <f t="shared" si="9"/>
        <v>686610</v>
      </c>
      <c r="Q30" s="1">
        <f t="shared" si="10"/>
        <v>23573610</v>
      </c>
      <c r="R30"/>
      <c r="S30"/>
      <c r="T30" s="5"/>
      <c r="U30" s="1"/>
      <c r="V30" s="1"/>
      <c r="W30" s="5">
        <f t="shared" si="13"/>
        <v>2777777.777777778</v>
      </c>
      <c r="X30">
        <f t="shared" si="1"/>
        <v>5.4166666666666669E-3</v>
      </c>
      <c r="Y30" s="5">
        <f t="shared" si="14"/>
        <v>541666.66666666663</v>
      </c>
      <c r="Z30" s="5">
        <f t="shared" si="2"/>
        <v>3319444.4444444445</v>
      </c>
      <c r="AA30" s="5">
        <f t="shared" si="3"/>
        <v>3319444.4444444445</v>
      </c>
      <c r="AB30" s="5" t="b">
        <f t="shared" si="4"/>
        <v>1</v>
      </c>
    </row>
    <row r="31" spans="1:28" x14ac:dyDescent="0.2">
      <c r="A31">
        <v>8</v>
      </c>
      <c r="B31">
        <v>2024</v>
      </c>
      <c r="C31" s="1">
        <v>10000000</v>
      </c>
      <c r="D31" s="1">
        <v>16000000</v>
      </c>
      <c r="E31" s="1">
        <f t="shared" si="5"/>
        <v>26000000</v>
      </c>
      <c r="F31" s="1">
        <v>4504000</v>
      </c>
      <c r="G31" s="1">
        <f>SUM(E31+F31)</f>
        <v>30504000</v>
      </c>
      <c r="H31" s="1">
        <f>J31*25%</f>
        <v>1701125</v>
      </c>
      <c r="I31" s="1">
        <f>J31*75%</f>
        <v>5103375</v>
      </c>
      <c r="J31" s="1">
        <v>6804500</v>
      </c>
      <c r="K31" s="1">
        <v>447000</v>
      </c>
      <c r="L31" s="1">
        <f t="shared" si="6"/>
        <v>7251500</v>
      </c>
      <c r="M31" s="1">
        <f t="shared" si="7"/>
        <v>0</v>
      </c>
      <c r="N31" s="1">
        <f t="shared" si="16"/>
        <v>23252500</v>
      </c>
      <c r="O31" s="2">
        <v>0.06</v>
      </c>
      <c r="P31" s="1">
        <f t="shared" si="9"/>
        <v>697575</v>
      </c>
      <c r="Q31" s="1">
        <f t="shared" si="10"/>
        <v>23950075</v>
      </c>
      <c r="R31"/>
      <c r="S31"/>
      <c r="T31" s="5"/>
      <c r="U31" s="1"/>
      <c r="V31" s="1"/>
      <c r="W31" s="5">
        <f t="shared" si="13"/>
        <v>2777777.777777778</v>
      </c>
      <c r="X31">
        <f t="shared" si="1"/>
        <v>5.4166666666666669E-3</v>
      </c>
      <c r="Y31" s="5">
        <f t="shared" si="14"/>
        <v>541666.66666666663</v>
      </c>
      <c r="Z31" s="5">
        <f t="shared" si="2"/>
        <v>3319444.4444444445</v>
      </c>
      <c r="AA31" s="5">
        <f t="shared" si="3"/>
        <v>3319444.4444444445</v>
      </c>
      <c r="AB31" s="5" t="b">
        <f t="shared" si="4"/>
        <v>1</v>
      </c>
    </row>
    <row r="32" spans="1:28" x14ac:dyDescent="0.2">
      <c r="A32">
        <v>9</v>
      </c>
      <c r="B32">
        <v>2024</v>
      </c>
      <c r="C32" s="1">
        <v>10500000</v>
      </c>
      <c r="D32" s="1">
        <v>16500000</v>
      </c>
      <c r="E32" s="1">
        <f t="shared" si="5"/>
        <v>27000000</v>
      </c>
      <c r="F32" s="1">
        <v>4634000</v>
      </c>
      <c r="G32" s="1">
        <f>SUM(E32+F32)</f>
        <v>31634000</v>
      </c>
      <c r="H32" s="1">
        <f>J32*25%</f>
        <v>1752625</v>
      </c>
      <c r="I32" s="1">
        <f>J32*75%</f>
        <v>5257875</v>
      </c>
      <c r="J32" s="1">
        <v>7010500</v>
      </c>
      <c r="K32" s="1">
        <v>490000</v>
      </c>
      <c r="L32" s="1">
        <f t="shared" si="6"/>
        <v>7500500</v>
      </c>
      <c r="M32" s="1">
        <f t="shared" si="7"/>
        <v>0</v>
      </c>
      <c r="N32" s="1">
        <f t="shared" si="16"/>
        <v>24133500</v>
      </c>
      <c r="O32" s="2">
        <v>0.06</v>
      </c>
      <c r="P32" s="1">
        <f t="shared" si="9"/>
        <v>724005</v>
      </c>
      <c r="Q32" s="1">
        <f t="shared" si="10"/>
        <v>24857505</v>
      </c>
      <c r="R32"/>
      <c r="S32"/>
      <c r="T32" s="5"/>
      <c r="U32" s="1"/>
      <c r="V32" s="1"/>
      <c r="W32" s="5">
        <f t="shared" si="13"/>
        <v>2777777.777777778</v>
      </c>
      <c r="X32">
        <f t="shared" si="1"/>
        <v>5.4166666666666669E-3</v>
      </c>
      <c r="Y32" s="5">
        <f t="shared" si="14"/>
        <v>541666.66666666663</v>
      </c>
      <c r="Z32" s="5">
        <f t="shared" si="2"/>
        <v>3319444.4444444445</v>
      </c>
      <c r="AA32" s="5">
        <f t="shared" si="3"/>
        <v>3319444.4444444445</v>
      </c>
      <c r="AB32" s="5" t="b">
        <f t="shared" si="4"/>
        <v>1</v>
      </c>
    </row>
    <row r="33" spans="1:28" x14ac:dyDescent="0.2">
      <c r="A33">
        <v>10</v>
      </c>
      <c r="B33">
        <v>2024</v>
      </c>
      <c r="C33" s="1">
        <v>10000000</v>
      </c>
      <c r="D33" s="1">
        <v>16000000</v>
      </c>
      <c r="E33" s="1">
        <f t="shared" si="5"/>
        <v>26000000</v>
      </c>
      <c r="F33" s="1">
        <v>4453000</v>
      </c>
      <c r="G33" s="1">
        <f>SUM(E33+F33)</f>
        <v>30453000</v>
      </c>
      <c r="H33" s="1">
        <f>J33*25%</f>
        <v>1712500</v>
      </c>
      <c r="I33" s="1">
        <f>J33*75%</f>
        <v>5137500</v>
      </c>
      <c r="J33" s="1">
        <v>6850000</v>
      </c>
      <c r="K33" s="1">
        <v>425000</v>
      </c>
      <c r="L33" s="1">
        <f t="shared" si="6"/>
        <v>7275000</v>
      </c>
      <c r="M33" s="1">
        <f t="shared" si="7"/>
        <v>0</v>
      </c>
      <c r="N33" s="1">
        <f t="shared" si="16"/>
        <v>23178000</v>
      </c>
      <c r="O33" s="2">
        <v>0.06</v>
      </c>
      <c r="P33" s="1">
        <f t="shared" si="9"/>
        <v>695340</v>
      </c>
      <c r="Q33" s="1">
        <f t="shared" si="10"/>
        <v>23873340</v>
      </c>
      <c r="R33"/>
      <c r="S33"/>
      <c r="T33" s="5"/>
      <c r="U33" s="1"/>
      <c r="V33" s="1"/>
      <c r="W33" s="5">
        <f t="shared" si="13"/>
        <v>2777777.777777778</v>
      </c>
      <c r="X33">
        <f t="shared" si="1"/>
        <v>5.4166666666666669E-3</v>
      </c>
      <c r="Y33" s="5">
        <f t="shared" si="14"/>
        <v>541666.66666666663</v>
      </c>
      <c r="Z33" s="5">
        <f t="shared" si="2"/>
        <v>3319444.4444444445</v>
      </c>
      <c r="AA33" s="5">
        <f t="shared" si="3"/>
        <v>3319444.4444444445</v>
      </c>
      <c r="AB33" s="5" t="b">
        <f t="shared" si="4"/>
        <v>1</v>
      </c>
    </row>
    <row r="34" spans="1:28" x14ac:dyDescent="0.2">
      <c r="A34">
        <v>11</v>
      </c>
      <c r="B34">
        <v>2024</v>
      </c>
      <c r="C34" s="1">
        <v>10000000</v>
      </c>
      <c r="D34" s="1">
        <v>16000000</v>
      </c>
      <c r="E34" s="1">
        <f t="shared" si="5"/>
        <v>26000000</v>
      </c>
      <c r="F34" s="1">
        <v>4230000</v>
      </c>
      <c r="G34" s="1">
        <f>SUM(E34+F34)</f>
        <v>30230000</v>
      </c>
      <c r="H34" s="1">
        <f>J34*25%</f>
        <v>1725500</v>
      </c>
      <c r="I34" s="1">
        <f>J34*75%</f>
        <v>5176500</v>
      </c>
      <c r="J34" s="1">
        <v>6902000</v>
      </c>
      <c r="K34" s="1">
        <v>437000</v>
      </c>
      <c r="L34" s="1">
        <f t="shared" si="6"/>
        <v>7339000</v>
      </c>
      <c r="M34" s="1">
        <f t="shared" si="7"/>
        <v>0</v>
      </c>
      <c r="N34" s="1">
        <f t="shared" si="16"/>
        <v>22891000</v>
      </c>
      <c r="O34" s="2">
        <v>0.06</v>
      </c>
      <c r="P34" s="1">
        <f t="shared" si="9"/>
        <v>686730</v>
      </c>
      <c r="Q34" s="1">
        <f t="shared" si="10"/>
        <v>23577730</v>
      </c>
      <c r="R34"/>
      <c r="S34"/>
      <c r="T34" s="5"/>
      <c r="U34" s="1"/>
      <c r="V34" s="1"/>
      <c r="W34" s="5">
        <f t="shared" si="13"/>
        <v>2777777.777777778</v>
      </c>
      <c r="X34">
        <f t="shared" si="1"/>
        <v>5.4166666666666669E-3</v>
      </c>
      <c r="Y34" s="5">
        <f t="shared" si="14"/>
        <v>541666.66666666663</v>
      </c>
      <c r="Z34" s="5">
        <f t="shared" si="2"/>
        <v>3319444.4444444445</v>
      </c>
      <c r="AA34" s="5">
        <f t="shared" si="3"/>
        <v>3319444.4444444445</v>
      </c>
      <c r="AB34" s="5" t="b">
        <f t="shared" si="4"/>
        <v>1</v>
      </c>
    </row>
    <row r="35" spans="1:28" x14ac:dyDescent="0.2">
      <c r="A35">
        <v>12</v>
      </c>
      <c r="B35">
        <v>2024</v>
      </c>
      <c r="C35" s="1">
        <v>10500000</v>
      </c>
      <c r="D35" s="1">
        <v>16500000</v>
      </c>
      <c r="E35" s="1">
        <f t="shared" si="5"/>
        <v>27000000</v>
      </c>
      <c r="F35" s="1">
        <v>4504000</v>
      </c>
      <c r="G35" s="1">
        <f>SUM(E35+F35)</f>
        <v>31504000</v>
      </c>
      <c r="H35" s="1">
        <f>J35*25%</f>
        <v>1780075</v>
      </c>
      <c r="I35" s="1">
        <f>J35*75%</f>
        <v>5340225</v>
      </c>
      <c r="J35" s="1">
        <v>7120300</v>
      </c>
      <c r="K35" s="1">
        <v>507000</v>
      </c>
      <c r="L35" s="1">
        <f t="shared" si="6"/>
        <v>7627300</v>
      </c>
      <c r="M35" s="1">
        <f t="shared" si="7"/>
        <v>0</v>
      </c>
      <c r="N35" s="1">
        <f t="shared" si="16"/>
        <v>23876700</v>
      </c>
      <c r="O35" s="2">
        <v>0.06</v>
      </c>
      <c r="P35" s="1">
        <f t="shared" si="9"/>
        <v>716301</v>
      </c>
      <c r="Q35" s="1">
        <f t="shared" si="10"/>
        <v>24593001</v>
      </c>
      <c r="R35"/>
      <c r="S35"/>
      <c r="T35" s="5"/>
      <c r="U35" s="1"/>
      <c r="V35" s="1"/>
      <c r="W35" s="5">
        <f t="shared" si="13"/>
        <v>2777777.777777778</v>
      </c>
      <c r="X35">
        <f t="shared" si="1"/>
        <v>5.4166666666666669E-3</v>
      </c>
      <c r="Y35" s="5">
        <f t="shared" si="14"/>
        <v>541666.66666666663</v>
      </c>
      <c r="Z35" s="5">
        <f t="shared" si="2"/>
        <v>3319444.4444444445</v>
      </c>
      <c r="AA35" s="5">
        <f t="shared" si="3"/>
        <v>3319444.4444444445</v>
      </c>
      <c r="AB35" s="5" t="b">
        <f t="shared" si="4"/>
        <v>1</v>
      </c>
    </row>
    <row r="36" spans="1:28" x14ac:dyDescent="0.2">
      <c r="A36">
        <v>1</v>
      </c>
      <c r="B36">
        <v>2025</v>
      </c>
      <c r="C36" s="1">
        <v>10500000</v>
      </c>
      <c r="D36" s="1">
        <v>16500000</v>
      </c>
      <c r="E36" s="1">
        <f t="shared" si="5"/>
        <v>27000000</v>
      </c>
      <c r="F36" s="1">
        <v>4543000</v>
      </c>
      <c r="G36" s="1">
        <f>SUM(E36+F36)</f>
        <v>31543000</v>
      </c>
      <c r="H36" s="1">
        <f>J36*25%</f>
        <v>1753000</v>
      </c>
      <c r="I36" s="1">
        <f>J36*75%</f>
        <v>5259000</v>
      </c>
      <c r="J36" s="1">
        <v>7012000</v>
      </c>
      <c r="K36" s="1">
        <v>501000</v>
      </c>
      <c r="L36" s="1">
        <f t="shared" si="6"/>
        <v>7513000</v>
      </c>
      <c r="M36" s="1">
        <f t="shared" si="7"/>
        <v>0</v>
      </c>
      <c r="N36" s="1">
        <f t="shared" si="16"/>
        <v>24030000</v>
      </c>
      <c r="O36" s="2">
        <v>0.06</v>
      </c>
      <c r="P36" s="1">
        <f t="shared" si="9"/>
        <v>720900</v>
      </c>
      <c r="Q36" s="1">
        <f t="shared" si="10"/>
        <v>24750900</v>
      </c>
      <c r="R36"/>
      <c r="S36"/>
      <c r="T36" s="5"/>
      <c r="U36" s="1"/>
      <c r="V36" s="1"/>
      <c r="W36" s="5">
        <f t="shared" si="13"/>
        <v>2777777.777777778</v>
      </c>
      <c r="X36">
        <f t="shared" si="1"/>
        <v>5.4166666666666669E-3</v>
      </c>
      <c r="Y36" s="5">
        <f t="shared" si="14"/>
        <v>541666.66666666663</v>
      </c>
      <c r="Z36" s="5">
        <f t="shared" si="2"/>
        <v>3319444.4444444445</v>
      </c>
      <c r="AA36" s="5">
        <f t="shared" si="3"/>
        <v>3319444.4444444445</v>
      </c>
      <c r="AB36" s="5" t="b">
        <f t="shared" si="4"/>
        <v>1</v>
      </c>
    </row>
    <row r="37" spans="1:28" x14ac:dyDescent="0.2">
      <c r="A37">
        <v>2</v>
      </c>
      <c r="B37">
        <v>2025</v>
      </c>
      <c r="C37" s="1">
        <v>11250000</v>
      </c>
      <c r="D37" s="1">
        <v>17500000</v>
      </c>
      <c r="E37" s="1">
        <f t="shared" si="5"/>
        <v>28750000</v>
      </c>
      <c r="F37" s="1">
        <v>5450300</v>
      </c>
      <c r="G37" s="1">
        <f>SUM(E37+F37)</f>
        <v>34200300</v>
      </c>
      <c r="H37" s="1">
        <f>J37*25%</f>
        <v>2050750</v>
      </c>
      <c r="I37" s="1">
        <f>J37*75%</f>
        <v>6152250</v>
      </c>
      <c r="J37" s="1">
        <v>8203000</v>
      </c>
      <c r="K37" s="1">
        <v>634000</v>
      </c>
      <c r="L37" s="1">
        <f t="shared" si="6"/>
        <v>8837000</v>
      </c>
      <c r="M37" s="1">
        <f t="shared" si="7"/>
        <v>0</v>
      </c>
      <c r="N37" s="1">
        <f t="shared" si="16"/>
        <v>25363300</v>
      </c>
      <c r="O37" s="2">
        <v>0.06</v>
      </c>
      <c r="P37" s="1">
        <f t="shared" si="9"/>
        <v>760899</v>
      </c>
      <c r="Q37" s="1">
        <f t="shared" si="10"/>
        <v>26124199</v>
      </c>
      <c r="R37"/>
      <c r="S37"/>
      <c r="T37" s="5"/>
      <c r="U37" s="1"/>
      <c r="V37" s="1"/>
      <c r="W37" s="5">
        <f t="shared" si="13"/>
        <v>2777777.777777778</v>
      </c>
      <c r="X37">
        <f t="shared" si="1"/>
        <v>5.4166666666666669E-3</v>
      </c>
      <c r="Y37" s="5">
        <f t="shared" si="14"/>
        <v>541666.66666666663</v>
      </c>
      <c r="Z37" s="5">
        <f t="shared" si="2"/>
        <v>3319444.4444444445</v>
      </c>
      <c r="AA37" s="5">
        <f t="shared" si="3"/>
        <v>3319444.4444444445</v>
      </c>
      <c r="AB37" s="5" t="b">
        <f t="shared" si="4"/>
        <v>1</v>
      </c>
    </row>
    <row r="38" spans="1:28" x14ac:dyDescent="0.2">
      <c r="A38">
        <v>3</v>
      </c>
      <c r="B38">
        <v>2025</v>
      </c>
      <c r="C38" s="1">
        <v>10000000</v>
      </c>
      <c r="D38" s="1">
        <v>16000000</v>
      </c>
      <c r="E38" s="1">
        <f t="shared" si="5"/>
        <v>26000000</v>
      </c>
      <c r="F38" s="1">
        <v>4403000</v>
      </c>
      <c r="G38" s="1">
        <f>SUM(E38+F38)</f>
        <v>30403000</v>
      </c>
      <c r="H38" s="1">
        <f>J38*25%</f>
        <v>1735125</v>
      </c>
      <c r="I38" s="1">
        <f>J38*75%</f>
        <v>5205375</v>
      </c>
      <c r="J38" s="1">
        <v>6940500</v>
      </c>
      <c r="K38" s="1">
        <v>469000</v>
      </c>
      <c r="L38" s="1">
        <f t="shared" si="6"/>
        <v>7409500</v>
      </c>
      <c r="M38" s="1">
        <f t="shared" si="7"/>
        <v>0</v>
      </c>
      <c r="N38" s="1">
        <f t="shared" si="16"/>
        <v>22993500</v>
      </c>
      <c r="O38" s="2">
        <v>0.06</v>
      </c>
      <c r="P38" s="1">
        <f t="shared" si="9"/>
        <v>689805</v>
      </c>
      <c r="Q38" s="1">
        <f t="shared" si="10"/>
        <v>23683305</v>
      </c>
      <c r="R38"/>
      <c r="S38"/>
      <c r="T38" s="5"/>
      <c r="U38" s="1"/>
      <c r="V38" s="1"/>
      <c r="W38" s="5">
        <f t="shared" si="13"/>
        <v>2777777.777777778</v>
      </c>
      <c r="X38">
        <f t="shared" si="1"/>
        <v>5.4166666666666669E-3</v>
      </c>
      <c r="Y38" s="5">
        <f t="shared" si="14"/>
        <v>541666.66666666663</v>
      </c>
      <c r="Z38" s="5">
        <f t="shared" si="2"/>
        <v>3319444.4444444445</v>
      </c>
      <c r="AA38" s="5">
        <f t="shared" si="3"/>
        <v>3319444.4444444445</v>
      </c>
      <c r="AB38" s="5" t="b">
        <f t="shared" si="4"/>
        <v>1</v>
      </c>
    </row>
    <row r="39" spans="1:28" x14ac:dyDescent="0.2">
      <c r="A39">
        <v>4</v>
      </c>
      <c r="B39">
        <v>2025</v>
      </c>
      <c r="C39" s="1">
        <v>10000000</v>
      </c>
      <c r="D39" s="1">
        <v>16000000</v>
      </c>
      <c r="E39" s="1">
        <f t="shared" si="5"/>
        <v>26000000</v>
      </c>
      <c r="F39" s="1">
        <v>4539500</v>
      </c>
      <c r="G39" s="1">
        <f>SUM(E39+F39)</f>
        <v>30539500</v>
      </c>
      <c r="H39" s="1">
        <f>J39*25%</f>
        <v>1732500</v>
      </c>
      <c r="I39" s="1">
        <f>J39*75%</f>
        <v>5197500</v>
      </c>
      <c r="J39" s="1">
        <v>6930000</v>
      </c>
      <c r="K39" s="1">
        <v>499000</v>
      </c>
      <c r="L39" s="1">
        <f t="shared" si="6"/>
        <v>7429000</v>
      </c>
      <c r="M39" s="1">
        <f t="shared" si="7"/>
        <v>0</v>
      </c>
      <c r="N39" s="1">
        <f t="shared" si="16"/>
        <v>23110500</v>
      </c>
      <c r="O39" s="2">
        <v>0.06</v>
      </c>
      <c r="P39" s="1">
        <f t="shared" si="9"/>
        <v>693315</v>
      </c>
      <c r="Q39" s="1">
        <f t="shared" si="10"/>
        <v>23803815</v>
      </c>
      <c r="R39"/>
      <c r="S39"/>
      <c r="T39" s="5"/>
      <c r="U39" s="1"/>
      <c r="V39" s="1"/>
      <c r="W39" s="5">
        <f t="shared" si="13"/>
        <v>2777777.777777778</v>
      </c>
      <c r="X39">
        <f t="shared" si="1"/>
        <v>5.4166666666666669E-3</v>
      </c>
      <c r="Y39" s="5">
        <f t="shared" si="14"/>
        <v>541666.66666666663</v>
      </c>
      <c r="Z39" s="5">
        <f t="shared" si="2"/>
        <v>3319444.4444444445</v>
      </c>
      <c r="AA39" s="5">
        <f t="shared" si="3"/>
        <v>3319444.4444444445</v>
      </c>
      <c r="AB39" s="5" t="b">
        <f t="shared" si="4"/>
        <v>1</v>
      </c>
    </row>
    <row r="40" spans="1:28" x14ac:dyDescent="0.2">
      <c r="I40" s="1">
        <f>J40*70%</f>
        <v>0</v>
      </c>
      <c r="AB4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PHẠM SỸ NGUYÊN</cp:lastModifiedBy>
  <dcterms:created xsi:type="dcterms:W3CDTF">2022-05-24T09:48:58Z</dcterms:created>
  <dcterms:modified xsi:type="dcterms:W3CDTF">2022-06-02T17:34:09Z</dcterms:modified>
</cp:coreProperties>
</file>