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520" windowHeight="15620" tabRatio="783" firstSheet="1" activeTab="3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<sst xmlns="http://schemas.openxmlformats.org/spreadsheetml/2006/main" count="161" uniqueCount="138">
  <si>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</si>
  <si>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</si>
  <si>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</si>
  <si>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</si>
  <si>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</si>
  <si>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</si>
  <si>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</si>
  <si>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</si>
  <si>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</si>
  <si>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</si>
  <si>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</si>
  <si>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</si>
  <si>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</si>
  <si>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</si>
  <si>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</si>
  <si>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</si>
  <si>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</si>
  <si>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</si>
  <si>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</si>
  <si>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</si>
  <si>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</si>
  <si>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</si>
  <si>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</si>
  <si>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</si>
  <si>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</si>
  <si>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</si>
  <si>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</si>
  <si>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</si>
  <si>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</si>
  <si>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</si>
  <si>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microns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</si>
  <si>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</si>
  <si>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</si>
  <si>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</si>
  <si>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</si>
  <si>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</si>
  <si>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</si>
  <si>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</si>
  <si>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</si>
  <si>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</si>
  <si>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</si>
  <si>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</si>
  <si>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</si>
  <si>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</si>
  <si>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</si>
  <si>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</si>
  <si>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</si>
  <si>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</si>
  <si>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</si>
  <si>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</si>
  <si>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</si>
  <si>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</si>
  <si>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</si>
  <si>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</si>
  <si>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</si>
  <si>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</si>
  <si>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</si>
  <si>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</si>
  <si>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</si>
  <si>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</si>
  <si>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</si>
  <si>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</si>
  <si>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</si>
  <si>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</si>
  <si>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</si>
  <si>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</si>
  <si>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</si>
  <si>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</si>
  <si>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</si>
  <si>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</si>
  <si>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</si>
  <si>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</si>
  <si>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</si>
  <si>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</si>
  <si>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</si>
  <si>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</si>
  <si>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</si>
  <si>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</si>
  <si>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</si>
  <si>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</si>
  <si>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</si>
  <si>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</si>
  <si>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</si>
  <si>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</si>
  <si>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</si>
  <si>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</si>
  <si>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</si>
  <si>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</si>
  <si>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</si>
  <si>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</si>
  <si>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</si>
  <si>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</si>
  <si>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</si>
  <si>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</si>
  <si>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</si>
  <si>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</si>
  <si>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</si>
  <si>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</si>
  <si>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</si>
  <si>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</si>
  <si>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</si>
  <si>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</si>
  <si>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</si>
  <si>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</si>
  <si>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</si>
  <si>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</si>
  <si>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</si>
  <si>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</si>
  <si>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</si>
  <si>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</si>
  <si>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</si>
  <si>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</si>
  <si>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</si>
  <si>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</si>
  <si>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</si>
  <si>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</si>
  <si>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</si>
  <si>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</si>
  <si>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</si>
  <si>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</si>
  <si>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</si>
  <si>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</si>
  <si>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</si>
  <si>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</si>
  <si>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</si>
  <si>
    <t>V error type</t>
  </si>
  <si>
    <t>Interscan delay [s]</t>
  </si>
  <si>
    <t>Pointing error type</t>
  </si>
  <si>
    <t>Zero</t>
  </si>
  <si>
    <t>Herschel</t>
  </si>
  <si>
    <t>Spiro</t>
  </si>
  <si>
    <t>Const L Spiral</t>
  </si>
  <si>
    <t>period [s]</t>
  </si>
  <si>
    <t>corrected_on_axis_horn</t>
  </si>
  <si>
    <t>Collector 1 beam model type</t>
  </si>
  <si>
    <t>Collector 2 beam model type</t>
  </si>
  <si>
    <t>Beam model polarization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</si>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</sst>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47</v>
      </c>
    </row>
    <row r="2" spans="1:9">
      <c r="A2" s="2" t="s">
        <v>48</v>
      </c>
    </row>
    <row r="4" spans="1:9">
      <c r="A4" s="4" t="s">
        <v>52</v>
      </c>
      <c r="B4" s="4"/>
      <c r="C4" s="4" t="s">
        <v>23</v>
      </c>
      <c r="D4" s="4"/>
      <c r="E4" s="4" t="s">
        <v>23</v>
      </c>
    </row>
    <row r="5" spans="1:9">
      <c r="A5" t="s">
        <v>49</v>
      </c>
      <c r="B5" t="e">
        <f>FTSpectrograph!#REF!*0.000001/(Interferometer!$C$15*0.01)/2</f>
        <v>#REF!</v>
      </c>
      <c r="C5" t="s">
        <v>56</v>
      </c>
      <c r="D5" t="e">
        <f>B5*180/PI()*60*60</f>
        <v>#REF!</v>
      </c>
      <c r="E5" t="s">
        <v>89</v>
      </c>
      <c r="G5" t="s">
        <v>95</v>
      </c>
      <c r="I5" t="s">
        <v>96</v>
      </c>
    </row>
    <row r="6" spans="1:9">
      <c r="A6" t="s">
        <v>50</v>
      </c>
      <c r="B6" t="e">
        <f>FTSpectrograph!#REF!*0.000001/Telescope!$B$3*2.44</f>
        <v>#REF!</v>
      </c>
      <c r="C6" t="s">
        <v>56</v>
      </c>
      <c r="D6" t="e">
        <f>B6*180/PI()*60*60</f>
        <v>#REF!</v>
      </c>
      <c r="E6" t="s">
        <v>89</v>
      </c>
      <c r="F6" t="e">
        <f>FTSpectrograph!#REF!*0.000001/Telescope!$B$3*2.44</f>
        <v>#REF!</v>
      </c>
      <c r="G6" t="e">
        <f>F6*180/PI()*60*60</f>
        <v>#REF!</v>
      </c>
      <c r="H6" t="e">
        <f>FTSpectrograph!#REF!*0.000001/Telescope!$B$3*2.44</f>
        <v>#REF!</v>
      </c>
      <c r="I6" t="e">
        <f>H6*180/PI()*60*60</f>
        <v>#REF!</v>
      </c>
    </row>
    <row r="7" spans="1:9">
      <c r="A7" t="s">
        <v>51</v>
      </c>
      <c r="B7" t="e">
        <f>FTSpectrograph!#REF!*0.000001/Telescope!$B$3*2.44</f>
        <v>#REF!</v>
      </c>
      <c r="C7" t="s">
        <v>56</v>
      </c>
      <c r="D7" t="e">
        <f>B7*180/PI()*60*60</f>
        <v>#REF!</v>
      </c>
      <c r="E7" t="s">
        <v>89</v>
      </c>
      <c r="F7" t="e">
        <f>FTSpectrograph!#REF!*0.000001/Telescope!$B$3*2.44</f>
        <v>#REF!</v>
      </c>
      <c r="G7" t="e">
        <f>F7*180/PI()*60*60</f>
        <v>#REF!</v>
      </c>
      <c r="H7" t="e">
        <f>FTSpectrograph!#REF!*0.000001/Telescope!$B$3*2.44</f>
        <v>#REF!</v>
      </c>
      <c r="I7" t="e">
        <f>H7*180/PI()*60*60</f>
        <v>#REF!</v>
      </c>
    </row>
    <row r="8" spans="1:9">
      <c r="A8" t="s">
        <v>54</v>
      </c>
      <c r="B8" t="e">
        <f>B6/B5</f>
        <v>#REF!</v>
      </c>
      <c r="C8" t="s">
        <v>57</v>
      </c>
      <c r="D8" t="e">
        <f>ROUND(B8,0)</f>
        <v>#REF!</v>
      </c>
    </row>
    <row r="9" spans="1:9">
      <c r="A9" t="s">
        <v>55</v>
      </c>
      <c r="B9" t="e">
        <f>B7/B5</f>
        <v>#REF!</v>
      </c>
      <c r="C9" t="s">
        <v>57</v>
      </c>
      <c r="D9" t="e">
        <f>ROUND(B9,0)</f>
        <v>#REF!</v>
      </c>
    </row>
    <row r="11" spans="1:9">
      <c r="A11" s="4" t="s">
        <v>53</v>
      </c>
      <c r="B11" s="4"/>
      <c r="C11" s="4"/>
      <c r="D11" s="4"/>
      <c r="E11" s="4"/>
    </row>
    <row r="12" spans="1:9">
      <c r="A12" t="s">
        <v>58</v>
      </c>
      <c r="B12" s="15" t="e">
        <f>B14*B15*100</f>
        <v>#REF!</v>
      </c>
      <c r="C12" t="s">
        <v>59</v>
      </c>
      <c r="D12" t="s">
        <v>107</v>
      </c>
      <c r="F12" s="14" t="e">
        <f>1/2/B20</f>
        <v>#REF!</v>
      </c>
      <c r="G12" t="s">
        <v>59</v>
      </c>
    </row>
    <row r="13" spans="1:9">
      <c r="A13" t="s">
        <v>60</v>
      </c>
      <c r="B13" s="15" t="e">
        <f>FTSpectrograph!#REF!*2</f>
        <v>#REF!</v>
      </c>
      <c r="C13" t="s">
        <v>61</v>
      </c>
    </row>
    <row r="14" spans="1:9">
      <c r="A14" t="s">
        <v>62</v>
      </c>
      <c r="B14" s="15" t="e">
        <f>1/B13/100/FTSpectrograph!#REF!</f>
        <v>#REF!</v>
      </c>
      <c r="C14" t="s">
        <v>25</v>
      </c>
    </row>
    <row r="15" spans="1:9">
      <c r="A15" t="s">
        <v>97</v>
      </c>
      <c r="B15" s="15" t="e">
        <f>B13/2/B28</f>
        <v>#REF!</v>
      </c>
      <c r="C15" t="s">
        <v>57</v>
      </c>
      <c r="D15" t="e">
        <f>ROUND(B15,0)</f>
        <v>#REF!</v>
      </c>
      <c r="E15" t="s">
        <v>57</v>
      </c>
      <c r="F15" t="e">
        <f>F12/B14*0.01</f>
        <v>#REF!</v>
      </c>
      <c r="H15" s="15" t="e">
        <f>B13/B28</f>
        <v>#REF!</v>
      </c>
    </row>
    <row r="16" spans="1:9">
      <c r="A16" t="s">
        <v>98</v>
      </c>
      <c r="B16" s="15" t="e">
        <f>2*B12/B14*0.01</f>
        <v>#REF!</v>
      </c>
      <c r="C16" t="s">
        <v>109</v>
      </c>
      <c r="D16" t="e">
        <f>ROUND(B16,0)</f>
        <v>#REF!</v>
      </c>
      <c r="E16" t="s">
        <v>99</v>
      </c>
    </row>
    <row r="18" spans="1:9">
      <c r="A18" t="s">
        <v>63</v>
      </c>
      <c r="B18" t="e">
        <f>D15*D8*D9</f>
        <v>#REF!</v>
      </c>
      <c r="C18" t="s">
        <v>57</v>
      </c>
      <c r="D18" t="e">
        <f>B18*8</f>
        <v>#REF!</v>
      </c>
      <c r="E18" t="s">
        <v>64</v>
      </c>
      <c r="F18" t="e">
        <f>D18/1024/1024</f>
        <v>#REF!</v>
      </c>
      <c r="G18" t="s">
        <v>65</v>
      </c>
      <c r="H18" t="e">
        <f>F18/1024</f>
        <v>#REF!</v>
      </c>
      <c r="I18" t="s">
        <v>94</v>
      </c>
    </row>
    <row r="20" spans="1:9">
      <c r="A20" s="14" t="s">
        <v>100</v>
      </c>
      <c r="B20" s="14" t="e">
        <f>(FTSpectrograph!#REF!)/ForSkyParams!B15</f>
        <v>#REF!</v>
      </c>
      <c r="C20" s="14" t="s">
        <v>61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101</v>
      </c>
      <c r="B22" s="14" t="e">
        <f>FTSpectrograph!#REF!/ForSkyParams!B20</f>
        <v>#REF!</v>
      </c>
      <c r="C22" s="14"/>
      <c r="D22" s="14" t="s">
        <v>104</v>
      </c>
    </row>
    <row r="23" spans="1:9">
      <c r="A23" s="14" t="s">
        <v>102</v>
      </c>
      <c r="B23" s="14" t="e">
        <f>FTSpectrograph!#REF!/ForSkyParams!B20</f>
        <v>#REF!</v>
      </c>
      <c r="C23" s="14"/>
      <c r="D23" s="14" t="s">
        <v>104</v>
      </c>
    </row>
    <row r="24" spans="1:9">
      <c r="A24" s="14" t="s">
        <v>103</v>
      </c>
      <c r="B24" s="14" t="e">
        <f>FTSpectrograph!#REF!/ForSkyParams!B20</f>
        <v>#REF!</v>
      </c>
      <c r="C24" s="14"/>
      <c r="D24" s="14" t="s">
        <v>104</v>
      </c>
    </row>
    <row r="28" spans="1:9">
      <c r="A28" s="14" t="s">
        <v>100</v>
      </c>
      <c r="B28" s="15" t="e">
        <f>FTSpectrograph!#REF!/FTSpectrograph!#REF!</f>
        <v>#REF!</v>
      </c>
      <c r="F28" t="s">
        <v>106</v>
      </c>
    </row>
    <row r="29" spans="1:9">
      <c r="A29" t="s">
        <v>105</v>
      </c>
      <c r="B29" s="15" t="e">
        <f>B13/B28</f>
        <v>#REF!</v>
      </c>
    </row>
    <row r="33" spans="1:3">
      <c r="A33" t="s">
        <v>108</v>
      </c>
      <c r="B33" t="e">
        <f>1/2/B12</f>
        <v>#REF!</v>
      </c>
    </row>
    <row r="36" spans="1:3">
      <c r="A36" s="16" t="s">
        <v>110</v>
      </c>
    </row>
    <row r="37" spans="1:3">
      <c r="A37" t="s">
        <v>111</v>
      </c>
      <c r="B37">
        <v>1202</v>
      </c>
      <c r="C37" t="s">
        <v>112</v>
      </c>
    </row>
    <row r="38" spans="1:3">
      <c r="A38" t="s">
        <v>62</v>
      </c>
      <c r="B38">
        <v>1.25E-3</v>
      </c>
      <c r="C38" t="s">
        <v>59</v>
      </c>
    </row>
    <row r="39" spans="1:3">
      <c r="A39" t="s">
        <v>113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M29" sqref="M29"/>
    </sheetView>
  </sheetViews>
  <sheetFormatPr baseColWidth="10" defaultRowHeight="15" x14ac:dyDescent="0"/>
  <cols>
    <col min="1" max="1" width="18.33203125" customWidth="1"/>
  </cols>
  <sheetData>
    <row r="1" spans="1:2">
      <c r="A1" t="s">
        <v>124</v>
      </c>
    </row>
    <row r="2" spans="1:2">
      <c r="A2" t="s">
        <v>119</v>
      </c>
      <c r="B2">
        <v>0</v>
      </c>
    </row>
    <row r="3" spans="1:2">
      <c r="A3" t="s">
        <v>120</v>
      </c>
      <c r="B3">
        <v>0</v>
      </c>
    </row>
    <row r="4" spans="1:2">
      <c r="A4" t="s">
        <v>121</v>
      </c>
      <c r="B4">
        <v>0</v>
      </c>
    </row>
    <row r="5" spans="1:2">
      <c r="A5" t="s">
        <v>122</v>
      </c>
      <c r="B5">
        <v>0</v>
      </c>
    </row>
    <row r="6" spans="1:2">
      <c r="A6" t="s">
        <v>123</v>
      </c>
      <c r="B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32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114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46</v>
      </c>
      <c r="B1" s="10"/>
    </row>
    <row r="2" spans="1:2">
      <c r="A2" s="10" t="s">
        <v>45</v>
      </c>
      <c r="B2" s="10">
        <v>1.5</v>
      </c>
    </row>
    <row r="3" spans="1:2">
      <c r="A3" s="10" t="s">
        <v>90</v>
      </c>
      <c r="B3" s="10">
        <v>4</v>
      </c>
    </row>
    <row r="4" spans="1:2">
      <c r="A4" s="10" t="s">
        <v>125</v>
      </c>
      <c r="B4" s="10" t="s">
        <v>129</v>
      </c>
    </row>
    <row r="5" spans="1:2">
      <c r="A5" s="10" t="s">
        <v>126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showRuler="0" workbookViewId="0">
      <selection activeCell="B8" sqref="B8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33</v>
      </c>
      <c r="B4" s="1">
        <v>4</v>
      </c>
      <c r="C4" t="s">
        <v>34</v>
      </c>
    </row>
    <row r="5" spans="1:3">
      <c r="A5" t="s">
        <v>77</v>
      </c>
      <c r="B5" s="1">
        <v>0.05</v>
      </c>
    </row>
    <row r="6" spans="1:3">
      <c r="A6" t="s">
        <v>35</v>
      </c>
      <c r="B6" s="1">
        <v>3</v>
      </c>
    </row>
    <row r="7" spans="1:3">
      <c r="A7" t="s">
        <v>127</v>
      </c>
      <c r="B7" t="s">
        <v>128</v>
      </c>
    </row>
    <row r="8" spans="1:3">
      <c r="A8" t="s">
        <v>134</v>
      </c>
      <c r="B8" t="s">
        <v>133</v>
      </c>
    </row>
    <row r="9" spans="1:3">
      <c r="A9" t="s">
        <v>135</v>
      </c>
      <c r="B9" t="s">
        <v>133</v>
      </c>
    </row>
    <row r="10" spans="1:3">
      <c r="A10" t="s">
        <v>136</v>
      </c>
      <c r="B10" t="s">
        <v>137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Ruler="0" workbookViewId="0">
      <selection activeCell="I9" sqref="I9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115</v>
      </c>
      <c r="B5" s="2" t="s">
        <v>12</v>
      </c>
      <c r="C5" t="s">
        <v>116</v>
      </c>
      <c r="D5" t="s">
        <v>117</v>
      </c>
      <c r="E5" t="s">
        <v>118</v>
      </c>
      <c r="F5" t="s">
        <v>13</v>
      </c>
      <c r="G5" t="s">
        <v>14</v>
      </c>
      <c r="H5" t="s">
        <v>15</v>
      </c>
      <c r="I5" t="s">
        <v>16</v>
      </c>
      <c r="J5" t="s">
        <v>132</v>
      </c>
    </row>
    <row r="6" spans="1:10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1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130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131</v>
      </c>
      <c r="B12">
        <v>0</v>
      </c>
      <c r="C12">
        <v>80</v>
      </c>
      <c r="D12">
        <v>79.7</v>
      </c>
      <c r="E12">
        <v>10</v>
      </c>
      <c r="J12">
        <v>600</v>
      </c>
    </row>
    <row r="15" spans="1:10">
      <c r="A15" s="12" t="s">
        <v>66</v>
      </c>
      <c r="B15" s="13">
        <f>B6*C6</f>
        <v>0</v>
      </c>
      <c r="C15" s="12">
        <f>SUM(B15:B19)</f>
        <v>80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80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36</v>
      </c>
    </row>
    <row r="3" spans="1:2">
      <c r="A3" t="s">
        <v>69</v>
      </c>
      <c r="B3" s="1">
        <v>0.3</v>
      </c>
    </row>
    <row r="4" spans="1:2">
      <c r="A4" t="s">
        <v>81</v>
      </c>
      <c r="B4" s="1">
        <v>4</v>
      </c>
    </row>
    <row r="5" spans="1:2">
      <c r="A5" t="s">
        <v>67</v>
      </c>
      <c r="B5" s="1">
        <v>2</v>
      </c>
    </row>
    <row r="6" spans="1:2">
      <c r="A6" t="s">
        <v>70</v>
      </c>
      <c r="B6" s="1">
        <v>0.7</v>
      </c>
    </row>
    <row r="7" spans="1:2">
      <c r="A7" t="s">
        <v>71</v>
      </c>
      <c r="B7" s="1">
        <v>0.05</v>
      </c>
    </row>
    <row r="8" spans="1:2">
      <c r="A8" t="s">
        <v>72</v>
      </c>
      <c r="B8" s="1">
        <v>0.98</v>
      </c>
    </row>
    <row r="9" spans="1:2">
      <c r="A9" t="s">
        <v>73</v>
      </c>
      <c r="B9" s="1">
        <v>0.98</v>
      </c>
    </row>
    <row r="10" spans="1:2">
      <c r="A10" t="s">
        <v>74</v>
      </c>
      <c r="B10" s="1">
        <v>0.48699999999999999</v>
      </c>
    </row>
    <row r="11" spans="1:2">
      <c r="A11" t="s">
        <v>75</v>
      </c>
      <c r="B11" s="1">
        <v>0.48699999999999999</v>
      </c>
    </row>
    <row r="12" spans="1:2">
      <c r="A12" t="s">
        <v>76</v>
      </c>
      <c r="B12" s="1">
        <v>0.98</v>
      </c>
    </row>
    <row r="13" spans="1:2">
      <c r="A13" t="s">
        <v>78</v>
      </c>
      <c r="B13" s="1">
        <v>0.98</v>
      </c>
    </row>
    <row r="14" spans="1:2">
      <c r="A14" t="s">
        <v>79</v>
      </c>
      <c r="B14" s="1">
        <v>0.98</v>
      </c>
    </row>
    <row r="15" spans="1:2">
      <c r="A15" t="s">
        <v>80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37</v>
      </c>
    </row>
    <row r="3" spans="1:2">
      <c r="A3" t="s">
        <v>38</v>
      </c>
      <c r="B3" s="1">
        <v>2.726</v>
      </c>
    </row>
    <row r="4" spans="1:2">
      <c r="A4" t="s">
        <v>39</v>
      </c>
      <c r="B4" s="1">
        <v>20</v>
      </c>
    </row>
    <row r="5" spans="1:2">
      <c r="A5" t="s">
        <v>40</v>
      </c>
      <c r="B5" s="8">
        <v>1.2999999999999999E-5</v>
      </c>
    </row>
    <row r="6" spans="1:2">
      <c r="A6" t="s">
        <v>41</v>
      </c>
      <c r="B6" s="1">
        <v>220</v>
      </c>
    </row>
    <row r="7" spans="1:2">
      <c r="A7" t="s">
        <v>42</v>
      </c>
      <c r="B7" s="8">
        <v>7.0000000000000005E-8</v>
      </c>
    </row>
    <row r="8" spans="1:2">
      <c r="A8" t="s">
        <v>43</v>
      </c>
      <c r="B8" s="1">
        <v>5800</v>
      </c>
    </row>
    <row r="9" spans="1:2">
      <c r="A9" t="s">
        <v>44</v>
      </c>
      <c r="B9" s="8">
        <v>5.0000000000000002E-14</v>
      </c>
    </row>
    <row r="10" spans="1:2">
      <c r="A10" t="s">
        <v>68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82</v>
      </c>
    </row>
    <row r="2" spans="1:3">
      <c r="C2" t="s">
        <v>23</v>
      </c>
    </row>
    <row r="3" spans="1:3">
      <c r="A3" t="s">
        <v>83</v>
      </c>
      <c r="B3" s="1">
        <v>4</v>
      </c>
      <c r="C3" t="s">
        <v>84</v>
      </c>
    </row>
    <row r="4" spans="1:3">
      <c r="A4" t="s">
        <v>85</v>
      </c>
      <c r="B4" s="1">
        <v>0.05</v>
      </c>
    </row>
    <row r="5" spans="1:3">
      <c r="A5" t="s">
        <v>86</v>
      </c>
      <c r="B5" s="1">
        <v>4</v>
      </c>
      <c r="C5" t="s">
        <v>34</v>
      </c>
    </row>
    <row r="6" spans="1:3">
      <c r="A6" t="s">
        <v>87</v>
      </c>
      <c r="B6" s="1">
        <v>0.05</v>
      </c>
    </row>
    <row r="7" spans="1:3">
      <c r="A7" t="s">
        <v>88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A17" sqref="A17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30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91</v>
      </c>
      <c r="B6" s="1">
        <v>1</v>
      </c>
    </row>
    <row r="7" spans="1:3">
      <c r="A7" t="s">
        <v>92</v>
      </c>
      <c r="B7">
        <f>1/(B6*B3*0.000001)</f>
        <v>5000</v>
      </c>
      <c r="C7" t="s">
        <v>31</v>
      </c>
    </row>
    <row r="8" spans="1:3">
      <c r="A8" t="s">
        <v>93</v>
      </c>
      <c r="B8" s="1">
        <v>10</v>
      </c>
      <c r="C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2015-10-05T13:30:53Z</dcterms:modified>
</cp:coreProperties>
</file>