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zysztofspilka/Desktop/"/>
    </mc:Choice>
  </mc:AlternateContent>
  <xr:revisionPtr revIDLastSave="0" documentId="13_ncr:1_{C24B3048-17F6-B64C-A533-B540343EAA49}" xr6:coauthVersionLast="45" xr6:coauthVersionMax="45" xr10:uidLastSave="{00000000-0000-0000-0000-000000000000}"/>
  <bookViews>
    <workbookView xWindow="0" yWindow="460" windowWidth="25600" windowHeight="15540" tabRatio="473" xr2:uid="{00000000-000D-0000-FFFF-FFFF00000000}"/>
  </bookViews>
  <sheets>
    <sheet name="Saas Metrics" sheetId="5" r:id="rId1"/>
    <sheet name="Supply chain" sheetId="2" r:id="rId2"/>
    <sheet name="HR" sheetId="3" r:id="rId3"/>
    <sheet name="Financi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5" l="1"/>
  <c r="K6" i="2" l="1"/>
  <c r="L6" i="2" s="1"/>
  <c r="K7" i="2"/>
  <c r="L7" i="2" s="1"/>
  <c r="K8" i="2"/>
  <c r="L8" i="2" s="1"/>
  <c r="K9" i="2"/>
  <c r="L9" i="2" s="1"/>
  <c r="K10" i="2"/>
  <c r="L10" i="2" s="1"/>
  <c r="K11" i="2"/>
  <c r="L11" i="2" s="1"/>
  <c r="K12" i="2"/>
  <c r="L12" i="2" s="1"/>
  <c r="K13" i="2"/>
  <c r="L13" i="2" s="1"/>
  <c r="K14" i="2"/>
  <c r="L14" i="2" s="1"/>
  <c r="K15" i="2"/>
  <c r="L15" i="2" s="1"/>
  <c r="K16" i="2"/>
  <c r="L16" i="2" s="1"/>
  <c r="K17" i="2"/>
  <c r="L17" i="2" s="1"/>
  <c r="K18" i="2"/>
  <c r="L18" i="2" s="1"/>
  <c r="K5" i="2"/>
  <c r="L5" i="2" s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5" i="2"/>
  <c r="N45" i="5"/>
  <c r="N46" i="5"/>
  <c r="C47" i="5"/>
  <c r="D47" i="5"/>
  <c r="E47" i="5"/>
  <c r="F47" i="5"/>
  <c r="G47" i="5"/>
  <c r="H47" i="5"/>
  <c r="I47" i="5"/>
  <c r="J47" i="5"/>
  <c r="K47" i="5"/>
  <c r="L47" i="5"/>
  <c r="M47" i="5"/>
  <c r="B47" i="5"/>
  <c r="N47" i="5" s="1"/>
  <c r="C41" i="5"/>
  <c r="D41" i="5"/>
  <c r="E41" i="5"/>
  <c r="F41" i="5"/>
  <c r="G41" i="5"/>
  <c r="H41" i="5"/>
  <c r="I41" i="5"/>
  <c r="J41" i="5"/>
  <c r="K41" i="5"/>
  <c r="L41" i="5"/>
  <c r="M41" i="5"/>
  <c r="B41" i="5"/>
  <c r="C40" i="5"/>
  <c r="D40" i="5"/>
  <c r="E40" i="5"/>
  <c r="F40" i="5"/>
  <c r="G40" i="5"/>
  <c r="H40" i="5"/>
  <c r="I40" i="5"/>
  <c r="J40" i="5"/>
  <c r="K40" i="5"/>
  <c r="L40" i="5"/>
  <c r="M40" i="5"/>
  <c r="B40" i="5"/>
  <c r="N39" i="5"/>
  <c r="C38" i="5"/>
  <c r="D38" i="5"/>
  <c r="E38" i="5"/>
  <c r="F38" i="5"/>
  <c r="G38" i="5"/>
  <c r="H38" i="5"/>
  <c r="I38" i="5"/>
  <c r="J38" i="5"/>
  <c r="K38" i="5"/>
  <c r="L38" i="5"/>
  <c r="M38" i="5"/>
  <c r="B38" i="5"/>
  <c r="B37" i="5"/>
  <c r="N36" i="5"/>
  <c r="N29" i="5"/>
  <c r="N26" i="5"/>
  <c r="B30" i="5"/>
  <c r="C28" i="5"/>
  <c r="C31" i="5" s="1"/>
  <c r="D28" i="5"/>
  <c r="D31" i="5" s="1"/>
  <c r="E28" i="5"/>
  <c r="E31" i="5" s="1"/>
  <c r="F28" i="5"/>
  <c r="F31" i="5" s="1"/>
  <c r="G28" i="5"/>
  <c r="G31" i="5" s="1"/>
  <c r="H28" i="5"/>
  <c r="H31" i="5" s="1"/>
  <c r="I28" i="5"/>
  <c r="I31" i="5" s="1"/>
  <c r="J28" i="5"/>
  <c r="J31" i="5" s="1"/>
  <c r="K28" i="5"/>
  <c r="K31" i="5" s="1"/>
  <c r="L28" i="5"/>
  <c r="L31" i="5" s="1"/>
  <c r="M28" i="5"/>
  <c r="M31" i="5" s="1"/>
  <c r="B28" i="5"/>
  <c r="N28" i="5" s="1"/>
  <c r="C20" i="5"/>
  <c r="C21" i="5" s="1"/>
  <c r="D20" i="5"/>
  <c r="D21" i="5" s="1"/>
  <c r="E20" i="5"/>
  <c r="E21" i="5" s="1"/>
  <c r="F20" i="5"/>
  <c r="F21" i="5" s="1"/>
  <c r="G20" i="5"/>
  <c r="G21" i="5" s="1"/>
  <c r="H20" i="5"/>
  <c r="H21" i="5" s="1"/>
  <c r="I20" i="5"/>
  <c r="I21" i="5" s="1"/>
  <c r="J20" i="5"/>
  <c r="J21" i="5" s="1"/>
  <c r="K20" i="5"/>
  <c r="K21" i="5" s="1"/>
  <c r="L20" i="5"/>
  <c r="L21" i="5" s="1"/>
  <c r="M20" i="5"/>
  <c r="M21" i="5" s="1"/>
  <c r="B20" i="5"/>
  <c r="N18" i="5"/>
  <c r="C19" i="5"/>
  <c r="D19" i="5"/>
  <c r="E19" i="5"/>
  <c r="F19" i="5"/>
  <c r="G19" i="5"/>
  <c r="H19" i="5"/>
  <c r="I19" i="5"/>
  <c r="J19" i="5"/>
  <c r="K19" i="5"/>
  <c r="L19" i="5"/>
  <c r="M19" i="5"/>
  <c r="B19" i="5"/>
  <c r="N16" i="5"/>
  <c r="N15" i="5"/>
  <c r="N7" i="5"/>
  <c r="N8" i="5"/>
  <c r="N6" i="5"/>
  <c r="N4" i="5"/>
  <c r="B12" i="5"/>
  <c r="B11" i="5"/>
  <c r="C11" i="5"/>
  <c r="D9" i="5"/>
  <c r="D10" i="5" s="1"/>
  <c r="E9" i="5"/>
  <c r="E17" i="5" s="1"/>
  <c r="F9" i="5"/>
  <c r="F17" i="5" s="1"/>
  <c r="G9" i="5"/>
  <c r="G12" i="5" s="1"/>
  <c r="H9" i="5"/>
  <c r="I9" i="5"/>
  <c r="J9" i="5"/>
  <c r="J17" i="5" s="1"/>
  <c r="K9" i="5"/>
  <c r="K12" i="5" s="1"/>
  <c r="L9" i="5"/>
  <c r="L12" i="5" s="1"/>
  <c r="M9" i="5"/>
  <c r="M17" i="5" s="1"/>
  <c r="D5" i="5"/>
  <c r="E5" i="5"/>
  <c r="F5" i="5"/>
  <c r="G5" i="5"/>
  <c r="H5" i="5"/>
  <c r="I5" i="5"/>
  <c r="J5" i="5"/>
  <c r="K5" i="5"/>
  <c r="L5" i="5"/>
  <c r="M5" i="5"/>
  <c r="C5" i="5"/>
  <c r="I10" i="5" l="1"/>
  <c r="K17" i="5"/>
  <c r="H12" i="5"/>
  <c r="H10" i="5"/>
  <c r="N38" i="5"/>
  <c r="N40" i="5"/>
  <c r="N41" i="5"/>
  <c r="B48" i="5"/>
  <c r="B31" i="5"/>
  <c r="H19" i="2"/>
  <c r="N31" i="5"/>
  <c r="H37" i="5"/>
  <c r="G17" i="5"/>
  <c r="B32" i="5"/>
  <c r="M37" i="5"/>
  <c r="I37" i="5"/>
  <c r="E37" i="5"/>
  <c r="H17" i="5"/>
  <c r="K22" i="5"/>
  <c r="G22" i="5"/>
  <c r="L37" i="5"/>
  <c r="D37" i="5"/>
  <c r="C17" i="5"/>
  <c r="N20" i="5"/>
  <c r="B21" i="5"/>
  <c r="C22" i="5" s="1"/>
  <c r="K37" i="5"/>
  <c r="G37" i="5"/>
  <c r="C37" i="5"/>
  <c r="C10" i="5"/>
  <c r="L17" i="5"/>
  <c r="D17" i="5"/>
  <c r="M22" i="5"/>
  <c r="I22" i="5"/>
  <c r="E22" i="5"/>
  <c r="J37" i="5"/>
  <c r="F37" i="5"/>
  <c r="J22" i="5"/>
  <c r="L22" i="5"/>
  <c r="H22" i="5"/>
  <c r="D22" i="5"/>
  <c r="F22" i="5"/>
  <c r="J12" i="5"/>
  <c r="F12" i="5"/>
  <c r="I11" i="5"/>
  <c r="M12" i="5"/>
  <c r="E12" i="5"/>
  <c r="J11" i="5"/>
  <c r="F11" i="5"/>
  <c r="M11" i="5"/>
  <c r="E11" i="5"/>
  <c r="I12" i="5"/>
  <c r="N9" i="5"/>
  <c r="L11" i="5"/>
  <c r="H11" i="5"/>
  <c r="D11" i="5"/>
  <c r="D12" i="5"/>
  <c r="K11" i="5"/>
  <c r="G11" i="5"/>
  <c r="I17" i="5"/>
  <c r="M10" i="5"/>
  <c r="L10" i="5"/>
  <c r="K10" i="5"/>
  <c r="J10" i="5"/>
  <c r="G10" i="5"/>
  <c r="F10" i="5"/>
  <c r="E10" i="5"/>
  <c r="B49" i="5" l="1"/>
  <c r="C44" i="5"/>
  <c r="N37" i="5"/>
  <c r="N12" i="5"/>
  <c r="N21" i="5"/>
  <c r="C25" i="5"/>
  <c r="C48" i="5" l="1"/>
  <c r="C30" i="5"/>
  <c r="C32" i="5"/>
  <c r="C49" i="5" l="1"/>
  <c r="D44" i="5"/>
  <c r="D25" i="5"/>
  <c r="C33" i="5"/>
  <c r="D48" i="5" l="1"/>
  <c r="D30" i="5"/>
  <c r="D32" i="5"/>
  <c r="D49" i="5" l="1"/>
  <c r="E44" i="5"/>
  <c r="E25" i="5"/>
  <c r="D33" i="5"/>
  <c r="E48" i="5" l="1"/>
  <c r="E30" i="5"/>
  <c r="E32" i="5"/>
  <c r="F44" i="5" l="1"/>
  <c r="E49" i="5"/>
  <c r="F25" i="5"/>
  <c r="E33" i="5"/>
  <c r="F48" i="5" l="1"/>
  <c r="F32" i="5"/>
  <c r="F30" i="5"/>
  <c r="F49" i="5" l="1"/>
  <c r="G44" i="5"/>
  <c r="G25" i="5"/>
  <c r="F33" i="5"/>
  <c r="G48" i="5" l="1"/>
  <c r="G32" i="5"/>
  <c r="G30" i="5"/>
  <c r="H44" i="5" l="1"/>
  <c r="H48" i="5" s="1"/>
  <c r="G49" i="5"/>
  <c r="H25" i="5"/>
  <c r="G33" i="5"/>
  <c r="H49" i="5" l="1"/>
  <c r="I44" i="5"/>
  <c r="I48" i="5" s="1"/>
  <c r="H30" i="5"/>
  <c r="H32" i="5"/>
  <c r="J44" i="5" l="1"/>
  <c r="J48" i="5" s="1"/>
  <c r="I49" i="5"/>
  <c r="I25" i="5"/>
  <c r="H33" i="5"/>
  <c r="K44" i="5" l="1"/>
  <c r="K48" i="5" s="1"/>
  <c r="J49" i="5"/>
  <c r="I30" i="5"/>
  <c r="I32" i="5"/>
  <c r="L44" i="5" l="1"/>
  <c r="L48" i="5" s="1"/>
  <c r="K49" i="5"/>
  <c r="J25" i="5"/>
  <c r="I33" i="5"/>
  <c r="L49" i="5" l="1"/>
  <c r="M44" i="5"/>
  <c r="J30" i="5"/>
  <c r="J32" i="5"/>
  <c r="M48" i="5" l="1"/>
  <c r="N44" i="5"/>
  <c r="K25" i="5"/>
  <c r="J33" i="5"/>
  <c r="M49" i="5" l="1"/>
  <c r="N48" i="5"/>
  <c r="K32" i="5"/>
  <c r="K30" i="5"/>
  <c r="L25" i="5" l="1"/>
  <c r="K33" i="5"/>
  <c r="L30" i="5" l="1"/>
  <c r="L32" i="5"/>
  <c r="M25" i="5" l="1"/>
  <c r="L33" i="5"/>
  <c r="M32" i="5" l="1"/>
  <c r="M30" i="5"/>
  <c r="N25" i="5"/>
  <c r="N27" i="5" s="1"/>
  <c r="M33" i="5" l="1"/>
  <c r="N32" i="5"/>
</calcChain>
</file>

<file path=xl/sharedStrings.xml><?xml version="1.0" encoding="utf-8"?>
<sst xmlns="http://schemas.openxmlformats.org/spreadsheetml/2006/main" count="559" uniqueCount="391">
  <si>
    <t>VISITORS &amp; SIGNUPS</t>
  </si>
  <si>
    <t>December 2019</t>
  </si>
  <si>
    <t>m/m growth visitors</t>
  </si>
  <si>
    <t>Organic</t>
  </si>
  <si>
    <t>Paid</t>
  </si>
  <si>
    <t>Total new signups</t>
  </si>
  <si>
    <t>m/m growth new signups</t>
  </si>
  <si>
    <t>Visitor-to-Signup Conversion Rate</t>
  </si>
  <si>
    <t>Signups end of month</t>
  </si>
  <si>
    <t>Visitors</t>
  </si>
  <si>
    <t>Signups beginning of the month</t>
  </si>
  <si>
    <t>PAYING CUSTOMERS</t>
  </si>
  <si>
    <t>Customers beginning of the month</t>
  </si>
  <si>
    <t>New customers</t>
  </si>
  <si>
    <t>Lost customers</t>
  </si>
  <si>
    <t>Churn rate</t>
  </si>
  <si>
    <t>Net new customers</t>
  </si>
  <si>
    <t>Customers end of month</t>
  </si>
  <si>
    <t>m/m growth customers</t>
  </si>
  <si>
    <t>Conversion rate</t>
  </si>
  <si>
    <t>MRR</t>
  </si>
  <si>
    <t>MRR beginning of the month</t>
  </si>
  <si>
    <t>New MRR from new customers</t>
  </si>
  <si>
    <t>Total new MRR</t>
  </si>
  <si>
    <t>Net new MRR</t>
  </si>
  <si>
    <t>MRR end of month</t>
  </si>
  <si>
    <t>m/m growth MRR</t>
  </si>
  <si>
    <t>CAC</t>
  </si>
  <si>
    <t>Marketing spendings</t>
  </si>
  <si>
    <t>Marketing spendings per signup (blended)</t>
  </si>
  <si>
    <t>Sales spendings</t>
  </si>
  <si>
    <t>Total CAC (blended)</t>
  </si>
  <si>
    <t>CASH</t>
  </si>
  <si>
    <t>Cash beginning of month</t>
  </si>
  <si>
    <t>Cash coming in</t>
  </si>
  <si>
    <t>Cash going out</t>
  </si>
  <si>
    <t>Net cash burn</t>
  </si>
  <si>
    <t>Cash end of month</t>
  </si>
  <si>
    <t>Runway at current burn (months)</t>
  </si>
  <si>
    <t>New MRR from account expansions</t>
  </si>
  <si>
    <t>MRR churn rate</t>
  </si>
  <si>
    <t>Sales spendings per new paying customer</t>
  </si>
  <si>
    <t>Marketing spendings per paid signup</t>
  </si>
  <si>
    <t>Lost MRR</t>
  </si>
  <si>
    <t>No.</t>
  </si>
  <si>
    <t>Action</t>
  </si>
  <si>
    <t>Compatibility</t>
  </si>
  <si>
    <t>Mikrowave</t>
  </si>
  <si>
    <t>Thermos</t>
  </si>
  <si>
    <t>Food Processor</t>
  </si>
  <si>
    <t>Mixer</t>
  </si>
  <si>
    <t>Blender</t>
  </si>
  <si>
    <t>Juicer</t>
  </si>
  <si>
    <t>Washing maschine</t>
  </si>
  <si>
    <t>Fryer</t>
  </si>
  <si>
    <t>Waffle maker</t>
  </si>
  <si>
    <t>Toaster</t>
  </si>
  <si>
    <t>Grill</t>
  </si>
  <si>
    <t>K-1</t>
  </si>
  <si>
    <t>R-2</t>
  </si>
  <si>
    <t>C-3</t>
  </si>
  <si>
    <t>M-4</t>
  </si>
  <si>
    <t>T-5</t>
  </si>
  <si>
    <t>F-6</t>
  </si>
  <si>
    <t>M-7</t>
  </si>
  <si>
    <t>B-8</t>
  </si>
  <si>
    <t>T-9</t>
  </si>
  <si>
    <t>J-10</t>
  </si>
  <si>
    <t>W-11</t>
  </si>
  <si>
    <t>F-12</t>
  </si>
  <si>
    <t>W-13</t>
  </si>
  <si>
    <t>G-14</t>
  </si>
  <si>
    <t>Manufacturer of kitchen appliances</t>
  </si>
  <si>
    <t>ABC in the kitchen</t>
  </si>
  <si>
    <t>Everything for your kitchen</t>
  </si>
  <si>
    <t>Kettle</t>
  </si>
  <si>
    <t>Refrigerator</t>
  </si>
  <si>
    <t>Cooker</t>
  </si>
  <si>
    <t>Total</t>
  </si>
  <si>
    <t>INVENTORY MANAGEMENT</t>
  </si>
  <si>
    <t>Employer</t>
  </si>
  <si>
    <t>Opower</t>
  </si>
  <si>
    <t>Walmart</t>
  </si>
  <si>
    <t>Vertical Knowledge</t>
  </si>
  <si>
    <t>NetApp</t>
  </si>
  <si>
    <t>Apple</t>
  </si>
  <si>
    <t>Casino</t>
  </si>
  <si>
    <t>Tetra Tech</t>
  </si>
  <si>
    <t>Knewton</t>
  </si>
  <si>
    <t>Amplify</t>
  </si>
  <si>
    <t>Sqor</t>
  </si>
  <si>
    <t>PENSCO Trust Company</t>
  </si>
  <si>
    <t>ThoughtWorks</t>
  </si>
  <si>
    <t>Purdue University</t>
  </si>
  <si>
    <t>Small B2B Company</t>
  </si>
  <si>
    <t>SQLI</t>
  </si>
  <si>
    <t>Slalom</t>
  </si>
  <si>
    <t>Magento Commerce</t>
  </si>
  <si>
    <t>Oracle</t>
  </si>
  <si>
    <t>Klick Inc.</t>
  </si>
  <si>
    <t>small consulting shop</t>
  </si>
  <si>
    <t>Amazon</t>
  </si>
  <si>
    <t>NBC Universal</t>
  </si>
  <si>
    <t>30 person startup</t>
  </si>
  <si>
    <t>liveops</t>
  </si>
  <si>
    <t>Expedia</t>
  </si>
  <si>
    <t>Quick Left</t>
  </si>
  <si>
    <t>1&amp;1 Development SRL</t>
  </si>
  <si>
    <t>Early-Stage Startup</t>
  </si>
  <si>
    <t>rei systems</t>
  </si>
  <si>
    <t>Some Financial Co</t>
  </si>
  <si>
    <t>Mitsubishi Hitachi Power Systems America</t>
  </si>
  <si>
    <t>Startup</t>
  </si>
  <si>
    <t>SF Startup</t>
  </si>
  <si>
    <t>Intel</t>
  </si>
  <si>
    <t>City of Austin</t>
  </si>
  <si>
    <t>Social Tables</t>
  </si>
  <si>
    <t>Loyalty New Zealand</t>
  </si>
  <si>
    <t>Freelance</t>
  </si>
  <si>
    <t>.gov</t>
  </si>
  <si>
    <t>Hedge Fund</t>
  </si>
  <si>
    <t>Twilio</t>
  </si>
  <si>
    <t>Stronghold Data</t>
  </si>
  <si>
    <t>Self-Employed</t>
  </si>
  <si>
    <t>Employer X</t>
  </si>
  <si>
    <t>Financial sector</t>
  </si>
  <si>
    <t>Comcast</t>
  </si>
  <si>
    <t>LinkedIn</t>
  </si>
  <si>
    <t>Nara Logics</t>
  </si>
  <si>
    <t>CloudFlare</t>
  </si>
  <si>
    <t>McKinsey &amp; Company</t>
  </si>
  <si>
    <t>Microsoft</t>
  </si>
  <si>
    <t>Cornell University</t>
  </si>
  <si>
    <t>Booking.com</t>
  </si>
  <si>
    <t>Too Small To Say</t>
  </si>
  <si>
    <t>IBM</t>
  </si>
  <si>
    <t>Synopsys</t>
  </si>
  <si>
    <t>analytics company</t>
  </si>
  <si>
    <t>Epic</t>
  </si>
  <si>
    <t>EVRY</t>
  </si>
  <si>
    <t>B2B</t>
  </si>
  <si>
    <t>Texas Tech University System</t>
  </si>
  <si>
    <t>UNC-CH/NCSU Joint Biomedical Engr. Dept</t>
  </si>
  <si>
    <t>Investment Bank</t>
  </si>
  <si>
    <t>IHS</t>
  </si>
  <si>
    <t>Conde Nast</t>
  </si>
  <si>
    <t>Pariveda Solutions</t>
  </si>
  <si>
    <t>Mid-size Fundraising Startup</t>
  </si>
  <si>
    <t>Starbucks Coffee Company</t>
  </si>
  <si>
    <t>Tumblr</t>
  </si>
  <si>
    <t>Anixter, Inc</t>
  </si>
  <si>
    <t>Yahoo!</t>
  </si>
  <si>
    <t>FactSet</t>
  </si>
  <si>
    <t>Tango.me</t>
  </si>
  <si>
    <t>JP Morgan</t>
  </si>
  <si>
    <t>Google NYC</t>
  </si>
  <si>
    <t>Tamr Inc</t>
  </si>
  <si>
    <t>Rockfish Interactive</t>
  </si>
  <si>
    <t>Small non-startup SW company</t>
  </si>
  <si>
    <t>Apple Inc.</t>
  </si>
  <si>
    <t>DoD Contractor</t>
  </si>
  <si>
    <t>Walmartlabs</t>
  </si>
  <si>
    <t>Iceland</t>
  </si>
  <si>
    <t>Grubhub</t>
  </si>
  <si>
    <t>Software</t>
  </si>
  <si>
    <t>Google</t>
  </si>
  <si>
    <t>Vertafore</t>
  </si>
  <si>
    <t>Caesartenders</t>
  </si>
  <si>
    <t>Small ~15 startup</t>
  </si>
  <si>
    <t>Municipality</t>
  </si>
  <si>
    <t>Cap1</t>
  </si>
  <si>
    <t>small web biz</t>
  </si>
  <si>
    <t>Start Up</t>
  </si>
  <si>
    <t>Analyst Warehouse</t>
  </si>
  <si>
    <t>Self</t>
  </si>
  <si>
    <t>VMware</t>
  </si>
  <si>
    <t>Fyber Gmbh</t>
  </si>
  <si>
    <t>Facebook</t>
  </si>
  <si>
    <t>DuPont Pioneer</t>
  </si>
  <si>
    <t>Newspaper Company</t>
  </si>
  <si>
    <t>BHHC</t>
  </si>
  <si>
    <t>SF</t>
  </si>
  <si>
    <t>Remote (US)</t>
  </si>
  <si>
    <t>Location</t>
  </si>
  <si>
    <t>Raleigh, NC</t>
  </si>
  <si>
    <t>San Francisco, CA</t>
  </si>
  <si>
    <t>San Diego CA</t>
  </si>
  <si>
    <t>Bentonville, AR</t>
  </si>
  <si>
    <t>Cleveland, OH</t>
  </si>
  <si>
    <t>Palo Alto, CA</t>
  </si>
  <si>
    <t>Waltham</t>
  </si>
  <si>
    <t>Copenhagen, Denmark</t>
  </si>
  <si>
    <t>Cupertino</t>
  </si>
  <si>
    <t>Austin, TX</t>
  </si>
  <si>
    <t>Eastern Oregon</t>
  </si>
  <si>
    <t>Madison, WI</t>
  </si>
  <si>
    <t>New York City</t>
  </si>
  <si>
    <t>Milwaukee, WI</t>
  </si>
  <si>
    <t>Oklahoma</t>
  </si>
  <si>
    <t>Santa Clara, Ca</t>
  </si>
  <si>
    <t>NYC</t>
  </si>
  <si>
    <t>Seattle, WA</t>
  </si>
  <si>
    <t>San Francisco</t>
  </si>
  <si>
    <t>Denver, CO</t>
  </si>
  <si>
    <t>Chicago</t>
  </si>
  <si>
    <t>Los Angeles, CA</t>
  </si>
  <si>
    <t>West Lafayette, IN</t>
  </si>
  <si>
    <t>Scottsdale, AZ</t>
  </si>
  <si>
    <t>Minneapolis</t>
  </si>
  <si>
    <t>Bordeaux</t>
  </si>
  <si>
    <t>Seattle</t>
  </si>
  <si>
    <t>Charleston, SC</t>
  </si>
  <si>
    <t>Bala Cynwyd, PA</t>
  </si>
  <si>
    <t>St. Louis</t>
  </si>
  <si>
    <t>Upstate, NY</t>
  </si>
  <si>
    <t>Pittsburgh, PA</t>
  </si>
  <si>
    <t>Toronto, Canada</t>
  </si>
  <si>
    <t>Durham, NC</t>
  </si>
  <si>
    <t>New York</t>
  </si>
  <si>
    <t>Orlando, FL</t>
  </si>
  <si>
    <t>santa clara</t>
  </si>
  <si>
    <t>Boulder CO</t>
  </si>
  <si>
    <t>Bucharest, Romania</t>
  </si>
  <si>
    <t>Stockholm, Sweden</t>
  </si>
  <si>
    <t>Boston, MA</t>
  </si>
  <si>
    <t>sterling, va</t>
  </si>
  <si>
    <t>Sacramento, CA</t>
  </si>
  <si>
    <t>Columbus, Ohio</t>
  </si>
  <si>
    <t>Orlando, Florida</t>
  </si>
  <si>
    <t>Detroit, MI</t>
  </si>
  <si>
    <t>Ithaca, NY</t>
  </si>
  <si>
    <t>Northern VA</t>
  </si>
  <si>
    <t>Appleton, WI</t>
  </si>
  <si>
    <t>nyc</t>
  </si>
  <si>
    <t>Hillsboro, Oregon</t>
  </si>
  <si>
    <t>Austin, Tx</t>
  </si>
  <si>
    <t>San Diego, CA</t>
  </si>
  <si>
    <t>Vancouver, BC</t>
  </si>
  <si>
    <t>Vancouver BC</t>
  </si>
  <si>
    <t>Washington DC</t>
  </si>
  <si>
    <t>Wellington, New Zealand</t>
  </si>
  <si>
    <t>Albany, NY</t>
  </si>
  <si>
    <t>CT</t>
  </si>
  <si>
    <t>The Netherlands</t>
  </si>
  <si>
    <t>Joplin Mo</t>
  </si>
  <si>
    <t>Jersey City, NJ</t>
  </si>
  <si>
    <t>Phils</t>
  </si>
  <si>
    <t>Bristol, UK</t>
  </si>
  <si>
    <t>Philadelphia, PA</t>
  </si>
  <si>
    <t>Washington, USA</t>
  </si>
  <si>
    <t>San Jose, CA</t>
  </si>
  <si>
    <t>Cambridge, MA</t>
  </si>
  <si>
    <t>Paris</t>
  </si>
  <si>
    <t>Barcelona, Spain</t>
  </si>
  <si>
    <t>Redmond, WA</t>
  </si>
  <si>
    <t>Server Engineer</t>
  </si>
  <si>
    <t>Software Dev</t>
  </si>
  <si>
    <t>Steam Turbine Service Engineer</t>
  </si>
  <si>
    <t>Senior Engineer</t>
  </si>
  <si>
    <t>Software Engineer</t>
  </si>
  <si>
    <t>Applications Developer</t>
  </si>
  <si>
    <t>Development Engineer</t>
  </si>
  <si>
    <t>Web developer</t>
  </si>
  <si>
    <t>Software Developer</t>
  </si>
  <si>
    <t>senior developer</t>
  </si>
  <si>
    <t>Product Development Engineer</t>
  </si>
  <si>
    <t>IT Programmer</t>
  </si>
  <si>
    <t>Developer</t>
  </si>
  <si>
    <t>senior ui/ux front-end engineer</t>
  </si>
  <si>
    <t>graduate developer</t>
  </si>
  <si>
    <t>Senior Developer</t>
  </si>
  <si>
    <t>CTO</t>
  </si>
  <si>
    <t>Director of Product</t>
  </si>
  <si>
    <t>Engineer</t>
  </si>
  <si>
    <t>Database developer</t>
  </si>
  <si>
    <t>Architect</t>
  </si>
  <si>
    <t>support</t>
  </si>
  <si>
    <t>Security Researcher</t>
  </si>
  <si>
    <t>Solution Architect</t>
  </si>
  <si>
    <t>Investment Professional</t>
  </si>
  <si>
    <t>Software Engineer New Grad</t>
  </si>
  <si>
    <t>Full-stack web developer</t>
  </si>
  <si>
    <t>Teir Two Tech</t>
  </si>
  <si>
    <t>Consultant, CTO as needed</t>
  </si>
  <si>
    <t>Web Developer</t>
  </si>
  <si>
    <t>Software analyst</t>
  </si>
  <si>
    <t>Software Architect</t>
  </si>
  <si>
    <t>Sysadmin</t>
  </si>
  <si>
    <t>Python Engineer</t>
  </si>
  <si>
    <t>Senior Software Engineer</t>
  </si>
  <si>
    <t>Lead Front-end Developer</t>
  </si>
  <si>
    <t>Site Reliability Engineer</t>
  </si>
  <si>
    <t>Senior Software Developer</t>
  </si>
  <si>
    <t>Solution Eningeer</t>
  </si>
  <si>
    <t>Software engineer</t>
  </si>
  <si>
    <t>Business Analyst</t>
  </si>
  <si>
    <t>System Administrator</t>
  </si>
  <si>
    <t>Application Developer</t>
  </si>
  <si>
    <t>Software engineer 1</t>
  </si>
  <si>
    <t>Sr Engineer</t>
  </si>
  <si>
    <t>Lead Software Engineer</t>
  </si>
  <si>
    <t>Lead Designer</t>
  </si>
  <si>
    <t>PhD student</t>
  </si>
  <si>
    <t>SDE</t>
  </si>
  <si>
    <t>Perl Developer</t>
  </si>
  <si>
    <t>Software Development Engineer</t>
  </si>
  <si>
    <t>Programmer</t>
  </si>
  <si>
    <t>Web Developer General IT</t>
  </si>
  <si>
    <t>Dev Ops</t>
  </si>
  <si>
    <t>Junior Software Engineer</t>
  </si>
  <si>
    <t>Linux Engineer</t>
  </si>
  <si>
    <t>Software Engineer, Sr 1</t>
  </si>
  <si>
    <t>Software Engineer II</t>
  </si>
  <si>
    <t>Sr Software Engineer</t>
  </si>
  <si>
    <t>Consultant</t>
  </si>
  <si>
    <t>Web Programmer</t>
  </si>
  <si>
    <t>Director of Mobile</t>
  </si>
  <si>
    <t>Full stack developer</t>
  </si>
  <si>
    <t>Programmer Analyst III</t>
  </si>
  <si>
    <t>Phd Student</t>
  </si>
  <si>
    <t>M&amp;A Analyst</t>
  </si>
  <si>
    <t>Software Engineer - Level 2</t>
  </si>
  <si>
    <t>Data Engineer</t>
  </si>
  <si>
    <t>Director of Product Engineering</t>
  </si>
  <si>
    <t>Consultant II</t>
  </si>
  <si>
    <t>($ in milion except percentages and per share data)</t>
  </si>
  <si>
    <t>Automative revenues</t>
  </si>
  <si>
    <t xml:space="preserve"> of which regulatory credits</t>
  </si>
  <si>
    <t>Automotive gross profit</t>
  </si>
  <si>
    <t>Automotive gross margin</t>
  </si>
  <si>
    <t>Total revenues</t>
  </si>
  <si>
    <t>Total gross profit</t>
  </si>
  <si>
    <t>Total GAAP gross margin</t>
  </si>
  <si>
    <t>Operating expenses</t>
  </si>
  <si>
    <t>(Loss) income from operations</t>
  </si>
  <si>
    <t>Operating margin</t>
  </si>
  <si>
    <t>Adjusted EBITDA</t>
  </si>
  <si>
    <t>Adjusted EBITDA margin</t>
  </si>
  <si>
    <t>Net (loss) income attributable to common stockholders (GAAP)</t>
  </si>
  <si>
    <t>Net (loss) income attributable to common stockholders (non-GAAP)</t>
  </si>
  <si>
    <t>EPS attributable to common stockholders, diluted (GAAP)</t>
  </si>
  <si>
    <t>EPS attributable to common stockholders, diluted (non-GAAP)</t>
  </si>
  <si>
    <t>Net cash provided by (used in) operating activities</t>
  </si>
  <si>
    <t>Capital expenditures</t>
  </si>
  <si>
    <t>Free cash flow</t>
  </si>
  <si>
    <t>Cash and cash equivalents</t>
  </si>
  <si>
    <t>Q1-2019</t>
  </si>
  <si>
    <t>Q2-2019</t>
  </si>
  <si>
    <t>Q3-2019</t>
  </si>
  <si>
    <t>Q4-2019</t>
  </si>
  <si>
    <t>Q1-2020</t>
  </si>
  <si>
    <t>QoQ</t>
  </si>
  <si>
    <t>YoY</t>
  </si>
  <si>
    <t>-12 bp</t>
  </si>
  <si>
    <t>662 bp</t>
  </si>
  <si>
    <t>35 bp</t>
  </si>
  <si>
    <t>652 bp</t>
  </si>
  <si>
    <t>N/A</t>
  </si>
  <si>
    <t>72 bp</t>
  </si>
  <si>
    <t>802 bp</t>
  </si>
  <si>
    <t>414 bp</t>
  </si>
  <si>
    <t>1112 bp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</si>
  <si>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</si>
  <si>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</si>
  <si>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</si>
  <si>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</si>
  <si>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</si>
  <si>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</si>
  <si>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</si>
  <si>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</si>
  <si>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</si>
  <si>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</si>
  <si>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</si>
  <si>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</si>
  <si>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Inspired by the metrics dashboard created and distributed by Christoph Janz at Point Nine Capital (christoph@pointninecap.com).</t>
  </si>
  <si>
    <t xml:space="preserve"> Saas Metrics</t>
  </si>
  <si>
    <t>Item name</t>
  </si>
  <si>
    <t>Vendor description</t>
  </si>
  <si>
    <t>Item number</t>
  </si>
  <si>
    <t>Last check date</t>
  </si>
  <si>
    <t>In stock</t>
  </si>
  <si>
    <t>Unit price</t>
  </si>
  <si>
    <t>Inventory value</t>
  </si>
  <si>
    <t>Par level</t>
  </si>
  <si>
    <t>ACME CORPORATION</t>
  </si>
  <si>
    <t>Qty above/below par</t>
  </si>
  <si>
    <t>Financial Summary</t>
  </si>
  <si>
    <t>Years of experience</t>
  </si>
  <si>
    <t>Annual salary</t>
  </si>
  <si>
    <t>Annual bonus</t>
  </si>
  <si>
    <t>Job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</si>
</sst>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* #,##0.00\ &quot;zł&quot;_-;\-* #,##0.00\ &quot;zł&quot;_-;_-* &quot;-&quot;??\ &quot;zł&quot;_-;_-@_-"/>
    <numFmt numFmtId="165" formatCode="_-[$€-2]\ * #,##0.00_-;\-[$€-2]\ * #,##0.00_-;_-[$€-2]\ * &quot;-&quot;??_-;_-@_-"/>
    <numFmt numFmtId="166" formatCode="0.0"/>
    <numFmt numFmtId="167" formatCode="0.0%"/>
    <numFmt numFmtId="168" formatCode="_([$$-409]* #,##0.00_);_([$$-409]* \(#,##0.00\);_([$$-409]* &quot;-&quot;??_);_(@_)"/>
  </numFmts>
  <fonts count="2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i/>
      <sz val="11"/>
      <color rgb="FF000000"/>
      <name val="Calibri"/>
      <family val="2"/>
      <charset val="238"/>
      <scheme val="minor"/>
    </font>
    <font>
      <b/>
      <sz val="11"/>
      <color rgb="FF000000"/>
      <name val="Calibri"/>
      <family val="2"/>
      <charset val="238"/>
      <scheme val="minor"/>
    </font>
    <font>
      <b/>
      <sz val="12"/>
      <color theme="0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i/>
      <sz val="11"/>
      <color theme="1"/>
      <name val="Cambria"/>
      <family val="1"/>
    </font>
    <font>
      <sz val="11"/>
      <color theme="0"/>
      <name val="Cambria"/>
      <family val="1"/>
    </font>
    <font>
      <sz val="12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theme="1"/>
      <name val="Arial"/>
      <family val="2"/>
    </font>
    <font>
      <b/>
      <sz val="1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i/>
      <sz val="12"/>
      <name val="Calibri"/>
      <family val="2"/>
      <charset val="238"/>
      <scheme val="minor"/>
    </font>
    <font>
      <b/>
      <sz val="22"/>
      <color theme="1"/>
      <name val="Calibri"/>
      <family val="2"/>
      <charset val="238"/>
      <scheme val="minor"/>
    </font>
    <font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59A500"/>
        <bgColor indexed="64"/>
      </patternFill>
    </fill>
    <fill>
      <patternFill patternType="solid">
        <fgColor rgb="FF0647D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26">
    <xf numFmtId="0" fontId="0" fillId="0" borderId="0" xfId="0"/>
    <xf numFmtId="0" fontId="1" fillId="0" borderId="0" xfId="0" applyFon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right" vertical="center"/>
    </xf>
    <xf numFmtId="9" fontId="0" fillId="0" borderId="0" xfId="2" applyFont="1" applyFill="1" applyBorder="1" applyAlignment="1">
      <alignment horizontal="right" vertical="center"/>
    </xf>
    <xf numFmtId="10" fontId="0" fillId="0" borderId="0" xfId="2" applyNumberFormat="1" applyFont="1" applyFill="1" applyBorder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10" fontId="0" fillId="0" borderId="0" xfId="2" applyNumberFormat="1" applyFont="1" applyBorder="1" applyAlignment="1">
      <alignment horizontal="right" vertical="center"/>
    </xf>
    <xf numFmtId="0" fontId="4" fillId="4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7" fillId="0" borderId="0" xfId="0" applyFont="1" applyFill="1" applyBorder="1" applyAlignment="1">
      <alignment horizontal="right" vertical="center" wrapText="1"/>
    </xf>
    <xf numFmtId="10" fontId="7" fillId="0" borderId="0" xfId="2" applyNumberFormat="1" applyFont="1" applyFill="1" applyBorder="1" applyAlignment="1">
      <alignment horizontal="right" vertical="center" wrapText="1"/>
    </xf>
    <xf numFmtId="0" fontId="5" fillId="2" borderId="0" xfId="0" applyFont="1" applyFill="1" applyBorder="1" applyAlignment="1">
      <alignment vertical="center" wrapText="1"/>
    </xf>
    <xf numFmtId="0" fontId="7" fillId="2" borderId="0" xfId="0" applyFont="1" applyFill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6" fillId="2" borderId="0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0" fontId="4" fillId="5" borderId="0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horizontal="right" vertical="center"/>
    </xf>
    <xf numFmtId="168" fontId="0" fillId="0" borderId="0" xfId="0" applyNumberFormat="1" applyFont="1" applyBorder="1" applyAlignment="1">
      <alignment horizontal="right" vertical="center"/>
    </xf>
    <xf numFmtId="168" fontId="0" fillId="0" borderId="0" xfId="2" applyNumberFormat="1" applyFont="1" applyBorder="1" applyAlignment="1">
      <alignment horizontal="right" vertical="center"/>
    </xf>
    <xf numFmtId="168" fontId="0" fillId="0" borderId="0" xfId="1" applyNumberFormat="1" applyFont="1" applyBorder="1" applyAlignment="1">
      <alignment horizontal="right" vertical="center"/>
    </xf>
    <xf numFmtId="0" fontId="4" fillId="5" borderId="0" xfId="0" applyFont="1" applyFill="1" applyBorder="1" applyAlignment="1">
      <alignment horizontal="right" vertical="center"/>
    </xf>
    <xf numFmtId="0" fontId="1" fillId="0" borderId="22" xfId="0" applyFont="1" applyFill="1" applyBorder="1" applyAlignment="1">
      <alignment horizontal="right" vertical="center"/>
    </xf>
    <xf numFmtId="168" fontId="1" fillId="0" borderId="22" xfId="0" applyNumberFormat="1" applyFont="1" applyFill="1" applyBorder="1" applyAlignment="1">
      <alignment horizontal="right" vertical="center"/>
    </xf>
    <xf numFmtId="168" fontId="1" fillId="0" borderId="22" xfId="1" applyNumberFormat="1" applyFont="1" applyFill="1" applyBorder="1" applyAlignment="1">
      <alignment horizontal="right" vertical="center"/>
    </xf>
    <xf numFmtId="0" fontId="4" fillId="3" borderId="0" xfId="0" applyFont="1" applyFill="1" applyBorder="1" applyAlignment="1">
      <alignment horizontal="right" vertical="center"/>
    </xf>
    <xf numFmtId="0" fontId="0" fillId="0" borderId="0" xfId="0" applyFont="1" applyBorder="1" applyAlignment="1">
      <alignment horizontal="left" vertical="center"/>
    </xf>
    <xf numFmtId="0" fontId="10" fillId="0" borderId="0" xfId="0" applyFont="1" applyFill="1" applyBorder="1" applyAlignment="1">
      <alignment horizontal="right" vertical="center"/>
    </xf>
    <xf numFmtId="0" fontId="0" fillId="7" borderId="0" xfId="0" applyFont="1" applyFill="1" applyBorder="1" applyAlignment="1">
      <alignment horizontal="right" vertical="center"/>
    </xf>
    <xf numFmtId="0" fontId="1" fillId="7" borderId="0" xfId="0" applyFont="1" applyFill="1" applyBorder="1" applyAlignment="1">
      <alignment horizontal="right" vertical="center" wrapText="1"/>
    </xf>
    <xf numFmtId="168" fontId="0" fillId="7" borderId="0" xfId="0" applyNumberFormat="1" applyFont="1" applyFill="1" applyBorder="1" applyAlignment="1">
      <alignment horizontal="right" vertical="center"/>
    </xf>
    <xf numFmtId="168" fontId="0" fillId="7" borderId="0" xfId="1" applyNumberFormat="1" applyFont="1" applyFill="1" applyBorder="1" applyAlignment="1">
      <alignment horizontal="right" vertical="center"/>
    </xf>
    <xf numFmtId="0" fontId="11" fillId="6" borderId="0" xfId="0" applyFont="1" applyFill="1" applyBorder="1" applyAlignment="1">
      <alignment vertical="center" wrapText="1"/>
    </xf>
    <xf numFmtId="166" fontId="12" fillId="6" borderId="0" xfId="0" applyNumberFormat="1" applyFont="1" applyFill="1" applyBorder="1" applyAlignment="1">
      <alignment horizontal="right" vertical="center"/>
    </xf>
    <xf numFmtId="0" fontId="12" fillId="6" borderId="22" xfId="0" applyFont="1" applyFill="1" applyBorder="1" applyAlignment="1">
      <alignment horizontal="right" vertical="center"/>
    </xf>
    <xf numFmtId="0" fontId="13" fillId="0" borderId="0" xfId="0" applyFont="1"/>
    <xf numFmtId="0" fontId="14" fillId="0" borderId="0" xfId="0" applyFont="1"/>
    <xf numFmtId="0" fontId="14" fillId="0" borderId="16" xfId="0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4" fillId="0" borderId="17" xfId="0" applyFont="1" applyFill="1" applyBorder="1" applyAlignment="1">
      <alignment horizontal="center" vertical="center"/>
    </xf>
    <xf numFmtId="0" fontId="13" fillId="0" borderId="13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14" fontId="13" fillId="0" borderId="7" xfId="0" applyNumberFormat="1" applyFont="1" applyFill="1" applyBorder="1" applyAlignment="1">
      <alignment horizontal="center" vertical="center"/>
    </xf>
    <xf numFmtId="165" fontId="13" fillId="0" borderId="7" xfId="0" applyNumberFormat="1" applyFont="1" applyFill="1" applyBorder="1" applyAlignment="1">
      <alignment horizontal="center" vertical="center"/>
    </xf>
    <xf numFmtId="0" fontId="16" fillId="3" borderId="7" xfId="0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horizontal="left" vertical="center"/>
    </xf>
    <xf numFmtId="0" fontId="13" fillId="0" borderId="1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14" fontId="13" fillId="0" borderId="1" xfId="0" applyNumberFormat="1" applyFont="1" applyFill="1" applyBorder="1" applyAlignment="1">
      <alignment horizontal="center" vertical="center"/>
    </xf>
    <xf numFmtId="165" fontId="13" fillId="0" borderId="1" xfId="0" applyNumberFormat="1" applyFont="1" applyFill="1" applyBorder="1" applyAlignment="1">
      <alignment horizontal="center" vertical="center"/>
    </xf>
    <xf numFmtId="0" fontId="13" fillId="0" borderId="15" xfId="0" applyFont="1" applyFill="1" applyBorder="1" applyAlignment="1">
      <alignment horizontal="left" vertical="center"/>
    </xf>
    <xf numFmtId="0" fontId="16" fillId="8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3" fillId="0" borderId="18" xfId="0" applyFont="1" applyFill="1" applyBorder="1" applyAlignment="1">
      <alignment horizontal="center" vertical="center"/>
    </xf>
    <xf numFmtId="0" fontId="15" fillId="0" borderId="19" xfId="0" applyFont="1" applyFill="1" applyBorder="1" applyAlignment="1">
      <alignment horizontal="center" vertical="center"/>
    </xf>
    <xf numFmtId="0" fontId="13" fillId="0" borderId="19" xfId="0" applyFont="1" applyFill="1" applyBorder="1" applyAlignment="1">
      <alignment horizontal="center" vertical="center"/>
    </xf>
    <xf numFmtId="14" fontId="13" fillId="0" borderId="19" xfId="0" applyNumberFormat="1" applyFont="1" applyFill="1" applyBorder="1" applyAlignment="1">
      <alignment horizontal="center" vertical="center"/>
    </xf>
    <xf numFmtId="165" fontId="13" fillId="0" borderId="19" xfId="0" applyNumberFormat="1" applyFont="1" applyFill="1" applyBorder="1" applyAlignment="1">
      <alignment horizontal="center" vertical="center"/>
    </xf>
    <xf numFmtId="0" fontId="16" fillId="3" borderId="19" xfId="0" applyFont="1" applyFill="1" applyBorder="1" applyAlignment="1">
      <alignment horizontal="center" vertical="center"/>
    </xf>
    <xf numFmtId="0" fontId="13" fillId="0" borderId="20" xfId="0" applyFont="1" applyFill="1" applyBorder="1" applyAlignment="1">
      <alignment horizontal="left" vertical="center"/>
    </xf>
    <xf numFmtId="0" fontId="14" fillId="6" borderId="10" xfId="0" applyFont="1" applyFill="1" applyBorder="1" applyAlignment="1">
      <alignment horizontal="center" vertical="center"/>
    </xf>
    <xf numFmtId="165" fontId="13" fillId="6" borderId="5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wrapText="1"/>
    </xf>
    <xf numFmtId="0" fontId="13" fillId="0" borderId="0" xfId="0" applyFont="1" applyAlignment="1">
      <alignment horizontal="center" vertical="center" wrapText="1"/>
    </xf>
    <xf numFmtId="0" fontId="14" fillId="0" borderId="9" xfId="0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3" fillId="0" borderId="19" xfId="0" applyFont="1" applyFill="1" applyBorder="1" applyAlignment="1">
      <alignment horizontal="center" vertical="center" wrapText="1"/>
    </xf>
    <xf numFmtId="0" fontId="19" fillId="0" borderId="6" xfId="0" applyFont="1" applyBorder="1" applyAlignment="1">
      <alignment vertical="center" wrapText="1"/>
    </xf>
    <xf numFmtId="0" fontId="19" fillId="0" borderId="7" xfId="0" applyFont="1" applyBorder="1" applyAlignment="1">
      <alignment vertical="center" wrapText="1"/>
    </xf>
    <xf numFmtId="165" fontId="19" fillId="0" borderId="7" xfId="0" applyNumberFormat="1" applyFont="1" applyBorder="1" applyAlignment="1">
      <alignment vertical="center" wrapText="1"/>
    </xf>
    <xf numFmtId="0" fontId="19" fillId="0" borderId="0" xfId="0" applyFont="1"/>
    <xf numFmtId="0" fontId="19" fillId="0" borderId="7" xfId="0" applyFont="1" applyBorder="1" applyAlignment="1">
      <alignment horizontal="center" vertical="center" wrapText="1"/>
    </xf>
    <xf numFmtId="0" fontId="19" fillId="0" borderId="3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19" fillId="0" borderId="1" xfId="0" applyFont="1" applyBorder="1" applyAlignment="1">
      <alignment horizontal="center" vertical="center" wrapText="1"/>
    </xf>
    <xf numFmtId="165" fontId="19" fillId="0" borderId="1" xfId="0" applyNumberFormat="1" applyFont="1" applyBorder="1" applyAlignment="1">
      <alignment vertical="center" wrapText="1"/>
    </xf>
    <xf numFmtId="0" fontId="19" fillId="0" borderId="1" xfId="0" applyNumberFormat="1" applyFont="1" applyBorder="1" applyAlignment="1">
      <alignment horizontal="center" vertical="center" wrapText="1"/>
    </xf>
    <xf numFmtId="0" fontId="19" fillId="0" borderId="0" xfId="0" applyFont="1" applyFill="1"/>
    <xf numFmtId="165" fontId="19" fillId="0" borderId="1" xfId="0" applyNumberFormat="1" applyFont="1" applyBorder="1" applyAlignment="1">
      <alignment vertical="center"/>
    </xf>
    <xf numFmtId="165" fontId="19" fillId="0" borderId="1" xfId="0" applyNumberFormat="1" applyFont="1" applyFill="1" applyBorder="1" applyAlignment="1">
      <alignment vertical="center" wrapText="1"/>
    </xf>
    <xf numFmtId="0" fontId="19" fillId="0" borderId="19" xfId="0" applyFont="1" applyBorder="1" applyAlignment="1">
      <alignment vertical="center" wrapText="1"/>
    </xf>
    <xf numFmtId="0" fontId="19" fillId="0" borderId="19" xfId="0" applyFont="1" applyBorder="1" applyAlignment="1">
      <alignment horizontal="center" vertical="center" wrapText="1"/>
    </xf>
    <xf numFmtId="165" fontId="19" fillId="0" borderId="19" xfId="0" applyNumberFormat="1" applyFont="1" applyBorder="1" applyAlignment="1">
      <alignment vertical="center" wrapText="1"/>
    </xf>
    <xf numFmtId="165" fontId="19" fillId="0" borderId="19" xfId="0" applyNumberFormat="1" applyFont="1" applyBorder="1" applyAlignment="1">
      <alignment vertical="center"/>
    </xf>
    <xf numFmtId="0" fontId="19" fillId="0" borderId="0" xfId="0" applyFont="1" applyBorder="1"/>
    <xf numFmtId="0" fontId="19" fillId="0" borderId="0" xfId="0" applyFont="1" applyBorder="1" applyAlignment="1"/>
    <xf numFmtId="0" fontId="19" fillId="0" borderId="0" xfId="0" applyFont="1" applyBorder="1" applyAlignment="1">
      <alignment horizontal="center"/>
    </xf>
    <xf numFmtId="0" fontId="21" fillId="0" borderId="0" xfId="0" applyFont="1" applyFill="1"/>
    <xf numFmtId="0" fontId="23" fillId="0" borderId="1" xfId="0" applyFont="1" applyFill="1" applyBorder="1" applyAlignment="1">
      <alignment horizontal="right"/>
    </xf>
    <xf numFmtId="0" fontId="24" fillId="0" borderId="1" xfId="0" applyFont="1" applyFill="1" applyBorder="1" applyAlignment="1">
      <alignment horizontal="right"/>
    </xf>
    <xf numFmtId="0" fontId="21" fillId="9" borderId="0" xfId="0" applyFont="1" applyFill="1"/>
    <xf numFmtId="0" fontId="21" fillId="0" borderId="0" xfId="0" applyFont="1" applyFill="1" applyAlignment="1">
      <alignment horizontal="right"/>
    </xf>
    <xf numFmtId="0" fontId="23" fillId="0" borderId="19" xfId="0" applyFont="1" applyFill="1" applyBorder="1" applyAlignment="1">
      <alignment horizontal="right"/>
    </xf>
    <xf numFmtId="0" fontId="18" fillId="0" borderId="0" xfId="0" applyFont="1" applyFill="1"/>
    <xf numFmtId="0" fontId="25" fillId="6" borderId="23" xfId="0" applyFont="1" applyFill="1" applyBorder="1" applyAlignment="1">
      <alignment horizontal="left" vertical="center"/>
    </xf>
    <xf numFmtId="0" fontId="8" fillId="4" borderId="12" xfId="0" applyFont="1" applyFill="1" applyBorder="1"/>
    <xf numFmtId="0" fontId="8" fillId="4" borderId="2" xfId="0" applyFont="1" applyFill="1" applyBorder="1" applyAlignment="1">
      <alignment horizontal="right"/>
    </xf>
    <xf numFmtId="0" fontId="8" fillId="4" borderId="21" xfId="0" applyFont="1" applyFill="1" applyBorder="1" applyAlignment="1">
      <alignment horizontal="right"/>
    </xf>
    <xf numFmtId="0" fontId="22" fillId="0" borderId="11" xfId="0" applyFont="1" applyFill="1" applyBorder="1"/>
    <xf numFmtId="0" fontId="23" fillId="0" borderId="15" xfId="0" applyFont="1" applyFill="1" applyBorder="1" applyAlignment="1">
      <alignment horizontal="right"/>
    </xf>
    <xf numFmtId="0" fontId="26" fillId="0" borderId="11" xfId="0" applyFont="1" applyFill="1" applyBorder="1"/>
    <xf numFmtId="167" fontId="23" fillId="0" borderId="1" xfId="0" applyNumberFormat="1" applyFont="1" applyFill="1" applyBorder="1" applyAlignment="1">
      <alignment horizontal="right"/>
    </xf>
    <xf numFmtId="167" fontId="23" fillId="0" borderId="15" xfId="0" applyNumberFormat="1" applyFont="1" applyFill="1" applyBorder="1" applyAlignment="1">
      <alignment horizontal="right"/>
    </xf>
    <xf numFmtId="0" fontId="23" fillId="9" borderId="11" xfId="0" applyFont="1" applyFill="1" applyBorder="1"/>
    <xf numFmtId="0" fontId="23" fillId="9" borderId="1" xfId="0" applyFont="1" applyFill="1" applyBorder="1" applyAlignment="1">
      <alignment horizontal="right"/>
    </xf>
    <xf numFmtId="0" fontId="23" fillId="9" borderId="15" xfId="0" applyFont="1" applyFill="1" applyBorder="1" applyAlignment="1">
      <alignment horizontal="right"/>
    </xf>
    <xf numFmtId="0" fontId="23" fillId="0" borderId="1" xfId="0" quotePrefix="1" applyFont="1" applyFill="1" applyBorder="1" applyAlignment="1">
      <alignment horizontal="right"/>
    </xf>
    <xf numFmtId="0" fontId="24" fillId="0" borderId="15" xfId="0" quotePrefix="1" applyFont="1" applyFill="1" applyBorder="1" applyAlignment="1">
      <alignment horizontal="right"/>
    </xf>
    <xf numFmtId="167" fontId="23" fillId="0" borderId="1" xfId="2" applyNumberFormat="1" applyFont="1" applyFill="1" applyBorder="1" applyAlignment="1">
      <alignment horizontal="right"/>
    </xf>
    <xf numFmtId="0" fontId="24" fillId="0" borderId="15" xfId="0" applyFont="1" applyFill="1" applyBorder="1" applyAlignment="1">
      <alignment horizontal="right"/>
    </xf>
    <xf numFmtId="0" fontId="22" fillId="0" borderId="18" xfId="0" applyFont="1" applyFill="1" applyBorder="1"/>
    <xf numFmtId="0" fontId="23" fillId="0" borderId="20" xfId="0" applyFont="1" applyFill="1" applyBorder="1" applyAlignment="1">
      <alignment horizontal="right"/>
    </xf>
    <xf numFmtId="0" fontId="8" fillId="3" borderId="11" xfId="0" applyFont="1" applyFill="1" applyBorder="1"/>
    <xf numFmtId="0" fontId="8" fillId="3" borderId="1" xfId="0" applyFont="1" applyFill="1" applyBorder="1" applyAlignment="1">
      <alignment horizontal="right"/>
    </xf>
    <xf numFmtId="0" fontId="8" fillId="3" borderId="15" xfId="0" applyFont="1" applyFill="1" applyBorder="1" applyAlignment="1">
      <alignment horizontal="right"/>
    </xf>
    <xf numFmtId="0" fontId="17" fillId="3" borderId="11" xfId="0" applyFont="1" applyFill="1" applyBorder="1"/>
    <xf numFmtId="165" fontId="19" fillId="0" borderId="7" xfId="0" applyNumberFormat="1" applyFont="1" applyBorder="1" applyAlignment="1">
      <alignment horizontal="right" vertical="center" wrapText="1"/>
    </xf>
    <xf numFmtId="0" fontId="9" fillId="0" borderId="0" xfId="0" applyFont="1" applyBorder="1" applyAlignment="1">
      <alignment horizontal="left" vertical="center"/>
    </xf>
    <xf numFmtId="0" fontId="14" fillId="0" borderId="4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21" fillId="6" borderId="23" xfId="0" applyFont="1" applyFill="1" applyBorder="1" applyAlignment="1">
      <alignment horizontal="center"/>
    </xf>
    <xf numFmtId="0" fontId="20" fillId="0" borderId="24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charset val="238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charset val="238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charset val="238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charset val="238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charset val="238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charset val="238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charset val="238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charset val="238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charset val="238"/>
        <scheme val="minor"/>
      </font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charset val="238"/>
        <scheme val="minor"/>
      </font>
      <fill>
        <patternFill patternType="solid">
          <fgColor indexed="64"/>
          <bgColor rgb="FF0647D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_-[$€-2]\ * #,##0.00_-;\-[$€-2]\ * #,##0.00_-;_-[$€-2]\ * &quot;-&quot;??_-;_-@_-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_-[$€-2]\ * #,##0.00_-;\-[$€-2]\ * #,##0.00_-;_-[$€-2]\ * &quot;-&quot;??_-;_-@_-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5" formatCode="_-[$€-2]\ * #,##0.00_-;\-[$€-2]\ * #,##0.00_-;_-[$€-2]\ 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5" formatCode="_-[$€-2]\ * #,##0.00_-;\-[$€-2]\ * #,##0.00_-;_-[$€-2]\ 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CFCFCF"/>
        </patternFill>
      </fill>
    </dxf>
    <dxf>
      <fill>
        <patternFill>
          <bgColor rgb="FF231F20"/>
        </patternFill>
      </fill>
    </dxf>
    <dxf>
      <fill>
        <patternFill>
          <bgColor rgb="FF231F20"/>
        </patternFill>
      </fill>
    </dxf>
  </dxfs>
  <tableStyles count="3" defaultTableStyle="TableStyleMedium2" defaultPivotStyle="PivotStyleLight16">
    <tableStyle name="Styl tabeli przestawnej 1" table="0" count="1" xr9:uid="{4D0221C4-AF36-4706-9CF4-DB6C24041B8A}">
      <tableStyleElement type="wholeTable" dxfId="41"/>
    </tableStyle>
    <tableStyle name="Styl tabeli przestawnej 2" table="0" count="1" xr9:uid="{6AA71581-BF7E-43D8-9A5C-960113385F60}">
      <tableStyleElement type="wholeTable" dxfId="40"/>
    </tableStyle>
    <tableStyle name="Styl tabeli przestawnej 3" table="0" count="1" xr9:uid="{218EC390-2861-4318-B21B-90FF9EBEA73A}">
      <tableStyleElement type="wholeTable" dxfId="39"/>
    </tableStyle>
  </tableStyles>
  <colors>
    <mruColors>
      <color rgb="FF59A500"/>
      <color rgb="FF0647D9"/>
      <color rgb="FF7EC896"/>
      <color rgb="FFFAD97F"/>
      <color rgb="FF2FD069"/>
      <color rgb="FFE77577"/>
      <color rgb="FFCFCFCF"/>
      <color rgb="FF231F20"/>
      <color rgb="FF039BE5"/>
      <color rgb="FFB5DA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1460500</xdr:colOff>
      <xdr:row>0</xdr:row>
      <xdr:rowOff>88900</xdr:rowOff>
    </xdr:from>
    <xdr:to>
      <xdr:col>0</xdr:col>
      <xdr:colOff>1917700</xdr:colOff>
      <xdr:row>1</xdr:row>
      <xdr:rowOff>228600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5D95FA1-8B8F-AF4B-A361-764164092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0500" y="88900"/>
          <a:ext cx="457200" cy="4572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60415C-3279-4B43-BC6D-3491DC09BFC3}" name="Table1" displayName="Table1" ref="A4:L18" totalsRowShown="0" headerRowDxfId="38" dataDxfId="36" headerRowBorderDxfId="37" tableBorderDxfId="35">
  <tableColumns count="12">
    <tableColumn id="1" xr3:uid="{0E80099A-5D99-4B88-AB4E-456AA27E87E9}" name="No." dataDxfId="34"/>
    <tableColumn id="2" xr3:uid="{25730822-E345-4E8E-9852-005035A5C8A3}" name="Item number" dataDxfId="33"/>
    <tableColumn id="3" xr3:uid="{060D771B-7391-4863-8E6D-C7394C60D05D}" name="Item name" dataDxfId="32"/>
    <tableColumn id="4" xr3:uid="{F34FD1D5-8B4C-4288-9152-56A376EC1FEB}" name="Vendor description" dataDxfId="31"/>
    <tableColumn id="5" xr3:uid="{38E903D7-845A-41BB-9DEE-F289A4C570CC}" name="Last check date" dataDxfId="30"/>
    <tableColumn id="6" xr3:uid="{4120CAFF-EC5C-4BB6-AB40-490D826A72F2}" name="In stock" dataDxfId="29"/>
    <tableColumn id="7" xr3:uid="{B60481F1-AE93-46A5-94DA-D69D4B6878BC}" name="Unit price" dataDxfId="28"/>
    <tableColumn id="8" xr3:uid="{3DA43E5E-D06C-4C1C-AFB0-1B2ED7C873E4}" name="Inventory value" dataDxfId="27">
      <calculatedColumnFormula>G5*F5</calculatedColumnFormula>
    </tableColumn>
    <tableColumn id="9" xr3:uid="{8A8BE1ED-724A-469D-9151-2F75DB85075C}" name="Par level" dataDxfId="26"/>
    <tableColumn id="10" xr3:uid="{4520311F-D324-4D2D-ABA6-0BC00E89AB93}" name="Compatibility" dataDxfId="25">
      <calculatedColumnFormula>F5=I5</calculatedColumnFormula>
    </tableColumn>
    <tableColumn id="11" xr3:uid="{395A7AAA-C530-4D6F-8DBC-72EC69CF1A35}" name="Qty above/below par" dataDxfId="24">
      <calculatedColumnFormula>F5-I5</calculatedColumnFormula>
    </tableColumn>
    <tableColumn id="12" xr3:uid="{75C321DA-ECB1-42FA-A279-016C1CAD4310}" name="Action" dataDxfId="23">
      <calculatedColumnFormula>IF(K5=0,"None",IF(K5&gt;0,"Increase stock by "&amp;K5&amp;" pcs","Decrease stock by "&amp;-K5&amp;" pcs"))</calculatedColumnFormula>
    </tableColumn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C74433-7391-4E07-A39E-E0C2D4BF0DF7}" name="Tabela2" displayName="Tabela2" ref="A1:F101" totalsRowShown="0" headerRowDxfId="22" dataDxfId="20" headerRowBorderDxfId="21" tableBorderDxfId="19">
  <tableColumns count="6">
    <tableColumn id="1" xr3:uid="{51824859-F94D-4AFE-9D77-05622ED3574F}" name="Employer" dataDxfId="18"/>
    <tableColumn id="2" xr3:uid="{9A49BF67-8721-4931-988A-38A4316F3235}" name="Location" dataDxfId="17"/>
    <tableColumn id="3" xr3:uid="{922342C2-2267-4DEC-9AD0-DA49B57AD0DC}" name="Job title" dataDxfId="16"/>
    <tableColumn id="4" xr3:uid="{E0999CBA-B779-4A40-93E8-8E0F0AA9D7E3}" name="Years of experience" dataDxfId="15"/>
    <tableColumn id="5" xr3:uid="{F270DAB3-F407-482D-A7AF-2343156ADC04}" name="Annual salary" dataDxfId="14"/>
    <tableColumn id="6" xr3:uid="{70D46C48-09D7-41C8-892F-FAD88892F433}" name="Annual bonus" dataDxfId="13"/>
  </tableColumns>
  <tableStyleInfo name="TableStyleDark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6DDF42B-8A15-EA4D-82D1-500394C2871D}" name="Table6" displayName="Table6" ref="A3:H35" totalsRowShown="0" headerRowDxfId="12" dataDxfId="10" headerRowBorderDxfId="11" tableBorderDxfId="9" totalsRowBorderDxfId="8">
  <tableColumns count="8">
    <tableColumn id="1" xr3:uid="{1ECD141E-B879-E141-B8C2-4AE849967826}" name="($ in milion except percentages and per share data)" dataDxfId="7"/>
    <tableColumn id="2" xr3:uid="{5F60C5B8-DF10-E942-81ED-AB876429308A}" name="Q1-2019" dataDxfId="6"/>
    <tableColumn id="3" xr3:uid="{A1F99510-975B-784C-80B9-0493DAC15C59}" name="Q2-2019" dataDxfId="5"/>
    <tableColumn id="4" xr3:uid="{82D21299-BE1D-5F4A-B07A-F8EA654847B6}" name="Q3-2019" dataDxfId="4"/>
    <tableColumn id="5" xr3:uid="{7D1785D1-FB2B-3248-8EC6-6A611076FC50}" name="Q4-2019" dataDxfId="3"/>
    <tableColumn id="6" xr3:uid="{DE9DCC66-0E2F-CE4B-AF0F-C8117B9F790D}" name="Q1-2020" dataDxfId="2"/>
    <tableColumn id="7" xr3:uid="{43272AD3-C11A-8643-9C7D-0767A5C9B47E}" name="QoQ" dataDxfId="1"/>
    <tableColumn id="8" xr3:uid="{2FCCCF77-49CF-AF45-AC8A-3B657F51C3AD}" name="YoY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tango.m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DE49F-3119-48A7-939E-1746D774A59A}">
  <dimension ref="A1:N52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0" sqref="D10"/>
    </sheetView>
  </sheetViews>
  <sheetFormatPr baseColWidth="10" defaultColWidth="8.83203125" defaultRowHeight="15" x14ac:dyDescent="0.2"/>
  <cols>
    <col min="1" max="1" width="35.33203125" style="8" customWidth="1"/>
    <col min="2" max="13" width="14.6640625" style="5" customWidth="1"/>
    <col min="14" max="14" width="14.6640625" style="1" customWidth="1"/>
    <col min="15" max="16384" width="8.83203125" style="8"/>
  </cols>
  <sheetData>
    <row r="1" spans="1:14" ht="25" customHeight="1" x14ac:dyDescent="0.2">
      <c r="A1" s="121" t="s">
        <v>375</v>
      </c>
    </row>
    <row r="2" spans="1:14" ht="25" customHeight="1" x14ac:dyDescent="0.2">
      <c r="A2" s="121"/>
    </row>
    <row r="3" spans="1:14" ht="21" customHeight="1" x14ac:dyDescent="0.2">
      <c r="A3" s="7" t="s">
        <v>0</v>
      </c>
      <c r="B3" s="18" t="s">
        <v>362</v>
      </c>
      <c r="C3" s="18" t="s">
        <v>363</v>
      </c>
      <c r="D3" s="18" t="s">
        <v>364</v>
      </c>
      <c r="E3" s="18" t="s">
        <v>365</v>
      </c>
      <c r="F3" s="18" t="s">
        <v>366</v>
      </c>
      <c r="G3" s="18" t="s">
        <v>367</v>
      </c>
      <c r="H3" s="18" t="s">
        <v>368</v>
      </c>
      <c r="I3" s="18" t="s">
        <v>369</v>
      </c>
      <c r="J3" s="18" t="s">
        <v>370</v>
      </c>
      <c r="K3" s="18" t="s">
        <v>371</v>
      </c>
      <c r="L3" s="18" t="s">
        <v>372</v>
      </c>
      <c r="M3" s="18" t="s">
        <v>373</v>
      </c>
      <c r="N3" s="26" t="s">
        <v>78</v>
      </c>
    </row>
    <row r="4" spans="1:14" ht="16" x14ac:dyDescent="0.2">
      <c r="A4" s="12" t="s">
        <v>9</v>
      </c>
      <c r="B4" s="29">
        <v>1429</v>
      </c>
      <c r="C4" s="29">
        <v>1569</v>
      </c>
      <c r="D4" s="29">
        <v>1876</v>
      </c>
      <c r="E4" s="29">
        <v>1975</v>
      </c>
      <c r="F4" s="29">
        <v>2140</v>
      </c>
      <c r="G4" s="29">
        <v>2048</v>
      </c>
      <c r="H4" s="29">
        <v>2369</v>
      </c>
      <c r="I4" s="29">
        <v>2479</v>
      </c>
      <c r="J4" s="29">
        <v>2569</v>
      </c>
      <c r="K4" s="29">
        <v>2478</v>
      </c>
      <c r="L4" s="29">
        <v>2347</v>
      </c>
      <c r="M4" s="29">
        <v>2514</v>
      </c>
      <c r="N4" s="23">
        <f>SUM(B4:M4)</f>
        <v>25793</v>
      </c>
    </row>
    <row r="5" spans="1:14" ht="16" x14ac:dyDescent="0.2">
      <c r="A5" s="15" t="s">
        <v>2</v>
      </c>
      <c r="B5" s="3"/>
      <c r="C5" s="4">
        <f>C4/B4-1</f>
        <v>9.7970608817354865E-2</v>
      </c>
      <c r="D5" s="4">
        <f t="shared" ref="D5:M5" si="0">D4/C4-1</f>
        <v>0.195666029318037</v>
      </c>
      <c r="E5" s="4">
        <f t="shared" si="0"/>
        <v>5.2771855010661062E-2</v>
      </c>
      <c r="F5" s="4">
        <f t="shared" si="0"/>
        <v>8.3544303797468356E-2</v>
      </c>
      <c r="G5" s="4">
        <f t="shared" si="0"/>
        <v>-4.2990654205607437E-2</v>
      </c>
      <c r="H5" s="4">
        <f t="shared" si="0"/>
        <v>0.15673828125</v>
      </c>
      <c r="I5" s="4">
        <f t="shared" si="0"/>
        <v>4.6433094132545483E-2</v>
      </c>
      <c r="J5" s="4">
        <f t="shared" si="0"/>
        <v>3.6304961678095937E-2</v>
      </c>
      <c r="K5" s="4">
        <f t="shared" si="0"/>
        <v>-3.5422343324250649E-2</v>
      </c>
      <c r="L5" s="4">
        <f t="shared" si="0"/>
        <v>-5.2865213882163031E-2</v>
      </c>
      <c r="M5" s="4">
        <f t="shared" si="0"/>
        <v>7.1154665530464456E-2</v>
      </c>
      <c r="N5" s="23"/>
    </row>
    <row r="6" spans="1:14" ht="16" x14ac:dyDescent="0.2">
      <c r="A6" s="12" t="s">
        <v>10</v>
      </c>
      <c r="B6" s="29">
        <v>115</v>
      </c>
      <c r="C6" s="29">
        <v>136</v>
      </c>
      <c r="D6" s="29">
        <v>154</v>
      </c>
      <c r="E6" s="29">
        <v>182</v>
      </c>
      <c r="F6" s="29">
        <v>210</v>
      </c>
      <c r="G6" s="29">
        <v>264</v>
      </c>
      <c r="H6" s="29">
        <v>318</v>
      </c>
      <c r="I6" s="29">
        <v>358</v>
      </c>
      <c r="J6" s="29">
        <v>412</v>
      </c>
      <c r="K6" s="29">
        <v>489</v>
      </c>
      <c r="L6" s="29">
        <v>554</v>
      </c>
      <c r="M6" s="29">
        <v>596</v>
      </c>
      <c r="N6" s="23">
        <f>SUM(B6:M6)</f>
        <v>3788</v>
      </c>
    </row>
    <row r="7" spans="1:14" ht="16" x14ac:dyDescent="0.2">
      <c r="A7" s="12" t="s">
        <v>3</v>
      </c>
      <c r="B7" s="2">
        <v>54</v>
      </c>
      <c r="C7" s="2">
        <v>69</v>
      </c>
      <c r="D7" s="2">
        <v>60</v>
      </c>
      <c r="E7" s="2">
        <v>78</v>
      </c>
      <c r="F7" s="2">
        <v>86</v>
      </c>
      <c r="G7" s="2">
        <v>82</v>
      </c>
      <c r="H7" s="2">
        <v>85</v>
      </c>
      <c r="I7" s="2">
        <v>99</v>
      </c>
      <c r="J7" s="2">
        <v>102</v>
      </c>
      <c r="K7" s="2">
        <v>115</v>
      </c>
      <c r="L7" s="2">
        <v>121</v>
      </c>
      <c r="M7" s="2">
        <v>135</v>
      </c>
      <c r="N7" s="23">
        <f t="shared" ref="N7:N9" si="1">SUM(B7:M7)</f>
        <v>1086</v>
      </c>
    </row>
    <row r="8" spans="1:14" ht="16" x14ac:dyDescent="0.2">
      <c r="A8" s="12" t="s">
        <v>4</v>
      </c>
      <c r="B8" s="29">
        <v>36</v>
      </c>
      <c r="C8" s="29">
        <v>85</v>
      </c>
      <c r="D8" s="29">
        <v>82</v>
      </c>
      <c r="E8" s="29">
        <v>93</v>
      </c>
      <c r="F8" s="29">
        <v>98</v>
      </c>
      <c r="G8" s="29">
        <v>97</v>
      </c>
      <c r="H8" s="29">
        <v>95</v>
      </c>
      <c r="I8" s="29">
        <v>94</v>
      </c>
      <c r="J8" s="29">
        <v>115</v>
      </c>
      <c r="K8" s="29">
        <v>118</v>
      </c>
      <c r="L8" s="29">
        <v>125</v>
      </c>
      <c r="M8" s="29">
        <v>142</v>
      </c>
      <c r="N8" s="23">
        <f t="shared" si="1"/>
        <v>1180</v>
      </c>
    </row>
    <row r="9" spans="1:14" s="9" customFormat="1" ht="16" x14ac:dyDescent="0.2">
      <c r="A9" s="13" t="s">
        <v>5</v>
      </c>
      <c r="B9" s="30">
        <v>145</v>
      </c>
      <c r="C9" s="30">
        <f t="shared" ref="C9:M9" si="2">SUM(C7:C8)</f>
        <v>154</v>
      </c>
      <c r="D9" s="30">
        <f t="shared" si="2"/>
        <v>142</v>
      </c>
      <c r="E9" s="30">
        <f t="shared" si="2"/>
        <v>171</v>
      </c>
      <c r="F9" s="30">
        <f t="shared" si="2"/>
        <v>184</v>
      </c>
      <c r="G9" s="30">
        <f t="shared" si="2"/>
        <v>179</v>
      </c>
      <c r="H9" s="30">
        <f t="shared" si="2"/>
        <v>180</v>
      </c>
      <c r="I9" s="30">
        <f t="shared" si="2"/>
        <v>193</v>
      </c>
      <c r="J9" s="30">
        <f t="shared" si="2"/>
        <v>217</v>
      </c>
      <c r="K9" s="30">
        <f t="shared" si="2"/>
        <v>233</v>
      </c>
      <c r="L9" s="30">
        <f t="shared" si="2"/>
        <v>246</v>
      </c>
      <c r="M9" s="30">
        <f t="shared" si="2"/>
        <v>277</v>
      </c>
      <c r="N9" s="23">
        <f t="shared" si="1"/>
        <v>2321</v>
      </c>
    </row>
    <row r="10" spans="1:14" ht="16" x14ac:dyDescent="0.2">
      <c r="A10" s="15" t="s">
        <v>6</v>
      </c>
      <c r="B10" s="10"/>
      <c r="C10" s="4">
        <f>C9/B9-1</f>
        <v>6.2068965517241281E-2</v>
      </c>
      <c r="D10" s="4">
        <f t="shared" ref="D10:M10" si="3">D9/C9-1</f>
        <v>-7.7922077922077948E-2</v>
      </c>
      <c r="E10" s="4">
        <f t="shared" si="3"/>
        <v>0.20422535211267601</v>
      </c>
      <c r="F10" s="4">
        <f t="shared" si="3"/>
        <v>7.6023391812865437E-2</v>
      </c>
      <c r="G10" s="4">
        <f t="shared" si="3"/>
        <v>-2.7173913043478271E-2</v>
      </c>
      <c r="H10" s="4">
        <f t="shared" si="3"/>
        <v>5.5865921787709993E-3</v>
      </c>
      <c r="I10" s="4">
        <f t="shared" si="3"/>
        <v>7.2222222222222188E-2</v>
      </c>
      <c r="J10" s="4">
        <f t="shared" si="3"/>
        <v>0.12435233160621761</v>
      </c>
      <c r="K10" s="4">
        <f t="shared" si="3"/>
        <v>7.3732718894009119E-2</v>
      </c>
      <c r="L10" s="4">
        <f t="shared" si="3"/>
        <v>5.579399141630903E-2</v>
      </c>
      <c r="M10" s="4">
        <f t="shared" si="3"/>
        <v>0.12601626016260159</v>
      </c>
      <c r="N10" s="23"/>
    </row>
    <row r="11" spans="1:14" s="9" customFormat="1" ht="16" x14ac:dyDescent="0.2">
      <c r="A11" s="13" t="s">
        <v>7</v>
      </c>
      <c r="B11" s="11">
        <f>B9/B4</f>
        <v>0.10146955913226033</v>
      </c>
      <c r="C11" s="11">
        <f t="shared" ref="C11:M11" si="4">C9/C4</f>
        <v>9.8151688973868709E-2</v>
      </c>
      <c r="D11" s="11">
        <f t="shared" si="4"/>
        <v>7.5692963752665252E-2</v>
      </c>
      <c r="E11" s="11">
        <f t="shared" si="4"/>
        <v>8.6582278481012659E-2</v>
      </c>
      <c r="F11" s="11">
        <f t="shared" si="4"/>
        <v>8.5981308411214957E-2</v>
      </c>
      <c r="G11" s="11">
        <f t="shared" si="4"/>
        <v>8.740234375E-2</v>
      </c>
      <c r="H11" s="11">
        <f t="shared" si="4"/>
        <v>7.5981426762346982E-2</v>
      </c>
      <c r="I11" s="11">
        <f t="shared" si="4"/>
        <v>7.7853973376361435E-2</v>
      </c>
      <c r="J11" s="11">
        <f t="shared" si="4"/>
        <v>8.4468664850136238E-2</v>
      </c>
      <c r="K11" s="11">
        <f t="shared" si="4"/>
        <v>9.40274414850686E-2</v>
      </c>
      <c r="L11" s="11">
        <f t="shared" si="4"/>
        <v>0.1048146570089476</v>
      </c>
      <c r="M11" s="11">
        <f t="shared" si="4"/>
        <v>0.1101829753381066</v>
      </c>
      <c r="N11" s="23"/>
    </row>
    <row r="12" spans="1:14" ht="16" x14ac:dyDescent="0.2">
      <c r="A12" s="12" t="s">
        <v>8</v>
      </c>
      <c r="B12" s="2">
        <f>B6+B9</f>
        <v>260</v>
      </c>
      <c r="C12" s="2">
        <v>155</v>
      </c>
      <c r="D12" s="2">
        <f t="shared" ref="D12:M12" si="5">D6+D9</f>
        <v>296</v>
      </c>
      <c r="E12" s="2">
        <f t="shared" si="5"/>
        <v>353</v>
      </c>
      <c r="F12" s="2">
        <f t="shared" si="5"/>
        <v>394</v>
      </c>
      <c r="G12" s="2">
        <f t="shared" si="5"/>
        <v>443</v>
      </c>
      <c r="H12" s="2">
        <f t="shared" si="5"/>
        <v>498</v>
      </c>
      <c r="I12" s="2">
        <f t="shared" si="5"/>
        <v>551</v>
      </c>
      <c r="J12" s="2">
        <f t="shared" si="5"/>
        <v>629</v>
      </c>
      <c r="K12" s="2">
        <f t="shared" si="5"/>
        <v>722</v>
      </c>
      <c r="L12" s="2">
        <f t="shared" si="5"/>
        <v>800</v>
      </c>
      <c r="M12" s="2">
        <f t="shared" si="5"/>
        <v>873</v>
      </c>
      <c r="N12" s="23">
        <f>SUM(B12:M12)</f>
        <v>5974</v>
      </c>
    </row>
    <row r="13" spans="1:14" hidden="1" x14ac:dyDescent="0.2">
      <c r="N13" s="23"/>
    </row>
    <row r="14" spans="1:14" ht="21" customHeight="1" x14ac:dyDescent="0.2">
      <c r="A14" s="7" t="s">
        <v>11</v>
      </c>
      <c r="B14" s="18" t="s">
        <v>362</v>
      </c>
      <c r="C14" s="18" t="s">
        <v>363</v>
      </c>
      <c r="D14" s="18" t="s">
        <v>364</v>
      </c>
      <c r="E14" s="18" t="s">
        <v>365</v>
      </c>
      <c r="F14" s="18" t="s">
        <v>366</v>
      </c>
      <c r="G14" s="18" t="s">
        <v>367</v>
      </c>
      <c r="H14" s="18" t="s">
        <v>368</v>
      </c>
      <c r="I14" s="18" t="s">
        <v>369</v>
      </c>
      <c r="J14" s="18" t="s">
        <v>370</v>
      </c>
      <c r="K14" s="18" t="s">
        <v>371</v>
      </c>
      <c r="L14" s="18" t="s">
        <v>372</v>
      </c>
      <c r="M14" s="18" t="s">
        <v>373</v>
      </c>
      <c r="N14" s="26" t="s">
        <v>78</v>
      </c>
    </row>
    <row r="15" spans="1:14" ht="16" x14ac:dyDescent="0.2">
      <c r="A15" s="12" t="s">
        <v>12</v>
      </c>
      <c r="B15" s="29">
        <v>21</v>
      </c>
      <c r="C15" s="29">
        <v>36</v>
      </c>
      <c r="D15" s="29">
        <v>48</v>
      </c>
      <c r="E15" s="29">
        <v>54</v>
      </c>
      <c r="F15" s="29">
        <v>62</v>
      </c>
      <c r="G15" s="29">
        <v>78</v>
      </c>
      <c r="H15" s="29">
        <v>92</v>
      </c>
      <c r="I15" s="29">
        <v>115</v>
      </c>
      <c r="J15" s="29">
        <v>117</v>
      </c>
      <c r="K15" s="29">
        <v>145</v>
      </c>
      <c r="L15" s="29">
        <v>164</v>
      </c>
      <c r="M15" s="29">
        <v>182</v>
      </c>
      <c r="N15" s="23">
        <f>SUM(B15:M15)</f>
        <v>1114</v>
      </c>
    </row>
    <row r="16" spans="1:14" ht="16" x14ac:dyDescent="0.2">
      <c r="A16" s="12" t="s">
        <v>13</v>
      </c>
      <c r="B16" s="29">
        <v>9</v>
      </c>
      <c r="C16" s="29">
        <v>15</v>
      </c>
      <c r="D16" s="29">
        <v>22</v>
      </c>
      <c r="E16" s="29">
        <v>28</v>
      </c>
      <c r="F16" s="29">
        <v>32</v>
      </c>
      <c r="G16" s="29">
        <v>45</v>
      </c>
      <c r="H16" s="29">
        <v>54</v>
      </c>
      <c r="I16" s="29">
        <v>53</v>
      </c>
      <c r="J16" s="29">
        <v>76</v>
      </c>
      <c r="K16" s="29">
        <v>85</v>
      </c>
      <c r="L16" s="29">
        <v>92</v>
      </c>
      <c r="M16" s="29">
        <v>104</v>
      </c>
      <c r="N16" s="23">
        <f>SUM(B16:M16)</f>
        <v>615</v>
      </c>
    </row>
    <row r="17" spans="1:14" ht="16" x14ac:dyDescent="0.2">
      <c r="A17" s="13" t="s">
        <v>19</v>
      </c>
      <c r="C17" s="6">
        <f>C16/C9</f>
        <v>9.7402597402597407E-2</v>
      </c>
      <c r="D17" s="6">
        <f t="shared" ref="D17:M17" si="6">D16/D9</f>
        <v>0.15492957746478872</v>
      </c>
      <c r="E17" s="6">
        <f t="shared" si="6"/>
        <v>0.16374269005847952</v>
      </c>
      <c r="F17" s="6">
        <f t="shared" si="6"/>
        <v>0.17391304347826086</v>
      </c>
      <c r="G17" s="6">
        <f t="shared" si="6"/>
        <v>0.25139664804469275</v>
      </c>
      <c r="H17" s="6">
        <f t="shared" si="6"/>
        <v>0.3</v>
      </c>
      <c r="I17" s="6">
        <f t="shared" si="6"/>
        <v>0.27461139896373055</v>
      </c>
      <c r="J17" s="6">
        <f t="shared" si="6"/>
        <v>0.35023041474654376</v>
      </c>
      <c r="K17" s="6">
        <f t="shared" si="6"/>
        <v>0.36480686695278969</v>
      </c>
      <c r="L17" s="6">
        <f t="shared" si="6"/>
        <v>0.37398373983739835</v>
      </c>
      <c r="M17" s="6">
        <f t="shared" si="6"/>
        <v>0.37545126353790614</v>
      </c>
      <c r="N17" s="23"/>
    </row>
    <row r="18" spans="1:14" ht="16" x14ac:dyDescent="0.2">
      <c r="A18" s="12" t="s">
        <v>14</v>
      </c>
      <c r="B18" s="29">
        <v>-2</v>
      </c>
      <c r="C18" s="29">
        <v>-1</v>
      </c>
      <c r="D18" s="29">
        <v>-5</v>
      </c>
      <c r="E18" s="29">
        <v>-1</v>
      </c>
      <c r="F18" s="29">
        <v>-3</v>
      </c>
      <c r="G18" s="29">
        <v>-4</v>
      </c>
      <c r="H18" s="29">
        <v>-6</v>
      </c>
      <c r="I18" s="29">
        <v>-2</v>
      </c>
      <c r="J18" s="29">
        <v>-8</v>
      </c>
      <c r="K18" s="29">
        <v>-1</v>
      </c>
      <c r="L18" s="29">
        <v>-1</v>
      </c>
      <c r="M18" s="29">
        <v>-2</v>
      </c>
      <c r="N18" s="23">
        <f>SUM(B18:M18)</f>
        <v>-36</v>
      </c>
    </row>
    <row r="19" spans="1:14" ht="16" x14ac:dyDescent="0.2">
      <c r="A19" s="13" t="s">
        <v>15</v>
      </c>
      <c r="B19" s="6">
        <f>-B18/B15</f>
        <v>9.5238095238095233E-2</v>
      </c>
      <c r="C19" s="6">
        <f t="shared" ref="C19:M19" si="7">-C18/C15</f>
        <v>2.7777777777777776E-2</v>
      </c>
      <c r="D19" s="6">
        <f t="shared" si="7"/>
        <v>0.10416666666666667</v>
      </c>
      <c r="E19" s="6">
        <f t="shared" si="7"/>
        <v>1.8518518518518517E-2</v>
      </c>
      <c r="F19" s="6">
        <f t="shared" si="7"/>
        <v>4.8387096774193547E-2</v>
      </c>
      <c r="G19" s="6">
        <f t="shared" si="7"/>
        <v>5.128205128205128E-2</v>
      </c>
      <c r="H19" s="6">
        <f t="shared" si="7"/>
        <v>6.5217391304347824E-2</v>
      </c>
      <c r="I19" s="6">
        <f t="shared" si="7"/>
        <v>1.7391304347826087E-2</v>
      </c>
      <c r="J19" s="6">
        <f t="shared" si="7"/>
        <v>6.8376068376068383E-2</v>
      </c>
      <c r="K19" s="6">
        <f t="shared" si="7"/>
        <v>6.8965517241379309E-3</v>
      </c>
      <c r="L19" s="6">
        <f t="shared" si="7"/>
        <v>6.0975609756097563E-3</v>
      </c>
      <c r="M19" s="6">
        <f t="shared" si="7"/>
        <v>1.098901098901099E-2</v>
      </c>
      <c r="N19" s="23"/>
    </row>
    <row r="20" spans="1:14" ht="16" x14ac:dyDescent="0.2">
      <c r="A20" s="13" t="s">
        <v>16</v>
      </c>
      <c r="B20" s="5">
        <f>B16+B18</f>
        <v>7</v>
      </c>
      <c r="C20" s="5">
        <f t="shared" ref="C20:M20" si="8">C16+C18</f>
        <v>14</v>
      </c>
      <c r="D20" s="5">
        <f t="shared" si="8"/>
        <v>17</v>
      </c>
      <c r="E20" s="5">
        <f t="shared" si="8"/>
        <v>27</v>
      </c>
      <c r="F20" s="5">
        <f t="shared" si="8"/>
        <v>29</v>
      </c>
      <c r="G20" s="5">
        <f t="shared" si="8"/>
        <v>41</v>
      </c>
      <c r="H20" s="5">
        <f t="shared" si="8"/>
        <v>48</v>
      </c>
      <c r="I20" s="5">
        <f t="shared" si="8"/>
        <v>51</v>
      </c>
      <c r="J20" s="5">
        <f t="shared" si="8"/>
        <v>68</v>
      </c>
      <c r="K20" s="5">
        <f t="shared" si="8"/>
        <v>84</v>
      </c>
      <c r="L20" s="5">
        <f t="shared" si="8"/>
        <v>91</v>
      </c>
      <c r="M20" s="5">
        <f t="shared" si="8"/>
        <v>102</v>
      </c>
      <c r="N20" s="23">
        <f>SUM(B20:M20)</f>
        <v>579</v>
      </c>
    </row>
    <row r="21" spans="1:14" ht="16" x14ac:dyDescent="0.2">
      <c r="A21" s="14" t="s">
        <v>17</v>
      </c>
      <c r="B21" s="5">
        <f>B15+B20</f>
        <v>28</v>
      </c>
      <c r="C21" s="5">
        <f t="shared" ref="C21:M21" si="9">C15+C20</f>
        <v>50</v>
      </c>
      <c r="D21" s="5">
        <f t="shared" si="9"/>
        <v>65</v>
      </c>
      <c r="E21" s="5">
        <f t="shared" si="9"/>
        <v>81</v>
      </c>
      <c r="F21" s="5">
        <f t="shared" si="9"/>
        <v>91</v>
      </c>
      <c r="G21" s="5">
        <f t="shared" si="9"/>
        <v>119</v>
      </c>
      <c r="H21" s="5">
        <f t="shared" si="9"/>
        <v>140</v>
      </c>
      <c r="I21" s="5">
        <f t="shared" si="9"/>
        <v>166</v>
      </c>
      <c r="J21" s="5">
        <f t="shared" si="9"/>
        <v>185</v>
      </c>
      <c r="K21" s="5">
        <f t="shared" si="9"/>
        <v>229</v>
      </c>
      <c r="L21" s="5">
        <f t="shared" si="9"/>
        <v>255</v>
      </c>
      <c r="M21" s="5">
        <f t="shared" si="9"/>
        <v>284</v>
      </c>
      <c r="N21" s="23">
        <f>SUM(B21:M21)</f>
        <v>1693</v>
      </c>
    </row>
    <row r="22" spans="1:14" ht="16" x14ac:dyDescent="0.2">
      <c r="A22" s="15" t="s">
        <v>18</v>
      </c>
      <c r="C22" s="6">
        <f>C21/B21-1</f>
        <v>0.78571428571428581</v>
      </c>
      <c r="D22" s="6">
        <f t="shared" ref="D22:M22" si="10">D21/C21-1</f>
        <v>0.30000000000000004</v>
      </c>
      <c r="E22" s="6">
        <f t="shared" si="10"/>
        <v>0.24615384615384617</v>
      </c>
      <c r="F22" s="6">
        <f t="shared" si="10"/>
        <v>0.12345679012345689</v>
      </c>
      <c r="G22" s="6">
        <f t="shared" si="10"/>
        <v>0.30769230769230771</v>
      </c>
      <c r="H22" s="6">
        <f t="shared" si="10"/>
        <v>0.17647058823529416</v>
      </c>
      <c r="I22" s="6">
        <f t="shared" si="10"/>
        <v>0.18571428571428572</v>
      </c>
      <c r="J22" s="6">
        <f t="shared" si="10"/>
        <v>0.1144578313253013</v>
      </c>
      <c r="K22" s="6">
        <f t="shared" si="10"/>
        <v>0.23783783783783785</v>
      </c>
      <c r="L22" s="6">
        <f t="shared" si="10"/>
        <v>0.11353711790393017</v>
      </c>
      <c r="M22" s="6">
        <f t="shared" si="10"/>
        <v>0.11372549019607847</v>
      </c>
      <c r="N22" s="23"/>
    </row>
    <row r="23" spans="1:14" hidden="1" x14ac:dyDescent="0.2">
      <c r="N23" s="23"/>
    </row>
    <row r="24" spans="1:14" ht="21" customHeight="1" x14ac:dyDescent="0.2">
      <c r="A24" s="7" t="s">
        <v>20</v>
      </c>
      <c r="B24" s="18" t="s">
        <v>362</v>
      </c>
      <c r="C24" s="18" t="s">
        <v>363</v>
      </c>
      <c r="D24" s="18" t="s">
        <v>364</v>
      </c>
      <c r="E24" s="18" t="s">
        <v>365</v>
      </c>
      <c r="F24" s="18" t="s">
        <v>366</v>
      </c>
      <c r="G24" s="18" t="s">
        <v>367</v>
      </c>
      <c r="H24" s="18" t="s">
        <v>368</v>
      </c>
      <c r="I24" s="18" t="s">
        <v>369</v>
      </c>
      <c r="J24" s="18" t="s">
        <v>370</v>
      </c>
      <c r="K24" s="18" t="s">
        <v>371</v>
      </c>
      <c r="L24" s="18" t="s">
        <v>372</v>
      </c>
      <c r="M24" s="18" t="s">
        <v>373</v>
      </c>
      <c r="N24" s="26" t="s">
        <v>78</v>
      </c>
    </row>
    <row r="25" spans="1:14" ht="16" x14ac:dyDescent="0.2">
      <c r="A25" s="12" t="s">
        <v>21</v>
      </c>
      <c r="B25" s="31">
        <v>4500</v>
      </c>
      <c r="C25" s="31">
        <f>B32</f>
        <v>6354</v>
      </c>
      <c r="D25" s="31">
        <f t="shared" ref="D25:M25" si="11">C32</f>
        <v>8293</v>
      </c>
      <c r="E25" s="31">
        <f t="shared" si="11"/>
        <v>10318</v>
      </c>
      <c r="F25" s="31">
        <f t="shared" si="11"/>
        <v>12596</v>
      </c>
      <c r="G25" s="31">
        <f t="shared" si="11"/>
        <v>15303</v>
      </c>
      <c r="H25" s="31">
        <f t="shared" si="11"/>
        <v>18191</v>
      </c>
      <c r="I25" s="31">
        <f t="shared" si="11"/>
        <v>21207</v>
      </c>
      <c r="J25" s="31">
        <f t="shared" si="11"/>
        <v>24260</v>
      </c>
      <c r="K25" s="31">
        <f t="shared" si="11"/>
        <v>27198</v>
      </c>
      <c r="L25" s="31">
        <f t="shared" si="11"/>
        <v>30280</v>
      </c>
      <c r="M25" s="31">
        <f t="shared" si="11"/>
        <v>33510</v>
      </c>
      <c r="N25" s="24">
        <f>SUM(B25:M25)</f>
        <v>212010</v>
      </c>
    </row>
    <row r="26" spans="1:14" ht="16" x14ac:dyDescent="0.2">
      <c r="A26" s="12" t="s">
        <v>22</v>
      </c>
      <c r="B26" s="31">
        <v>1762</v>
      </c>
      <c r="C26" s="31">
        <v>1869</v>
      </c>
      <c r="D26" s="31">
        <v>1948</v>
      </c>
      <c r="E26" s="31">
        <v>2157</v>
      </c>
      <c r="F26" s="31">
        <v>2354</v>
      </c>
      <c r="G26" s="31">
        <v>2486</v>
      </c>
      <c r="H26" s="31">
        <v>2569</v>
      </c>
      <c r="I26" s="31">
        <v>2647</v>
      </c>
      <c r="J26" s="31">
        <v>2741</v>
      </c>
      <c r="K26" s="31">
        <v>2843</v>
      </c>
      <c r="L26" s="31">
        <v>2976</v>
      </c>
      <c r="M26" s="31">
        <v>3025</v>
      </c>
      <c r="N26" s="24">
        <f>SUM(B26:M26)</f>
        <v>29377</v>
      </c>
    </row>
    <row r="27" spans="1:14" ht="16" x14ac:dyDescent="0.2">
      <c r="A27" s="12" t="s">
        <v>39</v>
      </c>
      <c r="B27" s="31">
        <v>246</v>
      </c>
      <c r="C27" s="31">
        <v>267</v>
      </c>
      <c r="D27" s="31">
        <v>324</v>
      </c>
      <c r="E27" s="31">
        <v>485</v>
      </c>
      <c r="F27" s="31">
        <v>498</v>
      </c>
      <c r="G27" s="31">
        <v>589</v>
      </c>
      <c r="H27" s="31">
        <v>697</v>
      </c>
      <c r="I27" s="31">
        <v>718</v>
      </c>
      <c r="J27" s="31">
        <v>624</v>
      </c>
      <c r="K27" s="31">
        <v>697</v>
      </c>
      <c r="L27" s="31">
        <v>752</v>
      </c>
      <c r="M27" s="31">
        <v>840</v>
      </c>
      <c r="N27" s="24">
        <f>SUM(N25:N26)</f>
        <v>241387</v>
      </c>
    </row>
    <row r="28" spans="1:14" ht="16" x14ac:dyDescent="0.2">
      <c r="A28" s="12" t="s">
        <v>23</v>
      </c>
      <c r="B28" s="19">
        <f>SUM(B26:B27)</f>
        <v>2008</v>
      </c>
      <c r="C28" s="19">
        <f t="shared" ref="C28:M28" si="12">SUM(C26:C27)</f>
        <v>2136</v>
      </c>
      <c r="D28" s="19">
        <f t="shared" si="12"/>
        <v>2272</v>
      </c>
      <c r="E28" s="19">
        <f t="shared" si="12"/>
        <v>2642</v>
      </c>
      <c r="F28" s="19">
        <f t="shared" si="12"/>
        <v>2852</v>
      </c>
      <c r="G28" s="19">
        <f t="shared" si="12"/>
        <v>3075</v>
      </c>
      <c r="H28" s="19">
        <f t="shared" si="12"/>
        <v>3266</v>
      </c>
      <c r="I28" s="19">
        <f t="shared" si="12"/>
        <v>3365</v>
      </c>
      <c r="J28" s="19">
        <f t="shared" si="12"/>
        <v>3365</v>
      </c>
      <c r="K28" s="19">
        <f t="shared" si="12"/>
        <v>3540</v>
      </c>
      <c r="L28" s="19">
        <f t="shared" si="12"/>
        <v>3728</v>
      </c>
      <c r="M28" s="19">
        <f t="shared" si="12"/>
        <v>3865</v>
      </c>
      <c r="N28" s="24">
        <f>SUM(B28:M28)</f>
        <v>36114</v>
      </c>
    </row>
    <row r="29" spans="1:14" ht="16" x14ac:dyDescent="0.2">
      <c r="A29" s="12" t="s">
        <v>43</v>
      </c>
      <c r="B29" s="31">
        <v>-154</v>
      </c>
      <c r="C29" s="31">
        <v>-197</v>
      </c>
      <c r="D29" s="31">
        <v>-247</v>
      </c>
      <c r="E29" s="31">
        <v>-364</v>
      </c>
      <c r="F29" s="31">
        <v>-145</v>
      </c>
      <c r="G29" s="31">
        <v>-187</v>
      </c>
      <c r="H29" s="31">
        <v>-250</v>
      </c>
      <c r="I29" s="31">
        <v>-312</v>
      </c>
      <c r="J29" s="31">
        <v>-427</v>
      </c>
      <c r="K29" s="31">
        <v>-458</v>
      </c>
      <c r="L29" s="31">
        <v>-498</v>
      </c>
      <c r="M29" s="31">
        <v>-512</v>
      </c>
      <c r="N29" s="24">
        <f>SUM(B29:M29)</f>
        <v>-3751</v>
      </c>
    </row>
    <row r="30" spans="1:14" ht="16" x14ac:dyDescent="0.2">
      <c r="A30" s="13" t="s">
        <v>40</v>
      </c>
      <c r="B30" s="20">
        <f>-B29/B25</f>
        <v>3.4222222222222223E-2</v>
      </c>
      <c r="C30" s="20">
        <f t="shared" ref="C30:M30" si="13">-C29/C25</f>
        <v>3.100409191060749E-2</v>
      </c>
      <c r="D30" s="20">
        <f t="shared" si="13"/>
        <v>2.9784155311708669E-2</v>
      </c>
      <c r="E30" s="20">
        <f t="shared" si="13"/>
        <v>3.5278154681139755E-2</v>
      </c>
      <c r="F30" s="20">
        <f t="shared" si="13"/>
        <v>1.1511590981263893E-2</v>
      </c>
      <c r="G30" s="20">
        <f t="shared" si="13"/>
        <v>1.221982617787362E-2</v>
      </c>
      <c r="H30" s="20">
        <f t="shared" si="13"/>
        <v>1.3743059754823815E-2</v>
      </c>
      <c r="I30" s="20">
        <f t="shared" si="13"/>
        <v>1.4712123355495826E-2</v>
      </c>
      <c r="J30" s="20">
        <f t="shared" si="13"/>
        <v>1.7600989282769992E-2</v>
      </c>
      <c r="K30" s="20">
        <f t="shared" si="13"/>
        <v>1.6839473490697844E-2</v>
      </c>
      <c r="L30" s="20">
        <f t="shared" si="13"/>
        <v>1.644649933949802E-2</v>
      </c>
      <c r="M30" s="20">
        <f t="shared" si="13"/>
        <v>1.5279021187705162E-2</v>
      </c>
      <c r="N30" s="24"/>
    </row>
    <row r="31" spans="1:14" ht="16" x14ac:dyDescent="0.2">
      <c r="A31" s="12" t="s">
        <v>24</v>
      </c>
      <c r="B31" s="21">
        <f>SUM(B28:B29)</f>
        <v>1854</v>
      </c>
      <c r="C31" s="21">
        <f t="shared" ref="C31:M31" si="14">SUM(C28:C29)</f>
        <v>1939</v>
      </c>
      <c r="D31" s="21">
        <f t="shared" si="14"/>
        <v>2025</v>
      </c>
      <c r="E31" s="21">
        <f t="shared" si="14"/>
        <v>2278</v>
      </c>
      <c r="F31" s="21">
        <f t="shared" si="14"/>
        <v>2707</v>
      </c>
      <c r="G31" s="21">
        <f t="shared" si="14"/>
        <v>2888</v>
      </c>
      <c r="H31" s="21">
        <f t="shared" si="14"/>
        <v>3016</v>
      </c>
      <c r="I31" s="21">
        <f t="shared" si="14"/>
        <v>3053</v>
      </c>
      <c r="J31" s="21">
        <f t="shared" si="14"/>
        <v>2938</v>
      </c>
      <c r="K31" s="21">
        <f t="shared" si="14"/>
        <v>3082</v>
      </c>
      <c r="L31" s="21">
        <f t="shared" si="14"/>
        <v>3230</v>
      </c>
      <c r="M31" s="21">
        <f t="shared" si="14"/>
        <v>3353</v>
      </c>
      <c r="N31" s="24">
        <f>SUM(B31:M31)</f>
        <v>32363</v>
      </c>
    </row>
    <row r="32" spans="1:14" ht="16" x14ac:dyDescent="0.2">
      <c r="A32" s="13" t="s">
        <v>25</v>
      </c>
      <c r="B32" s="19">
        <f>SUM(B25,B31)</f>
        <v>6354</v>
      </c>
      <c r="C32" s="19">
        <f t="shared" ref="C32:M32" si="15">SUM(C25,C31)</f>
        <v>8293</v>
      </c>
      <c r="D32" s="19">
        <f t="shared" si="15"/>
        <v>10318</v>
      </c>
      <c r="E32" s="19">
        <f t="shared" si="15"/>
        <v>12596</v>
      </c>
      <c r="F32" s="19">
        <f t="shared" si="15"/>
        <v>15303</v>
      </c>
      <c r="G32" s="19">
        <f t="shared" si="15"/>
        <v>18191</v>
      </c>
      <c r="H32" s="19">
        <f t="shared" si="15"/>
        <v>21207</v>
      </c>
      <c r="I32" s="19">
        <f t="shared" si="15"/>
        <v>24260</v>
      </c>
      <c r="J32" s="19">
        <f t="shared" si="15"/>
        <v>27198</v>
      </c>
      <c r="K32" s="19">
        <f t="shared" si="15"/>
        <v>30280</v>
      </c>
      <c r="L32" s="19">
        <f t="shared" si="15"/>
        <v>33510</v>
      </c>
      <c r="M32" s="19">
        <f t="shared" si="15"/>
        <v>36863</v>
      </c>
      <c r="N32" s="24">
        <f>SUM(B32:M32)</f>
        <v>244373</v>
      </c>
    </row>
    <row r="33" spans="1:14" ht="16" x14ac:dyDescent="0.2">
      <c r="A33" s="15" t="s">
        <v>26</v>
      </c>
      <c r="C33" s="6">
        <f>C32/B32-1</f>
        <v>0.30516210261252752</v>
      </c>
      <c r="D33" s="6">
        <f t="shared" ref="D33:M33" si="16">D32/C32-1</f>
        <v>0.24418184010611355</v>
      </c>
      <c r="E33" s="6">
        <f t="shared" si="16"/>
        <v>0.22077922077922074</v>
      </c>
      <c r="F33" s="6">
        <f t="shared" si="16"/>
        <v>0.21490949507780255</v>
      </c>
      <c r="G33" s="6">
        <f t="shared" si="16"/>
        <v>0.18872116578448672</v>
      </c>
      <c r="H33" s="6">
        <f t="shared" si="16"/>
        <v>0.16579627288219445</v>
      </c>
      <c r="I33" s="6">
        <f t="shared" si="16"/>
        <v>0.14396189937284865</v>
      </c>
      <c r="J33" s="6">
        <f t="shared" si="16"/>
        <v>0.12110469909315746</v>
      </c>
      <c r="K33" s="6">
        <f t="shared" si="16"/>
        <v>0.11331715567321132</v>
      </c>
      <c r="L33" s="6">
        <f t="shared" si="16"/>
        <v>0.10667107001321008</v>
      </c>
      <c r="M33" s="6">
        <f t="shared" si="16"/>
        <v>0.10005968367651441</v>
      </c>
      <c r="N33" s="23"/>
    </row>
    <row r="34" spans="1:14" hidden="1" x14ac:dyDescent="0.2">
      <c r="N34" s="23"/>
    </row>
    <row r="35" spans="1:14" ht="21" customHeight="1" x14ac:dyDescent="0.2">
      <c r="A35" s="16" t="s">
        <v>27</v>
      </c>
      <c r="B35" s="18" t="s">
        <v>362</v>
      </c>
      <c r="C35" s="18" t="s">
        <v>363</v>
      </c>
      <c r="D35" s="18" t="s">
        <v>364</v>
      </c>
      <c r="E35" s="18" t="s">
        <v>365</v>
      </c>
      <c r="F35" s="18" t="s">
        <v>366</v>
      </c>
      <c r="G35" s="18" t="s">
        <v>367</v>
      </c>
      <c r="H35" s="18" t="s">
        <v>368</v>
      </c>
      <c r="I35" s="18" t="s">
        <v>369</v>
      </c>
      <c r="J35" s="18" t="s">
        <v>370</v>
      </c>
      <c r="K35" s="18" t="s">
        <v>371</v>
      </c>
      <c r="L35" s="18" t="s">
        <v>372</v>
      </c>
      <c r="M35" s="18" t="s">
        <v>1</v>
      </c>
      <c r="N35" s="26" t="s">
        <v>78</v>
      </c>
    </row>
    <row r="36" spans="1:14" ht="16" x14ac:dyDescent="0.2">
      <c r="A36" s="12" t="s">
        <v>28</v>
      </c>
      <c r="B36" s="31">
        <v>3248</v>
      </c>
      <c r="C36" s="31">
        <v>3598</v>
      </c>
      <c r="D36" s="31">
        <v>4289</v>
      </c>
      <c r="E36" s="31">
        <v>3675</v>
      </c>
      <c r="F36" s="31">
        <v>3478</v>
      </c>
      <c r="G36" s="31">
        <v>3782</v>
      </c>
      <c r="H36" s="31">
        <v>4256</v>
      </c>
      <c r="I36" s="31">
        <v>4872</v>
      </c>
      <c r="J36" s="31">
        <v>5236</v>
      </c>
      <c r="K36" s="31">
        <v>5546</v>
      </c>
      <c r="L36" s="31">
        <v>5812</v>
      </c>
      <c r="M36" s="31">
        <v>6247</v>
      </c>
      <c r="N36" s="24">
        <f t="shared" ref="N36:N41" si="17">SUM(B36:M36)</f>
        <v>54039</v>
      </c>
    </row>
    <row r="37" spans="1:14" ht="16" x14ac:dyDescent="0.2">
      <c r="A37" s="12" t="s">
        <v>29</v>
      </c>
      <c r="B37" s="19">
        <f t="shared" ref="B37:M37" si="18">B36/B9</f>
        <v>22.4</v>
      </c>
      <c r="C37" s="19">
        <f t="shared" si="18"/>
        <v>23.363636363636363</v>
      </c>
      <c r="D37" s="19">
        <f t="shared" si="18"/>
        <v>30.204225352112676</v>
      </c>
      <c r="E37" s="19">
        <f t="shared" si="18"/>
        <v>21.491228070175438</v>
      </c>
      <c r="F37" s="19">
        <f t="shared" si="18"/>
        <v>18.902173913043477</v>
      </c>
      <c r="G37" s="19">
        <f t="shared" si="18"/>
        <v>21.128491620111731</v>
      </c>
      <c r="H37" s="19">
        <f t="shared" si="18"/>
        <v>23.644444444444446</v>
      </c>
      <c r="I37" s="19">
        <f t="shared" si="18"/>
        <v>25.243523316062177</v>
      </c>
      <c r="J37" s="19">
        <f t="shared" si="18"/>
        <v>24.129032258064516</v>
      </c>
      <c r="K37" s="19">
        <f t="shared" si="18"/>
        <v>23.802575107296136</v>
      </c>
      <c r="L37" s="19">
        <f t="shared" si="18"/>
        <v>23.626016260162601</v>
      </c>
      <c r="M37" s="19">
        <f t="shared" si="18"/>
        <v>22.552346570397113</v>
      </c>
      <c r="N37" s="24">
        <f t="shared" si="17"/>
        <v>280.48769327550667</v>
      </c>
    </row>
    <row r="38" spans="1:14" ht="16" x14ac:dyDescent="0.2">
      <c r="A38" s="12" t="s">
        <v>42</v>
      </c>
      <c r="B38" s="19">
        <f t="shared" ref="B38:M38" si="19">B36/B8</f>
        <v>90.222222222222229</v>
      </c>
      <c r="C38" s="19">
        <f t="shared" si="19"/>
        <v>42.329411764705881</v>
      </c>
      <c r="D38" s="19">
        <f t="shared" si="19"/>
        <v>52.304878048780488</v>
      </c>
      <c r="E38" s="19">
        <f t="shared" si="19"/>
        <v>39.516129032258064</v>
      </c>
      <c r="F38" s="19">
        <f t="shared" si="19"/>
        <v>35.489795918367349</v>
      </c>
      <c r="G38" s="19">
        <f t="shared" si="19"/>
        <v>38.989690721649481</v>
      </c>
      <c r="H38" s="19">
        <f t="shared" si="19"/>
        <v>44.8</v>
      </c>
      <c r="I38" s="19">
        <f t="shared" si="19"/>
        <v>51.829787234042556</v>
      </c>
      <c r="J38" s="19">
        <f t="shared" si="19"/>
        <v>45.530434782608694</v>
      </c>
      <c r="K38" s="19">
        <f t="shared" si="19"/>
        <v>47</v>
      </c>
      <c r="L38" s="19">
        <f t="shared" si="19"/>
        <v>46.496000000000002</v>
      </c>
      <c r="M38" s="19">
        <f t="shared" si="19"/>
        <v>43.992957746478872</v>
      </c>
      <c r="N38" s="24">
        <f t="shared" si="17"/>
        <v>578.50130747111359</v>
      </c>
    </row>
    <row r="39" spans="1:14" ht="16" x14ac:dyDescent="0.2">
      <c r="A39" s="12" t="s">
        <v>30</v>
      </c>
      <c r="B39" s="31">
        <v>2500</v>
      </c>
      <c r="C39" s="31">
        <v>2500</v>
      </c>
      <c r="D39" s="31">
        <v>2500</v>
      </c>
      <c r="E39" s="31">
        <v>2500</v>
      </c>
      <c r="F39" s="31">
        <v>2500</v>
      </c>
      <c r="G39" s="31">
        <v>2500</v>
      </c>
      <c r="H39" s="31">
        <v>2500</v>
      </c>
      <c r="I39" s="31">
        <v>2500</v>
      </c>
      <c r="J39" s="31">
        <v>2500</v>
      </c>
      <c r="K39" s="31">
        <v>2500</v>
      </c>
      <c r="L39" s="31">
        <v>2500</v>
      </c>
      <c r="M39" s="31">
        <v>2500</v>
      </c>
      <c r="N39" s="24">
        <f t="shared" si="17"/>
        <v>30000</v>
      </c>
    </row>
    <row r="40" spans="1:14" ht="16" x14ac:dyDescent="0.2">
      <c r="A40" s="12" t="s">
        <v>41</v>
      </c>
      <c r="B40" s="19">
        <f t="shared" ref="B40:M40" si="20">B39/B16</f>
        <v>277.77777777777777</v>
      </c>
      <c r="C40" s="19">
        <f t="shared" si="20"/>
        <v>166.66666666666666</v>
      </c>
      <c r="D40" s="19">
        <f t="shared" si="20"/>
        <v>113.63636363636364</v>
      </c>
      <c r="E40" s="19">
        <f t="shared" si="20"/>
        <v>89.285714285714292</v>
      </c>
      <c r="F40" s="19">
        <f t="shared" si="20"/>
        <v>78.125</v>
      </c>
      <c r="G40" s="19">
        <f t="shared" si="20"/>
        <v>55.555555555555557</v>
      </c>
      <c r="H40" s="19">
        <f t="shared" si="20"/>
        <v>46.296296296296298</v>
      </c>
      <c r="I40" s="19">
        <f t="shared" si="20"/>
        <v>47.169811320754718</v>
      </c>
      <c r="J40" s="19">
        <f t="shared" si="20"/>
        <v>32.89473684210526</v>
      </c>
      <c r="K40" s="19">
        <f t="shared" si="20"/>
        <v>29.411764705882351</v>
      </c>
      <c r="L40" s="19">
        <f t="shared" si="20"/>
        <v>27.173913043478262</v>
      </c>
      <c r="M40" s="19">
        <f t="shared" si="20"/>
        <v>24.03846153846154</v>
      </c>
      <c r="N40" s="24">
        <f t="shared" si="17"/>
        <v>988.03206166905625</v>
      </c>
    </row>
    <row r="41" spans="1:14" ht="16" x14ac:dyDescent="0.2">
      <c r="A41" s="12" t="s">
        <v>31</v>
      </c>
      <c r="B41" s="19">
        <f t="shared" ref="B41:M41" si="21">SUM(B36,B39)/B16</f>
        <v>638.66666666666663</v>
      </c>
      <c r="C41" s="19">
        <f t="shared" si="21"/>
        <v>406.53333333333336</v>
      </c>
      <c r="D41" s="19">
        <f t="shared" si="21"/>
        <v>308.59090909090907</v>
      </c>
      <c r="E41" s="19">
        <f t="shared" si="21"/>
        <v>220.53571428571428</v>
      </c>
      <c r="F41" s="19">
        <f t="shared" si="21"/>
        <v>186.8125</v>
      </c>
      <c r="G41" s="19">
        <f t="shared" si="21"/>
        <v>139.6</v>
      </c>
      <c r="H41" s="19">
        <f t="shared" si="21"/>
        <v>125.11111111111111</v>
      </c>
      <c r="I41" s="19">
        <f t="shared" si="21"/>
        <v>139.09433962264151</v>
      </c>
      <c r="J41" s="19">
        <f t="shared" si="21"/>
        <v>101.78947368421052</v>
      </c>
      <c r="K41" s="19">
        <f t="shared" si="21"/>
        <v>94.658823529411762</v>
      </c>
      <c r="L41" s="19">
        <f t="shared" si="21"/>
        <v>90.347826086956516</v>
      </c>
      <c r="M41" s="19">
        <f t="shared" si="21"/>
        <v>84.105769230769226</v>
      </c>
      <c r="N41" s="24">
        <f t="shared" si="17"/>
        <v>2535.8464666417235</v>
      </c>
    </row>
    <row r="42" spans="1:14" hidden="1" x14ac:dyDescent="0.2">
      <c r="A42" s="12"/>
      <c r="N42" s="23"/>
    </row>
    <row r="43" spans="1:14" ht="21" customHeight="1" x14ac:dyDescent="0.2">
      <c r="A43" s="17" t="s">
        <v>32</v>
      </c>
      <c r="B43" s="22" t="s">
        <v>362</v>
      </c>
      <c r="C43" s="22" t="s">
        <v>363</v>
      </c>
      <c r="D43" s="22" t="s">
        <v>364</v>
      </c>
      <c r="E43" s="22" t="s">
        <v>365</v>
      </c>
      <c r="F43" s="22" t="s">
        <v>366</v>
      </c>
      <c r="G43" s="22" t="s">
        <v>367</v>
      </c>
      <c r="H43" s="22" t="s">
        <v>368</v>
      </c>
      <c r="I43" s="22" t="s">
        <v>369</v>
      </c>
      <c r="J43" s="22" t="s">
        <v>370</v>
      </c>
      <c r="K43" s="22" t="s">
        <v>371</v>
      </c>
      <c r="L43" s="22" t="s">
        <v>372</v>
      </c>
      <c r="M43" s="22" t="s">
        <v>373</v>
      </c>
      <c r="N43" s="22" t="s">
        <v>78</v>
      </c>
    </row>
    <row r="44" spans="1:14" ht="16" x14ac:dyDescent="0.2">
      <c r="A44" s="12" t="s">
        <v>33</v>
      </c>
      <c r="B44" s="32">
        <v>431976</v>
      </c>
      <c r="C44" s="32">
        <f>B48</f>
        <v>396794</v>
      </c>
      <c r="D44" s="32">
        <f t="shared" ref="D44:M44" si="22">C48</f>
        <v>360466</v>
      </c>
      <c r="E44" s="32">
        <f t="shared" si="22"/>
        <v>324599</v>
      </c>
      <c r="F44" s="32">
        <f t="shared" si="22"/>
        <v>288741</v>
      </c>
      <c r="G44" s="32">
        <f t="shared" si="22"/>
        <v>252683</v>
      </c>
      <c r="H44" s="32">
        <f t="shared" si="22"/>
        <v>220474</v>
      </c>
      <c r="I44" s="32">
        <f t="shared" si="22"/>
        <v>190813</v>
      </c>
      <c r="J44" s="32">
        <f t="shared" si="22"/>
        <v>162453</v>
      </c>
      <c r="K44" s="32">
        <f t="shared" si="22"/>
        <v>137457</v>
      </c>
      <c r="L44" s="32">
        <f t="shared" si="22"/>
        <v>114387</v>
      </c>
      <c r="M44" s="32">
        <f t="shared" si="22"/>
        <v>93387</v>
      </c>
      <c r="N44" s="25">
        <f>SUM(B44:M44)</f>
        <v>2974230</v>
      </c>
    </row>
    <row r="45" spans="1:14" ht="16" x14ac:dyDescent="0.2">
      <c r="A45" s="12" t="s">
        <v>34</v>
      </c>
      <c r="B45" s="32">
        <v>3287</v>
      </c>
      <c r="C45" s="32">
        <v>4269</v>
      </c>
      <c r="D45" s="32">
        <v>5712</v>
      </c>
      <c r="E45" s="32">
        <v>6934</v>
      </c>
      <c r="F45" s="32">
        <v>7129</v>
      </c>
      <c r="G45" s="32">
        <v>12573</v>
      </c>
      <c r="H45" s="32">
        <v>15736</v>
      </c>
      <c r="I45" s="32">
        <v>18769</v>
      </c>
      <c r="J45" s="32">
        <v>24786</v>
      </c>
      <c r="K45" s="32">
        <v>28716</v>
      </c>
      <c r="L45" s="32">
        <v>32478</v>
      </c>
      <c r="M45" s="32">
        <v>45896</v>
      </c>
      <c r="N45" s="25">
        <f t="shared" ref="N45:N48" si="23">SUM(B45:M45)</f>
        <v>206285</v>
      </c>
    </row>
    <row r="46" spans="1:14" ht="16" x14ac:dyDescent="0.2">
      <c r="A46" s="12" t="s">
        <v>35</v>
      </c>
      <c r="B46" s="32">
        <v>38469</v>
      </c>
      <c r="C46" s="32">
        <v>40597</v>
      </c>
      <c r="D46" s="32">
        <v>41579</v>
      </c>
      <c r="E46" s="32">
        <v>42792</v>
      </c>
      <c r="F46" s="32">
        <v>43187</v>
      </c>
      <c r="G46" s="32">
        <v>44782</v>
      </c>
      <c r="H46" s="32">
        <v>45397</v>
      </c>
      <c r="I46" s="32">
        <v>47129</v>
      </c>
      <c r="J46" s="32">
        <v>49782</v>
      </c>
      <c r="K46" s="32">
        <v>51786</v>
      </c>
      <c r="L46" s="32">
        <v>53478</v>
      </c>
      <c r="M46" s="32">
        <v>55128</v>
      </c>
      <c r="N46" s="25">
        <f t="shared" si="23"/>
        <v>554106</v>
      </c>
    </row>
    <row r="47" spans="1:14" ht="16" x14ac:dyDescent="0.2">
      <c r="A47" s="12" t="s">
        <v>36</v>
      </c>
      <c r="B47" s="21">
        <f>B46-B45</f>
        <v>35182</v>
      </c>
      <c r="C47" s="21">
        <f t="shared" ref="C47:M47" si="24">C46-C45</f>
        <v>36328</v>
      </c>
      <c r="D47" s="21">
        <f t="shared" si="24"/>
        <v>35867</v>
      </c>
      <c r="E47" s="21">
        <f t="shared" si="24"/>
        <v>35858</v>
      </c>
      <c r="F47" s="21">
        <f t="shared" si="24"/>
        <v>36058</v>
      </c>
      <c r="G47" s="21">
        <f t="shared" si="24"/>
        <v>32209</v>
      </c>
      <c r="H47" s="21">
        <f t="shared" si="24"/>
        <v>29661</v>
      </c>
      <c r="I47" s="21">
        <f t="shared" si="24"/>
        <v>28360</v>
      </c>
      <c r="J47" s="21">
        <f t="shared" si="24"/>
        <v>24996</v>
      </c>
      <c r="K47" s="21">
        <f t="shared" si="24"/>
        <v>23070</v>
      </c>
      <c r="L47" s="21">
        <f t="shared" si="24"/>
        <v>21000</v>
      </c>
      <c r="M47" s="21">
        <f t="shared" si="24"/>
        <v>9232</v>
      </c>
      <c r="N47" s="25">
        <f t="shared" si="23"/>
        <v>347821</v>
      </c>
    </row>
    <row r="48" spans="1:14" ht="16" x14ac:dyDescent="0.2">
      <c r="A48" s="12" t="s">
        <v>37</v>
      </c>
      <c r="B48" s="21">
        <f>B44-B47</f>
        <v>396794</v>
      </c>
      <c r="C48" s="21">
        <f t="shared" ref="C48:M48" si="25">C44-C47</f>
        <v>360466</v>
      </c>
      <c r="D48" s="21">
        <f t="shared" si="25"/>
        <v>324599</v>
      </c>
      <c r="E48" s="21">
        <f t="shared" si="25"/>
        <v>288741</v>
      </c>
      <c r="F48" s="21">
        <f t="shared" si="25"/>
        <v>252683</v>
      </c>
      <c r="G48" s="21">
        <f t="shared" si="25"/>
        <v>220474</v>
      </c>
      <c r="H48" s="21">
        <f t="shared" si="25"/>
        <v>190813</v>
      </c>
      <c r="I48" s="21">
        <f t="shared" si="25"/>
        <v>162453</v>
      </c>
      <c r="J48" s="21">
        <f t="shared" si="25"/>
        <v>137457</v>
      </c>
      <c r="K48" s="21">
        <f t="shared" si="25"/>
        <v>114387</v>
      </c>
      <c r="L48" s="21">
        <f t="shared" si="25"/>
        <v>93387</v>
      </c>
      <c r="M48" s="21">
        <f t="shared" si="25"/>
        <v>84155</v>
      </c>
      <c r="N48" s="25">
        <f t="shared" si="23"/>
        <v>2626409</v>
      </c>
    </row>
    <row r="49" spans="1:14" ht="16" x14ac:dyDescent="0.2">
      <c r="A49" s="33" t="s">
        <v>38</v>
      </c>
      <c r="B49" s="34">
        <f>B48/B47</f>
        <v>11.278324143027685</v>
      </c>
      <c r="C49" s="34">
        <f t="shared" ref="C49:M49" si="26">C48/C47</f>
        <v>9.9225390883065412</v>
      </c>
      <c r="D49" s="34">
        <f t="shared" si="26"/>
        <v>9.0500738840717094</v>
      </c>
      <c r="E49" s="34">
        <f t="shared" si="26"/>
        <v>8.0523453622622565</v>
      </c>
      <c r="F49" s="34">
        <f t="shared" si="26"/>
        <v>7.0076820677796885</v>
      </c>
      <c r="G49" s="34">
        <f t="shared" si="26"/>
        <v>6.8451054053214939</v>
      </c>
      <c r="H49" s="34">
        <f t="shared" si="26"/>
        <v>6.4331276760729574</v>
      </c>
      <c r="I49" s="34">
        <f t="shared" si="26"/>
        <v>5.7282440056417485</v>
      </c>
      <c r="J49" s="34">
        <f t="shared" si="26"/>
        <v>5.4991598655784921</v>
      </c>
      <c r="K49" s="34">
        <f t="shared" si="26"/>
        <v>4.9582574772431727</v>
      </c>
      <c r="L49" s="34">
        <f t="shared" si="26"/>
        <v>4.4470000000000001</v>
      </c>
      <c r="M49" s="34">
        <f t="shared" si="26"/>
        <v>9.1155762564991338</v>
      </c>
      <c r="N49" s="35"/>
    </row>
    <row r="52" spans="1:14" x14ac:dyDescent="0.2">
      <c r="B52" s="27"/>
      <c r="N52" s="28" t="s">
        <v>374</v>
      </c>
    </row>
  </sheetData>
  <mergeCells count="1">
    <mergeCell ref="A1:A2"/>
  </mergeCells>
  <phoneticPr fontId="3" type="noConversion"/>
  <pageMargins left="0.7" right="0.7" top="0.75" bottom="0.75" header="0.3" footer="0.3"/>
  <pageSetup paperSize="9" orientation="portrait" r:id="rId1"/>
  <ignoredErrors>
    <ignoredError sqref="C9 D9:M9 B28" formulaRange="1"/>
    <ignoredError sqref="N27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B9804-5236-40B0-819A-88666C2321F1}">
  <dimension ref="A1:L19"/>
  <sheetViews>
    <sheetView showGridLines="0" workbookViewId="0">
      <pane ySplit="4" topLeftCell="A5" activePane="bottomLeft" state="frozen"/>
      <selection pane="bottomLeft" activeCell="F11" sqref="F11"/>
    </sheetView>
  </sheetViews>
  <sheetFormatPr baseColWidth="10" defaultColWidth="8.83203125" defaultRowHeight="30" customHeight="1" x14ac:dyDescent="0.15"/>
  <cols>
    <col min="1" max="1" width="6" style="36" customWidth="1"/>
    <col min="2" max="2" width="19.5" style="36" customWidth="1"/>
    <col min="3" max="3" width="21.5" style="36" customWidth="1"/>
    <col min="4" max="4" width="24.83203125" style="65" customWidth="1"/>
    <col min="5" max="12" width="24.83203125" style="36" customWidth="1"/>
    <col min="13" max="16384" width="8.83203125" style="36"/>
  </cols>
  <sheetData>
    <row r="1" spans="1:12" ht="21" customHeight="1" thickBot="1" x14ac:dyDescent="0.2"/>
    <row r="2" spans="1:12" ht="21" customHeight="1" thickBot="1" x14ac:dyDescent="0.2">
      <c r="B2" s="122" t="s">
        <v>79</v>
      </c>
      <c r="C2" s="123"/>
      <c r="D2" s="66" t="s">
        <v>384</v>
      </c>
    </row>
    <row r="3" spans="1:12" ht="21" customHeight="1" x14ac:dyDescent="0.15"/>
    <row r="4" spans="1:12" s="37" customFormat="1" ht="30" customHeight="1" thickBot="1" x14ac:dyDescent="0.2">
      <c r="A4" s="38" t="s">
        <v>44</v>
      </c>
      <c r="B4" s="39" t="s">
        <v>378</v>
      </c>
      <c r="C4" s="39" t="s">
        <v>376</v>
      </c>
      <c r="D4" s="67" t="s">
        <v>377</v>
      </c>
      <c r="E4" s="39" t="s">
        <v>379</v>
      </c>
      <c r="F4" s="39" t="s">
        <v>380</v>
      </c>
      <c r="G4" s="39" t="s">
        <v>381</v>
      </c>
      <c r="H4" s="39" t="s">
        <v>382</v>
      </c>
      <c r="I4" s="39" t="s">
        <v>383</v>
      </c>
      <c r="J4" s="39" t="s">
        <v>46</v>
      </c>
      <c r="K4" s="39" t="s">
        <v>385</v>
      </c>
      <c r="L4" s="40" t="s">
        <v>45</v>
      </c>
    </row>
    <row r="5" spans="1:12" ht="30" customHeight="1" x14ac:dyDescent="0.15">
      <c r="A5" s="41">
        <v>1</v>
      </c>
      <c r="B5" s="42" t="s">
        <v>58</v>
      </c>
      <c r="C5" s="43" t="s">
        <v>75</v>
      </c>
      <c r="D5" s="68" t="s">
        <v>72</v>
      </c>
      <c r="E5" s="44">
        <v>44143</v>
      </c>
      <c r="F5" s="43">
        <v>300</v>
      </c>
      <c r="G5" s="45">
        <v>50</v>
      </c>
      <c r="H5" s="45">
        <f>G5*F5</f>
        <v>15000</v>
      </c>
      <c r="I5" s="43">
        <v>300</v>
      </c>
      <c r="J5" s="46" t="b">
        <f>F5=I5</f>
        <v>1</v>
      </c>
      <c r="K5" s="43">
        <f>F5-I5</f>
        <v>0</v>
      </c>
      <c r="L5" s="47" t="str">
        <f t="shared" ref="L5:L18" si="0">IF(K5=0,"None",IF(K5&gt;0,"Increase stock by "&amp;K5&amp;" pcs","Decrease stock by "&amp;-K5&amp;" pcs"))</f>
        <v>None</v>
      </c>
    </row>
    <row r="6" spans="1:12" ht="30" customHeight="1" x14ac:dyDescent="0.15">
      <c r="A6" s="48">
        <v>2</v>
      </c>
      <c r="B6" s="49" t="s">
        <v>59</v>
      </c>
      <c r="C6" s="50" t="s">
        <v>76</v>
      </c>
      <c r="D6" s="69" t="s">
        <v>73</v>
      </c>
      <c r="E6" s="51">
        <v>44142</v>
      </c>
      <c r="F6" s="50">
        <v>248</v>
      </c>
      <c r="G6" s="52">
        <v>600</v>
      </c>
      <c r="H6" s="52">
        <f t="shared" ref="H6:H18" si="1">G6*F6</f>
        <v>148800</v>
      </c>
      <c r="I6" s="50">
        <v>245</v>
      </c>
      <c r="J6" s="50" t="b">
        <f t="shared" ref="J6:J18" si="2">F6=I6</f>
        <v>0</v>
      </c>
      <c r="K6" s="50">
        <f t="shared" ref="K6:K18" si="3">F6-I6</f>
        <v>3</v>
      </c>
      <c r="L6" s="53" t="str">
        <f t="shared" si="0"/>
        <v>Increase stock by 3 pcs</v>
      </c>
    </row>
    <row r="7" spans="1:12" ht="30" customHeight="1" x14ac:dyDescent="0.15">
      <c r="A7" s="48">
        <v>3</v>
      </c>
      <c r="B7" s="49" t="s">
        <v>60</v>
      </c>
      <c r="C7" s="50" t="s">
        <v>77</v>
      </c>
      <c r="D7" s="69" t="s">
        <v>74</v>
      </c>
      <c r="E7" s="51">
        <v>44142</v>
      </c>
      <c r="F7" s="50">
        <v>548</v>
      </c>
      <c r="G7" s="52">
        <v>300</v>
      </c>
      <c r="H7" s="52">
        <f t="shared" si="1"/>
        <v>164400</v>
      </c>
      <c r="I7" s="50">
        <v>550</v>
      </c>
      <c r="J7" s="50" t="b">
        <f t="shared" si="2"/>
        <v>0</v>
      </c>
      <c r="K7" s="54">
        <f t="shared" si="3"/>
        <v>-2</v>
      </c>
      <c r="L7" s="53" t="str">
        <f t="shared" si="0"/>
        <v>Decrease stock by 2 pcs</v>
      </c>
    </row>
    <row r="8" spans="1:12" ht="30" customHeight="1" x14ac:dyDescent="0.15">
      <c r="A8" s="48">
        <v>4</v>
      </c>
      <c r="B8" s="49" t="s">
        <v>61</v>
      </c>
      <c r="C8" s="50" t="s">
        <v>47</v>
      </c>
      <c r="D8" s="69" t="s">
        <v>74</v>
      </c>
      <c r="E8" s="51">
        <v>44141</v>
      </c>
      <c r="F8" s="50">
        <v>186</v>
      </c>
      <c r="G8" s="52">
        <v>100</v>
      </c>
      <c r="H8" s="52">
        <f t="shared" si="1"/>
        <v>18600</v>
      </c>
      <c r="I8" s="50">
        <v>200</v>
      </c>
      <c r="J8" s="50" t="b">
        <f t="shared" si="2"/>
        <v>0</v>
      </c>
      <c r="K8" s="54">
        <f t="shared" si="3"/>
        <v>-14</v>
      </c>
      <c r="L8" s="53" t="str">
        <f t="shared" si="0"/>
        <v>Decrease stock by 14 pcs</v>
      </c>
    </row>
    <row r="9" spans="1:12" ht="30" customHeight="1" x14ac:dyDescent="0.15">
      <c r="A9" s="48">
        <v>5</v>
      </c>
      <c r="B9" s="49" t="s">
        <v>62</v>
      </c>
      <c r="C9" s="50" t="s">
        <v>48</v>
      </c>
      <c r="D9" s="69" t="s">
        <v>73</v>
      </c>
      <c r="E9" s="51">
        <v>44141</v>
      </c>
      <c r="F9" s="50">
        <v>1000</v>
      </c>
      <c r="G9" s="52">
        <v>40</v>
      </c>
      <c r="H9" s="52">
        <f t="shared" si="1"/>
        <v>40000</v>
      </c>
      <c r="I9" s="50">
        <v>1000</v>
      </c>
      <c r="J9" s="55" t="b">
        <f t="shared" si="2"/>
        <v>1</v>
      </c>
      <c r="K9" s="50">
        <f t="shared" si="3"/>
        <v>0</v>
      </c>
      <c r="L9" s="53" t="str">
        <f t="shared" si="0"/>
        <v>None</v>
      </c>
    </row>
    <row r="10" spans="1:12" ht="30" customHeight="1" x14ac:dyDescent="0.15">
      <c r="A10" s="48">
        <v>6</v>
      </c>
      <c r="B10" s="49" t="s">
        <v>63</v>
      </c>
      <c r="C10" s="50" t="s">
        <v>49</v>
      </c>
      <c r="D10" s="69" t="s">
        <v>73</v>
      </c>
      <c r="E10" s="51">
        <v>44141</v>
      </c>
      <c r="F10" s="50">
        <v>270</v>
      </c>
      <c r="G10" s="52">
        <v>150</v>
      </c>
      <c r="H10" s="52">
        <f t="shared" si="1"/>
        <v>40500</v>
      </c>
      <c r="I10" s="50">
        <v>270</v>
      </c>
      <c r="J10" s="55" t="b">
        <f t="shared" si="2"/>
        <v>1</v>
      </c>
      <c r="K10" s="50">
        <f t="shared" si="3"/>
        <v>0</v>
      </c>
      <c r="L10" s="53" t="str">
        <f t="shared" si="0"/>
        <v>None</v>
      </c>
    </row>
    <row r="11" spans="1:12" ht="30" customHeight="1" x14ac:dyDescent="0.15">
      <c r="A11" s="48">
        <v>7</v>
      </c>
      <c r="B11" s="49" t="s">
        <v>64</v>
      </c>
      <c r="C11" s="50" t="s">
        <v>50</v>
      </c>
      <c r="D11" s="69" t="s">
        <v>72</v>
      </c>
      <c r="E11" s="51">
        <v>44140</v>
      </c>
      <c r="F11" s="50">
        <v>237</v>
      </c>
      <c r="G11" s="52">
        <v>100</v>
      </c>
      <c r="H11" s="52">
        <f t="shared" si="1"/>
        <v>23700</v>
      </c>
      <c r="I11" s="50">
        <v>235</v>
      </c>
      <c r="J11" s="50" t="b">
        <f t="shared" si="2"/>
        <v>0</v>
      </c>
      <c r="K11" s="50">
        <f t="shared" si="3"/>
        <v>2</v>
      </c>
      <c r="L11" s="53" t="str">
        <f t="shared" si="0"/>
        <v>Increase stock by 2 pcs</v>
      </c>
    </row>
    <row r="12" spans="1:12" ht="30" customHeight="1" x14ac:dyDescent="0.15">
      <c r="A12" s="48">
        <v>8</v>
      </c>
      <c r="B12" s="49" t="s">
        <v>65</v>
      </c>
      <c r="C12" s="50" t="s">
        <v>51</v>
      </c>
      <c r="D12" s="69" t="s">
        <v>72</v>
      </c>
      <c r="E12" s="51">
        <v>44139</v>
      </c>
      <c r="F12" s="50">
        <v>675</v>
      </c>
      <c r="G12" s="52">
        <v>40</v>
      </c>
      <c r="H12" s="52">
        <f t="shared" si="1"/>
        <v>27000</v>
      </c>
      <c r="I12" s="50">
        <v>670</v>
      </c>
      <c r="J12" s="50" t="b">
        <f t="shared" si="2"/>
        <v>0</v>
      </c>
      <c r="K12" s="50">
        <f t="shared" si="3"/>
        <v>5</v>
      </c>
      <c r="L12" s="53" t="str">
        <f t="shared" si="0"/>
        <v>Increase stock by 5 pcs</v>
      </c>
    </row>
    <row r="13" spans="1:12" ht="30" customHeight="1" x14ac:dyDescent="0.15">
      <c r="A13" s="48">
        <v>9</v>
      </c>
      <c r="B13" s="49" t="s">
        <v>66</v>
      </c>
      <c r="C13" s="50" t="s">
        <v>56</v>
      </c>
      <c r="D13" s="69" t="s">
        <v>74</v>
      </c>
      <c r="E13" s="51">
        <v>44139</v>
      </c>
      <c r="F13" s="50">
        <v>365</v>
      </c>
      <c r="G13" s="52">
        <v>20</v>
      </c>
      <c r="H13" s="52">
        <f t="shared" si="1"/>
        <v>7300</v>
      </c>
      <c r="I13" s="50">
        <v>365</v>
      </c>
      <c r="J13" s="55" t="b">
        <f t="shared" si="2"/>
        <v>1</v>
      </c>
      <c r="K13" s="50">
        <f t="shared" si="3"/>
        <v>0</v>
      </c>
      <c r="L13" s="53" t="str">
        <f t="shared" si="0"/>
        <v>None</v>
      </c>
    </row>
    <row r="14" spans="1:12" ht="30" customHeight="1" x14ac:dyDescent="0.15">
      <c r="A14" s="48">
        <v>10</v>
      </c>
      <c r="B14" s="49" t="s">
        <v>67</v>
      </c>
      <c r="C14" s="50" t="s">
        <v>52</v>
      </c>
      <c r="D14" s="69" t="s">
        <v>72</v>
      </c>
      <c r="E14" s="51">
        <v>44137</v>
      </c>
      <c r="F14" s="50">
        <v>254</v>
      </c>
      <c r="G14" s="52">
        <v>50</v>
      </c>
      <c r="H14" s="52">
        <f t="shared" si="1"/>
        <v>12700</v>
      </c>
      <c r="I14" s="50">
        <v>260</v>
      </c>
      <c r="J14" s="50" t="b">
        <f t="shared" si="2"/>
        <v>0</v>
      </c>
      <c r="K14" s="54">
        <f t="shared" si="3"/>
        <v>-6</v>
      </c>
      <c r="L14" s="53" t="str">
        <f t="shared" si="0"/>
        <v>Decrease stock by 6 pcs</v>
      </c>
    </row>
    <row r="15" spans="1:12" ht="30" customHeight="1" x14ac:dyDescent="0.15">
      <c r="A15" s="48">
        <v>11</v>
      </c>
      <c r="B15" s="49" t="s">
        <v>68</v>
      </c>
      <c r="C15" s="50" t="s">
        <v>53</v>
      </c>
      <c r="D15" s="69" t="s">
        <v>73</v>
      </c>
      <c r="E15" s="51">
        <v>44137</v>
      </c>
      <c r="F15" s="50">
        <v>367</v>
      </c>
      <c r="G15" s="52">
        <v>400</v>
      </c>
      <c r="H15" s="52">
        <f t="shared" si="1"/>
        <v>146800</v>
      </c>
      <c r="I15" s="50">
        <v>400</v>
      </c>
      <c r="J15" s="50" t="b">
        <f t="shared" si="2"/>
        <v>0</v>
      </c>
      <c r="K15" s="54">
        <f t="shared" si="3"/>
        <v>-33</v>
      </c>
      <c r="L15" s="53" t="str">
        <f t="shared" si="0"/>
        <v>Decrease stock by 33 pcs</v>
      </c>
    </row>
    <row r="16" spans="1:12" ht="30" customHeight="1" x14ac:dyDescent="0.15">
      <c r="A16" s="48">
        <v>12</v>
      </c>
      <c r="B16" s="49" t="s">
        <v>69</v>
      </c>
      <c r="C16" s="50" t="s">
        <v>54</v>
      </c>
      <c r="D16" s="69" t="s">
        <v>74</v>
      </c>
      <c r="E16" s="51">
        <v>44137</v>
      </c>
      <c r="F16" s="50">
        <v>972</v>
      </c>
      <c r="G16" s="52">
        <v>30</v>
      </c>
      <c r="H16" s="52">
        <f t="shared" si="1"/>
        <v>29160</v>
      </c>
      <c r="I16" s="50">
        <v>980</v>
      </c>
      <c r="J16" s="50" t="b">
        <f t="shared" si="2"/>
        <v>0</v>
      </c>
      <c r="K16" s="54">
        <f t="shared" si="3"/>
        <v>-8</v>
      </c>
      <c r="L16" s="53" t="str">
        <f t="shared" si="0"/>
        <v>Decrease stock by 8 pcs</v>
      </c>
    </row>
    <row r="17" spans="1:12" ht="30" customHeight="1" x14ac:dyDescent="0.15">
      <c r="A17" s="48">
        <v>13</v>
      </c>
      <c r="B17" s="49" t="s">
        <v>70</v>
      </c>
      <c r="C17" s="50" t="s">
        <v>55</v>
      </c>
      <c r="D17" s="69" t="s">
        <v>73</v>
      </c>
      <c r="E17" s="51">
        <v>44137</v>
      </c>
      <c r="F17" s="50">
        <v>370</v>
      </c>
      <c r="G17" s="52">
        <v>20</v>
      </c>
      <c r="H17" s="52">
        <f t="shared" si="1"/>
        <v>7400</v>
      </c>
      <c r="I17" s="50">
        <v>370</v>
      </c>
      <c r="J17" s="55" t="b">
        <f t="shared" si="2"/>
        <v>1</v>
      </c>
      <c r="K17" s="50">
        <f t="shared" si="3"/>
        <v>0</v>
      </c>
      <c r="L17" s="53" t="str">
        <f t="shared" si="0"/>
        <v>None</v>
      </c>
    </row>
    <row r="18" spans="1:12" ht="30" customHeight="1" thickBot="1" x14ac:dyDescent="0.2">
      <c r="A18" s="56">
        <v>14</v>
      </c>
      <c r="B18" s="57" t="s">
        <v>71</v>
      </c>
      <c r="C18" s="58" t="s">
        <v>57</v>
      </c>
      <c r="D18" s="70" t="s">
        <v>72</v>
      </c>
      <c r="E18" s="59">
        <v>44137</v>
      </c>
      <c r="F18" s="58">
        <v>150</v>
      </c>
      <c r="G18" s="60">
        <v>30</v>
      </c>
      <c r="H18" s="60">
        <f t="shared" si="1"/>
        <v>4500</v>
      </c>
      <c r="I18" s="58">
        <v>150</v>
      </c>
      <c r="J18" s="61" t="b">
        <f t="shared" si="2"/>
        <v>1</v>
      </c>
      <c r="K18" s="58">
        <f t="shared" si="3"/>
        <v>0</v>
      </c>
      <c r="L18" s="62" t="str">
        <f t="shared" si="0"/>
        <v>None</v>
      </c>
    </row>
    <row r="19" spans="1:12" ht="30" customHeight="1" thickBot="1" x14ac:dyDescent="0.2">
      <c r="G19" s="63" t="s">
        <v>78</v>
      </c>
      <c r="H19" s="64">
        <f>SUM(H5:H18)</f>
        <v>685860</v>
      </c>
    </row>
  </sheetData>
  <mergeCells count="1">
    <mergeCell ref="B2:C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417FB-EDEE-4A64-9EF9-7EE0496B395E}">
  <dimension ref="A1:F101"/>
  <sheetViews>
    <sheetView showGridLines="0" workbookViewId="0">
      <pane ySplit="1" topLeftCell="A2" activePane="bottomLeft" state="frozen"/>
      <selection pane="bottomLeft" activeCell="B7" sqref="B6:B7"/>
    </sheetView>
  </sheetViews>
  <sheetFormatPr baseColWidth="10" defaultColWidth="8.83203125" defaultRowHeight="16" x14ac:dyDescent="0.2"/>
  <cols>
    <col min="1" max="3" width="24.33203125" style="88" customWidth="1"/>
    <col min="4" max="4" width="24.33203125" style="90" customWidth="1"/>
    <col min="5" max="6" width="24.33203125" style="89" customWidth="1"/>
    <col min="7" max="16384" width="8.83203125" style="88"/>
  </cols>
  <sheetData>
    <row r="1" spans="1:6" s="74" customFormat="1" ht="30" customHeight="1" thickBot="1" x14ac:dyDescent="0.25">
      <c r="A1" s="71" t="s">
        <v>80</v>
      </c>
      <c r="B1" s="72" t="s">
        <v>183</v>
      </c>
      <c r="C1" s="72" t="s">
        <v>390</v>
      </c>
      <c r="D1" s="75" t="s">
        <v>387</v>
      </c>
      <c r="E1" s="120" t="s">
        <v>388</v>
      </c>
      <c r="F1" s="120" t="s">
        <v>389</v>
      </c>
    </row>
    <row r="2" spans="1:6" s="74" customFormat="1" ht="38" customHeight="1" x14ac:dyDescent="0.2">
      <c r="A2" s="71" t="s">
        <v>81</v>
      </c>
      <c r="B2" s="72" t="s">
        <v>184</v>
      </c>
      <c r="C2" s="72" t="s">
        <v>255</v>
      </c>
      <c r="D2" s="75">
        <v>9</v>
      </c>
      <c r="E2" s="73">
        <v>65000</v>
      </c>
      <c r="F2" s="73">
        <v>3000</v>
      </c>
    </row>
    <row r="3" spans="1:6" s="74" customFormat="1" ht="38" customHeight="1" x14ac:dyDescent="0.2">
      <c r="A3" s="76" t="s">
        <v>82</v>
      </c>
      <c r="B3" s="77" t="s">
        <v>185</v>
      </c>
      <c r="C3" s="77" t="s">
        <v>256</v>
      </c>
      <c r="D3" s="78">
        <v>7</v>
      </c>
      <c r="E3" s="79">
        <v>50000</v>
      </c>
      <c r="F3" s="79">
        <v>20000</v>
      </c>
    </row>
    <row r="4" spans="1:6" s="74" customFormat="1" ht="38" customHeight="1" x14ac:dyDescent="0.2">
      <c r="A4" s="76" t="s">
        <v>83</v>
      </c>
      <c r="B4" s="77" t="s">
        <v>186</v>
      </c>
      <c r="C4" s="77" t="s">
        <v>257</v>
      </c>
      <c r="D4" s="78">
        <v>10</v>
      </c>
      <c r="E4" s="79">
        <v>100000</v>
      </c>
      <c r="F4" s="79">
        <v>0</v>
      </c>
    </row>
    <row r="5" spans="1:6" s="74" customFormat="1" ht="38" customHeight="1" x14ac:dyDescent="0.2">
      <c r="A5" s="76" t="s">
        <v>84</v>
      </c>
      <c r="B5" s="77" t="s">
        <v>187</v>
      </c>
      <c r="C5" s="77" t="s">
        <v>258</v>
      </c>
      <c r="D5" s="78">
        <v>3</v>
      </c>
      <c r="E5" s="79">
        <v>117500</v>
      </c>
      <c r="F5" s="79">
        <v>2000</v>
      </c>
    </row>
    <row r="6" spans="1:6" s="74" customFormat="1" ht="38" customHeight="1" x14ac:dyDescent="0.2">
      <c r="A6" s="76" t="s">
        <v>85</v>
      </c>
      <c r="B6" s="77" t="s">
        <v>188</v>
      </c>
      <c r="C6" s="77" t="s">
        <v>259</v>
      </c>
      <c r="D6" s="78">
        <v>5</v>
      </c>
      <c r="E6" s="79">
        <v>107500</v>
      </c>
      <c r="F6" s="79">
        <v>0</v>
      </c>
    </row>
    <row r="7" spans="1:6" s="74" customFormat="1" ht="38" customHeight="1" x14ac:dyDescent="0.2">
      <c r="A7" s="76" t="s">
        <v>86</v>
      </c>
      <c r="B7" s="77" t="s">
        <v>189</v>
      </c>
      <c r="C7" s="77" t="s">
        <v>260</v>
      </c>
      <c r="D7" s="78">
        <v>5</v>
      </c>
      <c r="E7" s="79">
        <v>100000</v>
      </c>
      <c r="F7" s="79">
        <v>0</v>
      </c>
    </row>
    <row r="8" spans="1:6" s="74" customFormat="1" ht="38" customHeight="1" x14ac:dyDescent="0.2">
      <c r="A8" s="76" t="s">
        <v>87</v>
      </c>
      <c r="B8" s="77" t="s">
        <v>190</v>
      </c>
      <c r="C8" s="77" t="s">
        <v>261</v>
      </c>
      <c r="D8" s="78">
        <v>10</v>
      </c>
      <c r="E8" s="79">
        <v>85000</v>
      </c>
      <c r="F8" s="79">
        <v>36000</v>
      </c>
    </row>
    <row r="9" spans="1:6" s="74" customFormat="1" ht="38" customHeight="1" x14ac:dyDescent="0.2">
      <c r="A9" s="76" t="s">
        <v>88</v>
      </c>
      <c r="B9" s="77" t="s">
        <v>191</v>
      </c>
      <c r="C9" s="77" t="s">
        <v>262</v>
      </c>
      <c r="D9" s="78">
        <v>8</v>
      </c>
      <c r="E9" s="79">
        <v>180000</v>
      </c>
      <c r="F9" s="79">
        <v>0</v>
      </c>
    </row>
    <row r="10" spans="1:6" s="74" customFormat="1" ht="38" customHeight="1" x14ac:dyDescent="0.2">
      <c r="A10" s="76" t="s">
        <v>89</v>
      </c>
      <c r="B10" s="77" t="s">
        <v>192</v>
      </c>
      <c r="C10" s="77" t="s">
        <v>263</v>
      </c>
      <c r="D10" s="78">
        <v>4</v>
      </c>
      <c r="E10" s="79">
        <v>125000</v>
      </c>
      <c r="F10" s="79">
        <v>0</v>
      </c>
    </row>
    <row r="11" spans="1:6" s="74" customFormat="1" ht="38" customHeight="1" x14ac:dyDescent="0.2">
      <c r="A11" s="76" t="s">
        <v>90</v>
      </c>
      <c r="B11" s="77" t="s">
        <v>193</v>
      </c>
      <c r="C11" s="77" t="s">
        <v>264</v>
      </c>
      <c r="D11" s="78">
        <v>10</v>
      </c>
      <c r="E11" s="79">
        <v>84000</v>
      </c>
      <c r="F11" s="79">
        <v>0</v>
      </c>
    </row>
    <row r="12" spans="1:6" s="74" customFormat="1" ht="38" customHeight="1" x14ac:dyDescent="0.2">
      <c r="A12" s="76" t="s">
        <v>91</v>
      </c>
      <c r="B12" s="77" t="s">
        <v>194</v>
      </c>
      <c r="C12" s="77" t="s">
        <v>265</v>
      </c>
      <c r="D12" s="78">
        <v>5</v>
      </c>
      <c r="E12" s="79">
        <v>120000</v>
      </c>
      <c r="F12" s="79">
        <v>0</v>
      </c>
    </row>
    <row r="13" spans="1:6" s="74" customFormat="1" ht="38" customHeight="1" x14ac:dyDescent="0.2">
      <c r="A13" s="76" t="s">
        <v>92</v>
      </c>
      <c r="B13" s="77" t="s">
        <v>195</v>
      </c>
      <c r="C13" s="77" t="s">
        <v>259</v>
      </c>
      <c r="D13" s="78">
        <v>5</v>
      </c>
      <c r="E13" s="79">
        <v>150000</v>
      </c>
      <c r="F13" s="79">
        <v>0</v>
      </c>
    </row>
    <row r="14" spans="1:6" s="74" customFormat="1" ht="38" customHeight="1" x14ac:dyDescent="0.2">
      <c r="A14" s="76" t="s">
        <v>93</v>
      </c>
      <c r="B14" s="77" t="s">
        <v>196</v>
      </c>
      <c r="C14" s="77" t="s">
        <v>266</v>
      </c>
      <c r="D14" s="78">
        <v>14</v>
      </c>
      <c r="E14" s="79">
        <v>120000</v>
      </c>
      <c r="F14" s="79">
        <v>5</v>
      </c>
    </row>
    <row r="15" spans="1:6" s="74" customFormat="1" ht="38" customHeight="1" x14ac:dyDescent="0.2">
      <c r="A15" s="76" t="s">
        <v>94</v>
      </c>
      <c r="B15" s="77" t="s">
        <v>197</v>
      </c>
      <c r="C15" s="77" t="s">
        <v>259</v>
      </c>
      <c r="D15" s="78">
        <v>9</v>
      </c>
      <c r="E15" s="79">
        <v>54000</v>
      </c>
      <c r="F15" s="79">
        <v>1250</v>
      </c>
    </row>
    <row r="16" spans="1:6" s="74" customFormat="1" ht="38" customHeight="1" x14ac:dyDescent="0.2">
      <c r="A16" s="76" t="s">
        <v>95</v>
      </c>
      <c r="B16" s="77" t="s">
        <v>198</v>
      </c>
      <c r="C16" s="77" t="s">
        <v>263</v>
      </c>
      <c r="D16" s="78">
        <v>10</v>
      </c>
      <c r="E16" s="79">
        <v>60000</v>
      </c>
      <c r="F16" s="79">
        <v>0</v>
      </c>
    </row>
    <row r="17" spans="1:6" s="74" customFormat="1" ht="38" customHeight="1" x14ac:dyDescent="0.2">
      <c r="A17" s="76" t="s">
        <v>96</v>
      </c>
      <c r="B17" s="77" t="s">
        <v>199</v>
      </c>
      <c r="C17" s="77" t="s">
        <v>267</v>
      </c>
      <c r="D17" s="78">
        <v>1</v>
      </c>
      <c r="E17" s="79">
        <v>88000</v>
      </c>
      <c r="F17" s="79">
        <v>0</v>
      </c>
    </row>
    <row r="18" spans="1:6" s="74" customFormat="1" ht="38" customHeight="1" x14ac:dyDescent="0.2">
      <c r="A18" s="76" t="s">
        <v>97</v>
      </c>
      <c r="B18" s="77" t="s">
        <v>200</v>
      </c>
      <c r="C18" s="77" t="s">
        <v>268</v>
      </c>
      <c r="D18" s="78">
        <v>4</v>
      </c>
      <c r="E18" s="79">
        <v>145000</v>
      </c>
      <c r="F18" s="79">
        <v>30000</v>
      </c>
    </row>
    <row r="19" spans="1:6" s="74" customFormat="1" ht="38" customHeight="1" x14ac:dyDescent="0.2">
      <c r="A19" s="76" t="s">
        <v>98</v>
      </c>
      <c r="B19" s="77" t="s">
        <v>201</v>
      </c>
      <c r="C19" s="77" t="s">
        <v>269</v>
      </c>
      <c r="D19" s="78">
        <v>14</v>
      </c>
      <c r="E19" s="79">
        <v>98000</v>
      </c>
      <c r="F19" s="79">
        <v>0</v>
      </c>
    </row>
    <row r="20" spans="1:6" s="74" customFormat="1" ht="38" customHeight="1" x14ac:dyDescent="0.2">
      <c r="A20" s="76" t="s">
        <v>99</v>
      </c>
      <c r="B20" s="77" t="s">
        <v>202</v>
      </c>
      <c r="C20" s="77" t="s">
        <v>263</v>
      </c>
      <c r="D20" s="78">
        <v>8</v>
      </c>
      <c r="E20" s="79">
        <v>103000</v>
      </c>
      <c r="F20" s="79">
        <v>0</v>
      </c>
    </row>
    <row r="21" spans="1:6" s="74" customFormat="1" ht="38" customHeight="1" x14ac:dyDescent="0.2">
      <c r="A21" s="76" t="s">
        <v>100</v>
      </c>
      <c r="B21" s="77" t="s">
        <v>203</v>
      </c>
      <c r="C21" s="77" t="s">
        <v>270</v>
      </c>
      <c r="D21" s="78">
        <v>0</v>
      </c>
      <c r="E21" s="79">
        <v>160000</v>
      </c>
      <c r="F21" s="79">
        <v>0</v>
      </c>
    </row>
    <row r="22" spans="1:6" s="74" customFormat="1" ht="38" customHeight="1" x14ac:dyDescent="0.2">
      <c r="A22" s="76" t="s">
        <v>101</v>
      </c>
      <c r="B22" s="77" t="s">
        <v>204</v>
      </c>
      <c r="C22" s="77" t="s">
        <v>271</v>
      </c>
      <c r="D22" s="78">
        <v>0</v>
      </c>
      <c r="E22" s="79">
        <v>57000</v>
      </c>
      <c r="F22" s="79">
        <v>0</v>
      </c>
    </row>
    <row r="23" spans="1:6" s="74" customFormat="1" ht="38" customHeight="1" x14ac:dyDescent="0.2">
      <c r="A23" s="76" t="s">
        <v>102</v>
      </c>
      <c r="B23" s="77" t="s">
        <v>181</v>
      </c>
      <c r="C23" s="77" t="s">
        <v>272</v>
      </c>
      <c r="D23" s="78">
        <v>1</v>
      </c>
      <c r="E23" s="79">
        <v>130000</v>
      </c>
      <c r="F23" s="79">
        <v>10000</v>
      </c>
    </row>
    <row r="24" spans="1:6" s="74" customFormat="1" ht="38" customHeight="1" x14ac:dyDescent="0.2">
      <c r="A24" s="76" t="s">
        <v>103</v>
      </c>
      <c r="B24" s="77" t="s">
        <v>204</v>
      </c>
      <c r="C24" s="77" t="s">
        <v>273</v>
      </c>
      <c r="D24" s="78">
        <v>3</v>
      </c>
      <c r="E24" s="79">
        <v>151000</v>
      </c>
      <c r="F24" s="79">
        <v>0</v>
      </c>
    </row>
    <row r="25" spans="1:6" s="74" customFormat="1" ht="38" customHeight="1" x14ac:dyDescent="0.2">
      <c r="A25" s="76" t="s">
        <v>104</v>
      </c>
      <c r="B25" s="77" t="s">
        <v>205</v>
      </c>
      <c r="C25" s="77" t="s">
        <v>259</v>
      </c>
      <c r="D25" s="78">
        <v>2</v>
      </c>
      <c r="E25" s="79">
        <v>82000</v>
      </c>
      <c r="F25" s="79">
        <v>4000</v>
      </c>
    </row>
    <row r="26" spans="1:6" s="74" customFormat="1" ht="38" customHeight="1" x14ac:dyDescent="0.2">
      <c r="A26" s="76" t="s">
        <v>105</v>
      </c>
      <c r="B26" s="77" t="s">
        <v>182</v>
      </c>
      <c r="C26" s="77" t="s">
        <v>259</v>
      </c>
      <c r="D26" s="78">
        <v>8</v>
      </c>
      <c r="E26" s="79">
        <v>120000</v>
      </c>
      <c r="F26" s="79">
        <v>10000</v>
      </c>
    </row>
    <row r="27" spans="1:6" s="74" customFormat="1" ht="38" customHeight="1" x14ac:dyDescent="0.2">
      <c r="A27" s="76" t="s">
        <v>106</v>
      </c>
      <c r="B27" s="77" t="s">
        <v>206</v>
      </c>
      <c r="C27" s="77" t="s">
        <v>273</v>
      </c>
      <c r="D27" s="78">
        <v>10</v>
      </c>
      <c r="E27" s="79">
        <v>135000</v>
      </c>
      <c r="F27" s="79">
        <v>0</v>
      </c>
    </row>
    <row r="28" spans="1:6" s="74" customFormat="1" ht="38" customHeight="1" x14ac:dyDescent="0.2">
      <c r="A28" s="76" t="s">
        <v>107</v>
      </c>
      <c r="B28" s="77" t="s">
        <v>207</v>
      </c>
      <c r="C28" s="77" t="s">
        <v>274</v>
      </c>
      <c r="D28" s="78">
        <v>0</v>
      </c>
      <c r="E28" s="79">
        <v>60000</v>
      </c>
      <c r="F28" s="79">
        <v>0</v>
      </c>
    </row>
    <row r="29" spans="1:6" s="74" customFormat="1" ht="38" customHeight="1" x14ac:dyDescent="0.2">
      <c r="A29" s="76" t="s">
        <v>108</v>
      </c>
      <c r="B29" s="77" t="s">
        <v>208</v>
      </c>
      <c r="C29" s="77" t="s">
        <v>276</v>
      </c>
      <c r="D29" s="78">
        <v>15</v>
      </c>
      <c r="E29" s="79">
        <v>42000</v>
      </c>
      <c r="F29" s="79">
        <v>85000</v>
      </c>
    </row>
    <row r="30" spans="1:6" s="74" customFormat="1" ht="38" customHeight="1" x14ac:dyDescent="0.2">
      <c r="A30" s="76" t="s">
        <v>109</v>
      </c>
      <c r="B30" s="77" t="s">
        <v>208</v>
      </c>
      <c r="C30" s="77" t="s">
        <v>275</v>
      </c>
      <c r="D30" s="78">
        <v>7</v>
      </c>
      <c r="E30" s="79">
        <v>36000</v>
      </c>
      <c r="F30" s="79">
        <v>0</v>
      </c>
    </row>
    <row r="31" spans="1:6" s="74" customFormat="1" ht="38" customHeight="1" x14ac:dyDescent="0.2">
      <c r="A31" s="76" t="s">
        <v>110</v>
      </c>
      <c r="B31" s="77" t="s">
        <v>209</v>
      </c>
      <c r="C31" s="77" t="s">
        <v>276</v>
      </c>
      <c r="D31" s="78">
        <v>5</v>
      </c>
      <c r="E31" s="79">
        <v>101000</v>
      </c>
      <c r="F31" s="79">
        <v>1000</v>
      </c>
    </row>
    <row r="32" spans="1:6" s="74" customFormat="1" ht="38" customHeight="1" x14ac:dyDescent="0.2">
      <c r="A32" s="76" t="s">
        <v>111</v>
      </c>
      <c r="B32" s="77" t="s">
        <v>210</v>
      </c>
      <c r="C32" s="77" t="s">
        <v>277</v>
      </c>
      <c r="D32" s="78">
        <v>8</v>
      </c>
      <c r="E32" s="79">
        <v>170000</v>
      </c>
      <c r="F32" s="79">
        <v>1000</v>
      </c>
    </row>
    <row r="33" spans="1:6" s="74" customFormat="1" ht="38" customHeight="1" x14ac:dyDescent="0.2">
      <c r="A33" s="76" t="s">
        <v>112</v>
      </c>
      <c r="B33" s="77" t="s">
        <v>211</v>
      </c>
      <c r="C33" s="77" t="s">
        <v>278</v>
      </c>
      <c r="D33" s="78">
        <v>3</v>
      </c>
      <c r="E33" s="79">
        <v>38000</v>
      </c>
      <c r="F33" s="79">
        <v>0</v>
      </c>
    </row>
    <row r="34" spans="1:6" s="74" customFormat="1" ht="38" customHeight="1" x14ac:dyDescent="0.2">
      <c r="A34" s="76" t="s">
        <v>113</v>
      </c>
      <c r="B34" s="77" t="s">
        <v>212</v>
      </c>
      <c r="C34" s="77" t="s">
        <v>263</v>
      </c>
      <c r="D34" s="78">
        <v>3</v>
      </c>
      <c r="E34" s="79">
        <v>80000</v>
      </c>
      <c r="F34" s="79">
        <v>0</v>
      </c>
    </row>
    <row r="35" spans="1:6" s="74" customFormat="1" ht="38" customHeight="1" x14ac:dyDescent="0.2">
      <c r="A35" s="76" t="s">
        <v>114</v>
      </c>
      <c r="B35" s="77" t="s">
        <v>213</v>
      </c>
      <c r="C35" s="77" t="s">
        <v>279</v>
      </c>
      <c r="D35" s="78">
        <v>15</v>
      </c>
      <c r="E35" s="79">
        <v>69000</v>
      </c>
      <c r="F35" s="79">
        <v>0</v>
      </c>
    </row>
    <row r="36" spans="1:6" s="74" customFormat="1" ht="38" customHeight="1" x14ac:dyDescent="0.2">
      <c r="A36" s="76" t="s">
        <v>115</v>
      </c>
      <c r="B36" s="77" t="s">
        <v>214</v>
      </c>
      <c r="C36" s="77" t="s">
        <v>280</v>
      </c>
      <c r="D36" s="78">
        <v>4</v>
      </c>
      <c r="E36" s="79">
        <v>106000</v>
      </c>
      <c r="F36" s="79">
        <v>0</v>
      </c>
    </row>
    <row r="37" spans="1:6" s="74" customFormat="1" ht="38" customHeight="1" x14ac:dyDescent="0.2">
      <c r="A37" s="76" t="s">
        <v>116</v>
      </c>
      <c r="B37" s="77" t="s">
        <v>215</v>
      </c>
      <c r="C37" s="77" t="s">
        <v>281</v>
      </c>
      <c r="D37" s="78">
        <v>1</v>
      </c>
      <c r="E37" s="79">
        <v>160000</v>
      </c>
      <c r="F37" s="79">
        <v>12000</v>
      </c>
    </row>
    <row r="38" spans="1:6" s="74" customFormat="1" ht="38" customHeight="1" x14ac:dyDescent="0.2">
      <c r="A38" s="76" t="s">
        <v>117</v>
      </c>
      <c r="B38" s="77" t="s">
        <v>216</v>
      </c>
      <c r="C38" s="77" t="s">
        <v>282</v>
      </c>
      <c r="D38" s="78">
        <v>1</v>
      </c>
      <c r="E38" s="79">
        <v>40000</v>
      </c>
      <c r="F38" s="79">
        <v>8000</v>
      </c>
    </row>
    <row r="39" spans="1:6" s="74" customFormat="1" ht="38" customHeight="1" x14ac:dyDescent="0.2">
      <c r="A39" s="76" t="s">
        <v>118</v>
      </c>
      <c r="B39" s="77" t="s">
        <v>217</v>
      </c>
      <c r="C39" s="77" t="s">
        <v>283</v>
      </c>
      <c r="D39" s="78">
        <v>7</v>
      </c>
      <c r="E39" s="79">
        <v>67000</v>
      </c>
      <c r="F39" s="79">
        <v>5000</v>
      </c>
    </row>
    <row r="40" spans="1:6" s="74" customFormat="1" ht="38" customHeight="1" x14ac:dyDescent="0.2">
      <c r="A40" s="76" t="s">
        <v>119</v>
      </c>
      <c r="B40" s="77" t="s">
        <v>210</v>
      </c>
      <c r="C40" s="77" t="s">
        <v>284</v>
      </c>
      <c r="D40" s="78">
        <v>8</v>
      </c>
      <c r="E40" s="79">
        <v>97000</v>
      </c>
      <c r="F40" s="79">
        <v>25</v>
      </c>
    </row>
    <row r="41" spans="1:6" s="74" customFormat="1" ht="38" customHeight="1" x14ac:dyDescent="0.2">
      <c r="A41" s="76" t="s">
        <v>120</v>
      </c>
      <c r="B41" s="77" t="s">
        <v>218</v>
      </c>
      <c r="C41" s="77" t="s">
        <v>285</v>
      </c>
      <c r="D41" s="78">
        <v>8</v>
      </c>
      <c r="E41" s="79">
        <v>62000</v>
      </c>
      <c r="F41" s="79">
        <v>0</v>
      </c>
    </row>
    <row r="42" spans="1:6" s="74" customFormat="1" ht="38" customHeight="1" x14ac:dyDescent="0.2">
      <c r="A42" s="76" t="s">
        <v>121</v>
      </c>
      <c r="B42" s="77" t="s">
        <v>219</v>
      </c>
      <c r="C42" s="77" t="s">
        <v>286</v>
      </c>
      <c r="D42" s="78">
        <v>11</v>
      </c>
      <c r="E42" s="79">
        <v>115000</v>
      </c>
      <c r="F42" s="79">
        <v>0</v>
      </c>
    </row>
    <row r="43" spans="1:6" s="74" customFormat="1" ht="38" customHeight="1" x14ac:dyDescent="0.2">
      <c r="A43" s="76" t="s">
        <v>122</v>
      </c>
      <c r="B43" s="77" t="s">
        <v>202</v>
      </c>
      <c r="C43" s="77" t="s">
        <v>287</v>
      </c>
      <c r="D43" s="78">
        <v>4</v>
      </c>
      <c r="E43" s="79">
        <v>60000</v>
      </c>
      <c r="F43" s="79">
        <v>500</v>
      </c>
    </row>
    <row r="44" spans="1:6" s="74" customFormat="1" ht="38" customHeight="1" x14ac:dyDescent="0.2">
      <c r="A44" s="76" t="s">
        <v>123</v>
      </c>
      <c r="B44" s="77" t="s">
        <v>185</v>
      </c>
      <c r="C44" s="77" t="s">
        <v>288</v>
      </c>
      <c r="D44" s="80">
        <v>5</v>
      </c>
      <c r="E44" s="79">
        <v>10300</v>
      </c>
      <c r="F44" s="79">
        <v>0</v>
      </c>
    </row>
    <row r="45" spans="1:6" s="74" customFormat="1" ht="38" customHeight="1" x14ac:dyDescent="0.2">
      <c r="A45" s="76" t="s">
        <v>124</v>
      </c>
      <c r="B45" s="77" t="s">
        <v>220</v>
      </c>
      <c r="C45" s="77" t="s">
        <v>289</v>
      </c>
      <c r="D45" s="78">
        <v>4</v>
      </c>
      <c r="E45" s="79">
        <v>36000</v>
      </c>
      <c r="F45" s="79">
        <v>0</v>
      </c>
    </row>
    <row r="46" spans="1:6" s="74" customFormat="1" ht="38" customHeight="1" x14ac:dyDescent="0.2">
      <c r="A46" s="76" t="s">
        <v>125</v>
      </c>
      <c r="B46" s="77" t="s">
        <v>196</v>
      </c>
      <c r="C46" s="77" t="s">
        <v>290</v>
      </c>
      <c r="D46" s="78">
        <v>7</v>
      </c>
      <c r="E46" s="79">
        <v>132000</v>
      </c>
      <c r="F46" s="79">
        <v>12</v>
      </c>
    </row>
    <row r="47" spans="1:6" s="74" customFormat="1" ht="38" customHeight="1" x14ac:dyDescent="0.2">
      <c r="A47" s="76" t="s">
        <v>126</v>
      </c>
      <c r="B47" s="77" t="s">
        <v>204</v>
      </c>
      <c r="C47" s="77" t="s">
        <v>291</v>
      </c>
      <c r="D47" s="78">
        <v>0</v>
      </c>
      <c r="E47" s="79">
        <v>30000</v>
      </c>
      <c r="F47" s="79">
        <v>0</v>
      </c>
    </row>
    <row r="48" spans="1:6" s="74" customFormat="1" ht="38" customHeight="1" x14ac:dyDescent="0.2">
      <c r="A48" s="76" t="s">
        <v>127</v>
      </c>
      <c r="B48" s="77" t="s">
        <v>202</v>
      </c>
      <c r="C48" s="77" t="s">
        <v>292</v>
      </c>
      <c r="D48" s="78">
        <v>20</v>
      </c>
      <c r="E48" s="79">
        <v>80000</v>
      </c>
      <c r="F48" s="79">
        <v>5000</v>
      </c>
    </row>
    <row r="49" spans="1:6" s="74" customFormat="1" ht="38" customHeight="1" x14ac:dyDescent="0.2">
      <c r="A49" s="76" t="s">
        <v>128</v>
      </c>
      <c r="B49" s="77" t="s">
        <v>202</v>
      </c>
      <c r="C49" s="77" t="s">
        <v>263</v>
      </c>
      <c r="D49" s="78">
        <v>10</v>
      </c>
      <c r="E49" s="79">
        <v>105000</v>
      </c>
      <c r="F49" s="79">
        <v>0</v>
      </c>
    </row>
    <row r="50" spans="1:6" s="74" customFormat="1" ht="38" customHeight="1" x14ac:dyDescent="0.2">
      <c r="A50" s="76" t="s">
        <v>129</v>
      </c>
      <c r="B50" s="77" t="s">
        <v>221</v>
      </c>
      <c r="C50" s="77" t="s">
        <v>293</v>
      </c>
      <c r="D50" s="78">
        <v>2</v>
      </c>
      <c r="E50" s="79">
        <v>125000</v>
      </c>
      <c r="F50" s="79">
        <v>0</v>
      </c>
    </row>
    <row r="51" spans="1:6" s="74" customFormat="1" ht="38" customHeight="1" x14ac:dyDescent="0.2">
      <c r="A51" s="76" t="s">
        <v>130</v>
      </c>
      <c r="B51" s="77" t="s">
        <v>222</v>
      </c>
      <c r="C51" s="77" t="s">
        <v>294</v>
      </c>
      <c r="D51" s="78">
        <v>7</v>
      </c>
      <c r="E51" s="79">
        <v>38400</v>
      </c>
      <c r="F51" s="79">
        <v>0</v>
      </c>
    </row>
    <row r="52" spans="1:6" s="74" customFormat="1" ht="38" customHeight="1" x14ac:dyDescent="0.2">
      <c r="A52" s="76" t="s">
        <v>131</v>
      </c>
      <c r="B52" s="77" t="s">
        <v>223</v>
      </c>
      <c r="C52" s="77" t="s">
        <v>295</v>
      </c>
      <c r="D52" s="78">
        <v>-13</v>
      </c>
      <c r="E52" s="79">
        <v>72000</v>
      </c>
      <c r="F52" s="79">
        <v>0</v>
      </c>
    </row>
    <row r="53" spans="1:6" s="74" customFormat="1" ht="38" customHeight="1" x14ac:dyDescent="0.2">
      <c r="A53" s="76" t="s">
        <v>132</v>
      </c>
      <c r="B53" s="77" t="s">
        <v>224</v>
      </c>
      <c r="C53" s="77" t="s">
        <v>296</v>
      </c>
      <c r="D53" s="78">
        <v>10</v>
      </c>
      <c r="E53" s="79">
        <v>42000</v>
      </c>
      <c r="F53" s="79">
        <v>50000</v>
      </c>
    </row>
    <row r="54" spans="1:6" s="74" customFormat="1" ht="38" customHeight="1" x14ac:dyDescent="0.2">
      <c r="A54" s="81" t="s">
        <v>133</v>
      </c>
      <c r="B54" s="77" t="s">
        <v>225</v>
      </c>
      <c r="C54" s="77" t="s">
        <v>297</v>
      </c>
      <c r="D54" s="78">
        <v>12</v>
      </c>
      <c r="E54" s="79">
        <v>187500</v>
      </c>
      <c r="F54" s="79">
        <v>0</v>
      </c>
    </row>
    <row r="55" spans="1:6" s="74" customFormat="1" ht="38" customHeight="1" x14ac:dyDescent="0.2">
      <c r="A55" s="76" t="s">
        <v>134</v>
      </c>
      <c r="B55" s="77" t="s">
        <v>226</v>
      </c>
      <c r="C55" s="77" t="s">
        <v>298</v>
      </c>
      <c r="D55" s="78">
        <v>12</v>
      </c>
      <c r="E55" s="79">
        <v>145000</v>
      </c>
      <c r="F55" s="79">
        <v>0</v>
      </c>
    </row>
    <row r="56" spans="1:6" s="74" customFormat="1" ht="38" customHeight="1" x14ac:dyDescent="0.2">
      <c r="A56" s="76" t="s">
        <v>135</v>
      </c>
      <c r="B56" s="77" t="s">
        <v>227</v>
      </c>
      <c r="C56" s="77" t="s">
        <v>299</v>
      </c>
      <c r="D56" s="78">
        <v>8</v>
      </c>
      <c r="E56" s="79">
        <v>102500</v>
      </c>
      <c r="F56" s="79">
        <v>0</v>
      </c>
    </row>
    <row r="57" spans="1:6" s="74" customFormat="1" ht="38" customHeight="1" x14ac:dyDescent="0.2">
      <c r="A57" s="76" t="s">
        <v>136</v>
      </c>
      <c r="B57" s="77" t="s">
        <v>204</v>
      </c>
      <c r="C57" s="77" t="s">
        <v>300</v>
      </c>
      <c r="D57" s="78">
        <v>10</v>
      </c>
      <c r="E57" s="79">
        <v>16000</v>
      </c>
      <c r="F57" s="79">
        <v>0</v>
      </c>
    </row>
    <row r="58" spans="1:6" s="74" customFormat="1" ht="38" customHeight="1" x14ac:dyDescent="0.2">
      <c r="A58" s="76" t="s">
        <v>137</v>
      </c>
      <c r="B58" s="77" t="s">
        <v>228</v>
      </c>
      <c r="C58" s="77" t="s">
        <v>301</v>
      </c>
      <c r="D58" s="78">
        <v>6</v>
      </c>
      <c r="E58" s="79">
        <v>70000</v>
      </c>
      <c r="F58" s="79">
        <v>20000</v>
      </c>
    </row>
    <row r="59" spans="1:6" s="74" customFormat="1" ht="38" customHeight="1" x14ac:dyDescent="0.2">
      <c r="A59" s="76" t="s">
        <v>138</v>
      </c>
      <c r="B59" s="77" t="s">
        <v>229</v>
      </c>
      <c r="C59" s="77" t="s">
        <v>259</v>
      </c>
      <c r="D59" s="78">
        <v>5</v>
      </c>
      <c r="E59" s="79">
        <v>125000</v>
      </c>
      <c r="F59" s="79">
        <v>0</v>
      </c>
    </row>
    <row r="60" spans="1:6" s="74" customFormat="1" ht="38" customHeight="1" x14ac:dyDescent="0.2">
      <c r="A60" s="76" t="s">
        <v>139</v>
      </c>
      <c r="B60" s="77" t="s">
        <v>230</v>
      </c>
      <c r="C60" s="77" t="s">
        <v>259</v>
      </c>
      <c r="D60" s="78">
        <v>9</v>
      </c>
      <c r="E60" s="79">
        <v>175000</v>
      </c>
      <c r="F60" s="79">
        <v>2000</v>
      </c>
    </row>
    <row r="61" spans="1:6" s="74" customFormat="1" ht="38" customHeight="1" x14ac:dyDescent="0.2">
      <c r="A61" s="76" t="s">
        <v>140</v>
      </c>
      <c r="B61" s="77" t="s">
        <v>196</v>
      </c>
      <c r="C61" s="77" t="s">
        <v>302</v>
      </c>
      <c r="D61" s="78">
        <v>0</v>
      </c>
      <c r="E61" s="79">
        <v>112000</v>
      </c>
      <c r="F61" s="79">
        <v>0</v>
      </c>
    </row>
    <row r="62" spans="1:6" s="74" customFormat="1" ht="38" customHeight="1" x14ac:dyDescent="0.2">
      <c r="A62" s="76" t="s">
        <v>141</v>
      </c>
      <c r="B62" s="77" t="s">
        <v>231</v>
      </c>
      <c r="C62" s="77" t="s">
        <v>303</v>
      </c>
      <c r="D62" s="80">
        <v>3</v>
      </c>
      <c r="E62" s="79">
        <v>105000</v>
      </c>
      <c r="F62" s="79">
        <v>0</v>
      </c>
    </row>
    <row r="63" spans="1:6" s="74" customFormat="1" ht="38" customHeight="1" x14ac:dyDescent="0.2">
      <c r="A63" s="76" t="s">
        <v>142</v>
      </c>
      <c r="B63" s="77" t="s">
        <v>185</v>
      </c>
      <c r="C63" s="77" t="s">
        <v>304</v>
      </c>
      <c r="D63" s="78">
        <v>12</v>
      </c>
      <c r="E63" s="79">
        <v>270000</v>
      </c>
      <c r="F63" s="79">
        <v>25000</v>
      </c>
    </row>
    <row r="64" spans="1:6" s="74" customFormat="1" ht="38" customHeight="1" x14ac:dyDescent="0.2">
      <c r="A64" s="76" t="s">
        <v>143</v>
      </c>
      <c r="B64" s="77" t="s">
        <v>232</v>
      </c>
      <c r="C64" s="77" t="s">
        <v>305</v>
      </c>
      <c r="D64" s="78">
        <v>5</v>
      </c>
      <c r="E64" s="79">
        <v>72000</v>
      </c>
      <c r="F64" s="79">
        <v>0</v>
      </c>
    </row>
    <row r="65" spans="1:6" s="74" customFormat="1" ht="38" customHeight="1" x14ac:dyDescent="0.2">
      <c r="A65" s="76" t="s">
        <v>144</v>
      </c>
      <c r="B65" s="77" t="s">
        <v>233</v>
      </c>
      <c r="C65" s="77" t="s">
        <v>306</v>
      </c>
      <c r="D65" s="78">
        <v>4</v>
      </c>
      <c r="E65" s="79">
        <v>110000</v>
      </c>
      <c r="F65" s="79">
        <v>3000</v>
      </c>
    </row>
    <row r="66" spans="1:6" s="74" customFormat="1" ht="38" customHeight="1" x14ac:dyDescent="0.2">
      <c r="A66" s="76" t="s">
        <v>145</v>
      </c>
      <c r="B66" s="77" t="s">
        <v>234</v>
      </c>
      <c r="C66" s="77" t="s">
        <v>307</v>
      </c>
      <c r="D66" s="78">
        <v>8</v>
      </c>
      <c r="E66" s="79">
        <v>88000</v>
      </c>
      <c r="F66" s="79">
        <v>0</v>
      </c>
    </row>
    <row r="67" spans="1:6" s="74" customFormat="1" ht="38" customHeight="1" x14ac:dyDescent="0.2">
      <c r="A67" s="76" t="s">
        <v>146</v>
      </c>
      <c r="B67" s="77" t="s">
        <v>235</v>
      </c>
      <c r="C67" s="77" t="s">
        <v>308</v>
      </c>
      <c r="D67" s="78">
        <v>3</v>
      </c>
      <c r="E67" s="79">
        <v>180000</v>
      </c>
      <c r="F67" s="79">
        <v>5000</v>
      </c>
    </row>
    <row r="68" spans="1:6" s="74" customFormat="1" ht="38" customHeight="1" x14ac:dyDescent="0.2">
      <c r="A68" s="76" t="s">
        <v>147</v>
      </c>
      <c r="B68" s="77" t="s">
        <v>236</v>
      </c>
      <c r="C68" s="77" t="s">
        <v>309</v>
      </c>
      <c r="D68" s="78">
        <v>6</v>
      </c>
      <c r="E68" s="79">
        <v>85000</v>
      </c>
      <c r="F68" s="79">
        <v>10000</v>
      </c>
    </row>
    <row r="69" spans="1:6" s="74" customFormat="1" ht="38" customHeight="1" x14ac:dyDescent="0.2">
      <c r="A69" s="76" t="s">
        <v>148</v>
      </c>
      <c r="B69" s="77" t="s">
        <v>237</v>
      </c>
      <c r="C69" s="77" t="s">
        <v>310</v>
      </c>
      <c r="D69" s="78">
        <v>0</v>
      </c>
      <c r="E69" s="79">
        <v>30000</v>
      </c>
      <c r="F69" s="79">
        <v>21000</v>
      </c>
    </row>
    <row r="70" spans="1:6" s="74" customFormat="1" ht="38" customHeight="1" x14ac:dyDescent="0.2">
      <c r="A70" s="76" t="s">
        <v>149</v>
      </c>
      <c r="B70" s="77" t="s">
        <v>203</v>
      </c>
      <c r="C70" s="77" t="s">
        <v>311</v>
      </c>
      <c r="D70" s="78">
        <v>0</v>
      </c>
      <c r="E70" s="79">
        <v>80000</v>
      </c>
      <c r="F70" s="79">
        <v>0</v>
      </c>
    </row>
    <row r="71" spans="1:6" s="74" customFormat="1" ht="38" customHeight="1" x14ac:dyDescent="0.2">
      <c r="A71" s="76" t="s">
        <v>150</v>
      </c>
      <c r="B71" s="77" t="s">
        <v>238</v>
      </c>
      <c r="C71" s="77" t="s">
        <v>312</v>
      </c>
      <c r="D71" s="78">
        <v>0</v>
      </c>
      <c r="E71" s="79">
        <v>43000</v>
      </c>
      <c r="F71" s="79">
        <v>0</v>
      </c>
    </row>
    <row r="72" spans="1:6" s="74" customFormat="1" ht="38" customHeight="1" x14ac:dyDescent="0.2">
      <c r="A72" s="76" t="s">
        <v>151</v>
      </c>
      <c r="B72" s="77" t="s">
        <v>191</v>
      </c>
      <c r="C72" s="77" t="s">
        <v>263</v>
      </c>
      <c r="D72" s="78">
        <v>10</v>
      </c>
      <c r="E72" s="79">
        <v>68000</v>
      </c>
      <c r="F72" s="79">
        <v>0</v>
      </c>
    </row>
    <row r="73" spans="1:6" s="74" customFormat="1" ht="38" customHeight="1" x14ac:dyDescent="0.2">
      <c r="A73" s="76" t="s">
        <v>152</v>
      </c>
      <c r="B73" s="77" t="s">
        <v>203</v>
      </c>
      <c r="C73" s="77" t="s">
        <v>263</v>
      </c>
      <c r="D73" s="78">
        <v>7</v>
      </c>
      <c r="E73" s="79">
        <v>125000</v>
      </c>
      <c r="F73" s="79">
        <v>7000</v>
      </c>
    </row>
    <row r="74" spans="1:6" s="74" customFormat="1" ht="38" customHeight="1" x14ac:dyDescent="0.2">
      <c r="A74" s="76" t="s">
        <v>153</v>
      </c>
      <c r="B74" s="77" t="s">
        <v>239</v>
      </c>
      <c r="C74" s="77" t="s">
        <v>273</v>
      </c>
      <c r="D74" s="78">
        <v>1</v>
      </c>
      <c r="E74" s="79">
        <v>140000</v>
      </c>
      <c r="F74" s="79">
        <v>4</v>
      </c>
    </row>
    <row r="75" spans="1:6" s="74" customFormat="1" ht="38" customHeight="1" x14ac:dyDescent="0.2">
      <c r="A75" s="76" t="s">
        <v>154</v>
      </c>
      <c r="B75" s="77" t="s">
        <v>240</v>
      </c>
      <c r="C75" s="77" t="s">
        <v>313</v>
      </c>
      <c r="D75" s="78">
        <v>8</v>
      </c>
      <c r="E75" s="79">
        <v>28800</v>
      </c>
      <c r="F75" s="79">
        <v>0</v>
      </c>
    </row>
    <row r="76" spans="1:6" s="74" customFormat="1" ht="38" customHeight="1" x14ac:dyDescent="0.2">
      <c r="A76" s="76" t="s">
        <v>155</v>
      </c>
      <c r="B76" s="77" t="s">
        <v>203</v>
      </c>
      <c r="C76" s="77" t="s">
        <v>263</v>
      </c>
      <c r="D76" s="78">
        <v>3</v>
      </c>
      <c r="E76" s="79">
        <v>120000</v>
      </c>
      <c r="F76" s="79">
        <v>30000</v>
      </c>
    </row>
    <row r="77" spans="1:6" s="74" customFormat="1" ht="38" customHeight="1" x14ac:dyDescent="0.2">
      <c r="A77" s="76" t="s">
        <v>156</v>
      </c>
      <c r="B77" s="77" t="s">
        <v>200</v>
      </c>
      <c r="C77" s="77" t="s">
        <v>314</v>
      </c>
      <c r="D77" s="78">
        <v>6</v>
      </c>
      <c r="E77" s="79">
        <v>113000</v>
      </c>
      <c r="F77" s="79">
        <v>0</v>
      </c>
    </row>
    <row r="78" spans="1:6" s="74" customFormat="1" ht="38" customHeight="1" x14ac:dyDescent="0.2">
      <c r="A78" s="76" t="s">
        <v>157</v>
      </c>
      <c r="B78" s="77" t="s">
        <v>241</v>
      </c>
      <c r="C78" s="77" t="s">
        <v>315</v>
      </c>
      <c r="D78" s="78">
        <v>10</v>
      </c>
      <c r="E78" s="79">
        <v>145000</v>
      </c>
      <c r="F78" s="79">
        <v>2000</v>
      </c>
    </row>
    <row r="79" spans="1:6" s="74" customFormat="1" ht="38" customHeight="1" x14ac:dyDescent="0.2">
      <c r="A79" s="76" t="s">
        <v>158</v>
      </c>
      <c r="B79" s="77" t="s">
        <v>232</v>
      </c>
      <c r="C79" s="77" t="s">
        <v>316</v>
      </c>
      <c r="D79" s="78">
        <v>0</v>
      </c>
      <c r="E79" s="79">
        <v>11990</v>
      </c>
      <c r="F79" s="79">
        <v>0</v>
      </c>
    </row>
    <row r="80" spans="1:6" s="74" customFormat="1" ht="38" customHeight="1" x14ac:dyDescent="0.2">
      <c r="A80" s="76" t="s">
        <v>159</v>
      </c>
      <c r="B80" s="77" t="s">
        <v>242</v>
      </c>
      <c r="C80" s="77" t="s">
        <v>317</v>
      </c>
      <c r="D80" s="78">
        <v>3</v>
      </c>
      <c r="E80" s="79">
        <v>145000</v>
      </c>
      <c r="F80" s="79">
        <v>0</v>
      </c>
    </row>
    <row r="81" spans="1:6" s="74" customFormat="1" ht="38" customHeight="1" x14ac:dyDescent="0.2">
      <c r="A81" s="76" t="s">
        <v>160</v>
      </c>
      <c r="B81" s="77" t="s">
        <v>202</v>
      </c>
      <c r="C81" s="77" t="s">
        <v>259</v>
      </c>
      <c r="D81" s="78">
        <v>5</v>
      </c>
      <c r="E81" s="79">
        <v>41600</v>
      </c>
      <c r="F81" s="79">
        <v>0</v>
      </c>
    </row>
    <row r="82" spans="1:6" s="74" customFormat="1" ht="38" customHeight="1" x14ac:dyDescent="0.2">
      <c r="A82" s="76" t="s">
        <v>161</v>
      </c>
      <c r="B82" s="77" t="s">
        <v>243</v>
      </c>
      <c r="C82" s="77" t="s">
        <v>262</v>
      </c>
      <c r="D82" s="78">
        <v>15</v>
      </c>
      <c r="E82" s="79">
        <v>42000</v>
      </c>
      <c r="F82" s="79">
        <v>1500</v>
      </c>
    </row>
    <row r="83" spans="1:6" s="74" customFormat="1" ht="38" customHeight="1" x14ac:dyDescent="0.2">
      <c r="A83" s="76" t="s">
        <v>162</v>
      </c>
      <c r="B83" s="77" t="s">
        <v>244</v>
      </c>
      <c r="C83" s="77" t="s">
        <v>259</v>
      </c>
      <c r="D83" s="78">
        <v>1</v>
      </c>
      <c r="E83" s="79">
        <v>175000</v>
      </c>
      <c r="F83" s="79">
        <v>1000</v>
      </c>
    </row>
    <row r="84" spans="1:6" s="74" customFormat="1" ht="38" customHeight="1" x14ac:dyDescent="0.2">
      <c r="A84" s="76" t="s">
        <v>163</v>
      </c>
      <c r="B84" s="77" t="s">
        <v>245</v>
      </c>
      <c r="C84" s="77" t="s">
        <v>259</v>
      </c>
      <c r="D84" s="78">
        <v>0</v>
      </c>
      <c r="E84" s="79">
        <v>75000</v>
      </c>
      <c r="F84" s="79">
        <v>0</v>
      </c>
    </row>
    <row r="85" spans="1:6" s="74" customFormat="1" ht="38" customHeight="1" x14ac:dyDescent="0.2">
      <c r="A85" s="76" t="s">
        <v>164</v>
      </c>
      <c r="B85" s="77" t="s">
        <v>246</v>
      </c>
      <c r="C85" s="77" t="s">
        <v>270</v>
      </c>
      <c r="D85" s="78">
        <v>0</v>
      </c>
      <c r="E85" s="79">
        <v>115000</v>
      </c>
      <c r="F85" s="82">
        <v>0</v>
      </c>
    </row>
    <row r="86" spans="1:6" s="74" customFormat="1" ht="38" customHeight="1" x14ac:dyDescent="0.2">
      <c r="A86" s="76" t="s">
        <v>165</v>
      </c>
      <c r="B86" s="77" t="s">
        <v>247</v>
      </c>
      <c r="C86" s="77" t="s">
        <v>318</v>
      </c>
      <c r="D86" s="78">
        <v>5</v>
      </c>
      <c r="E86" s="79">
        <v>130000</v>
      </c>
      <c r="F86" s="83">
        <v>4000</v>
      </c>
    </row>
    <row r="87" spans="1:6" s="74" customFormat="1" ht="38" customHeight="1" x14ac:dyDescent="0.2">
      <c r="A87" s="76" t="s">
        <v>166</v>
      </c>
      <c r="B87" s="77" t="s">
        <v>224</v>
      </c>
      <c r="C87" s="77" t="s">
        <v>319</v>
      </c>
      <c r="D87" s="78">
        <v>5</v>
      </c>
      <c r="E87" s="79">
        <v>90000</v>
      </c>
      <c r="F87" s="82">
        <v>0</v>
      </c>
    </row>
    <row r="88" spans="1:6" s="74" customFormat="1" ht="38" customHeight="1" x14ac:dyDescent="0.2">
      <c r="A88" s="76" t="s">
        <v>167</v>
      </c>
      <c r="B88" s="77" t="s">
        <v>248</v>
      </c>
      <c r="C88" s="77" t="s">
        <v>267</v>
      </c>
      <c r="D88" s="78">
        <v>4</v>
      </c>
      <c r="E88" s="79">
        <v>102000</v>
      </c>
      <c r="F88" s="82">
        <v>0</v>
      </c>
    </row>
    <row r="89" spans="1:6" s="74" customFormat="1" ht="38" customHeight="1" x14ac:dyDescent="0.2">
      <c r="A89" s="76" t="s">
        <v>168</v>
      </c>
      <c r="B89" s="77" t="s">
        <v>249</v>
      </c>
      <c r="C89" s="77" t="s">
        <v>270</v>
      </c>
      <c r="D89" s="78">
        <v>3</v>
      </c>
      <c r="E89" s="79">
        <v>130000</v>
      </c>
      <c r="F89" s="82">
        <v>0</v>
      </c>
    </row>
    <row r="90" spans="1:6" s="74" customFormat="1" ht="38" customHeight="1" x14ac:dyDescent="0.2">
      <c r="A90" s="76" t="s">
        <v>169</v>
      </c>
      <c r="B90" s="77" t="s">
        <v>184</v>
      </c>
      <c r="C90" s="77" t="s">
        <v>320</v>
      </c>
      <c r="D90" s="78">
        <v>1</v>
      </c>
      <c r="E90" s="79">
        <v>110000</v>
      </c>
      <c r="F90" s="82">
        <v>1200</v>
      </c>
    </row>
    <row r="91" spans="1:6" s="74" customFormat="1" ht="38" customHeight="1" x14ac:dyDescent="0.2">
      <c r="A91" s="76" t="s">
        <v>170</v>
      </c>
      <c r="B91" s="77" t="s">
        <v>250</v>
      </c>
      <c r="C91" s="77" t="s">
        <v>289</v>
      </c>
      <c r="D91" s="78">
        <v>3</v>
      </c>
      <c r="E91" s="79">
        <v>95000</v>
      </c>
      <c r="F91" s="82">
        <v>0</v>
      </c>
    </row>
    <row r="92" spans="1:6" s="74" customFormat="1" ht="38" customHeight="1" x14ac:dyDescent="0.2">
      <c r="A92" s="76" t="s">
        <v>171</v>
      </c>
      <c r="B92" s="77" t="s">
        <v>205</v>
      </c>
      <c r="C92" s="77" t="s">
        <v>259</v>
      </c>
      <c r="D92" s="78">
        <v>5</v>
      </c>
      <c r="E92" s="79">
        <v>105000</v>
      </c>
      <c r="F92" s="82">
        <v>5000</v>
      </c>
    </row>
    <row r="93" spans="1:6" s="74" customFormat="1" ht="38" customHeight="1" x14ac:dyDescent="0.2">
      <c r="A93" s="76" t="s">
        <v>172</v>
      </c>
      <c r="B93" s="77" t="s">
        <v>251</v>
      </c>
      <c r="C93" s="77" t="s">
        <v>289</v>
      </c>
      <c r="D93" s="78">
        <v>5</v>
      </c>
      <c r="E93" s="79">
        <v>206000</v>
      </c>
      <c r="F93" s="82">
        <v>0</v>
      </c>
    </row>
    <row r="94" spans="1:6" s="74" customFormat="1" ht="38" customHeight="1" x14ac:dyDescent="0.2">
      <c r="A94" s="76" t="s">
        <v>173</v>
      </c>
      <c r="B94" s="77" t="s">
        <v>202</v>
      </c>
      <c r="C94" s="77" t="s">
        <v>267</v>
      </c>
      <c r="D94" s="78">
        <v>2</v>
      </c>
      <c r="E94" s="79">
        <v>123000</v>
      </c>
      <c r="F94" s="82">
        <v>0</v>
      </c>
    </row>
    <row r="95" spans="1:6" s="74" customFormat="1" ht="38" customHeight="1" x14ac:dyDescent="0.2">
      <c r="A95" s="76" t="s">
        <v>174</v>
      </c>
      <c r="B95" s="77" t="s">
        <v>252</v>
      </c>
      <c r="C95" s="77" t="s">
        <v>259</v>
      </c>
      <c r="D95" s="78">
        <v>0</v>
      </c>
      <c r="E95" s="79">
        <v>128000</v>
      </c>
      <c r="F95" s="82">
        <v>42000</v>
      </c>
    </row>
    <row r="96" spans="1:6" s="74" customFormat="1" ht="38" customHeight="1" x14ac:dyDescent="0.2">
      <c r="A96" s="76" t="s">
        <v>175</v>
      </c>
      <c r="B96" s="77" t="s">
        <v>202</v>
      </c>
      <c r="C96" s="77" t="s">
        <v>321</v>
      </c>
      <c r="D96" s="78">
        <v>5</v>
      </c>
      <c r="E96" s="79">
        <v>80000</v>
      </c>
      <c r="F96" s="82">
        <v>0</v>
      </c>
    </row>
    <row r="97" spans="1:6" s="74" customFormat="1" ht="38" customHeight="1" x14ac:dyDescent="0.2">
      <c r="A97" s="76" t="s">
        <v>176</v>
      </c>
      <c r="B97" s="77" t="s">
        <v>253</v>
      </c>
      <c r="C97" s="77" t="s">
        <v>322</v>
      </c>
      <c r="D97" s="78">
        <v>3</v>
      </c>
      <c r="E97" s="79">
        <v>23000</v>
      </c>
      <c r="F97" s="82">
        <v>0</v>
      </c>
    </row>
    <row r="98" spans="1:6" s="74" customFormat="1" ht="38" customHeight="1" x14ac:dyDescent="0.2">
      <c r="A98" s="76" t="s">
        <v>177</v>
      </c>
      <c r="B98" s="77" t="s">
        <v>254</v>
      </c>
      <c r="C98" s="77" t="s">
        <v>323</v>
      </c>
      <c r="D98" s="78">
        <v>3</v>
      </c>
      <c r="E98" s="79">
        <v>83500</v>
      </c>
      <c r="F98" s="82">
        <v>52000</v>
      </c>
    </row>
    <row r="99" spans="1:6" s="74" customFormat="1" ht="38" customHeight="1" x14ac:dyDescent="0.2">
      <c r="A99" s="76" t="s">
        <v>178</v>
      </c>
      <c r="B99" s="77" t="s">
        <v>210</v>
      </c>
      <c r="C99" s="77" t="s">
        <v>259</v>
      </c>
      <c r="D99" s="78">
        <v>4</v>
      </c>
      <c r="E99" s="79">
        <v>98000</v>
      </c>
      <c r="F99" s="82">
        <v>0</v>
      </c>
    </row>
    <row r="100" spans="1:6" s="74" customFormat="1" ht="38" customHeight="1" x14ac:dyDescent="0.2">
      <c r="A100" s="76" t="s">
        <v>179</v>
      </c>
      <c r="B100" s="77" t="s">
        <v>202</v>
      </c>
      <c r="C100" s="77" t="s">
        <v>324</v>
      </c>
      <c r="D100" s="78">
        <v>6</v>
      </c>
      <c r="E100" s="79">
        <v>156000</v>
      </c>
      <c r="F100" s="82">
        <v>8000</v>
      </c>
    </row>
    <row r="101" spans="1:6" s="74" customFormat="1" ht="38" customHeight="1" x14ac:dyDescent="0.2">
      <c r="A101" s="84" t="s">
        <v>180</v>
      </c>
      <c r="B101" s="84" t="s">
        <v>232</v>
      </c>
      <c r="C101" s="84" t="s">
        <v>289</v>
      </c>
      <c r="D101" s="85">
        <v>4</v>
      </c>
      <c r="E101" s="86">
        <v>190000</v>
      </c>
      <c r="F101" s="87">
        <v>2000</v>
      </c>
    </row>
  </sheetData>
  <hyperlinks>
    <hyperlink ref="A74" r:id="rId1" display="http://tango.me/" xr:uid="{0BA00D86-E63B-4273-86A2-2F0CB734A2FF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6A7FA-7651-4630-8FC4-6ADFB7A7E09A}">
  <dimension ref="A1:H35"/>
  <sheetViews>
    <sheetView workbookViewId="0">
      <pane ySplit="2" topLeftCell="A3" activePane="bottomLeft" state="frozen"/>
      <selection pane="bottomLeft" activeCell="D10" sqref="D10"/>
    </sheetView>
  </sheetViews>
  <sheetFormatPr baseColWidth="10" defaultColWidth="8.83203125" defaultRowHeight="15" x14ac:dyDescent="0.2"/>
  <cols>
    <col min="1" max="1" width="58.33203125" style="91" customWidth="1"/>
    <col min="2" max="8" width="16.83203125" style="95" customWidth="1"/>
    <col min="9" max="16384" width="8.83203125" style="91"/>
  </cols>
  <sheetData>
    <row r="1" spans="1:8" ht="42" customHeight="1" x14ac:dyDescent="0.2">
      <c r="A1" s="98" t="s">
        <v>386</v>
      </c>
      <c r="B1" s="124"/>
      <c r="C1" s="124"/>
      <c r="D1" s="124"/>
      <c r="E1" s="124"/>
      <c r="F1" s="124"/>
      <c r="G1" s="124"/>
      <c r="H1" s="124"/>
    </row>
    <row r="2" spans="1:8" ht="16" customHeight="1" x14ac:dyDescent="0.25">
      <c r="A2" s="125"/>
      <c r="B2" s="125"/>
      <c r="C2" s="125"/>
      <c r="D2" s="125"/>
      <c r="E2" s="125"/>
      <c r="F2" s="125"/>
      <c r="G2" s="125"/>
      <c r="H2" s="125"/>
    </row>
    <row r="3" spans="1:8" ht="16" x14ac:dyDescent="0.2">
      <c r="A3" s="99" t="s">
        <v>325</v>
      </c>
      <c r="B3" s="100" t="s">
        <v>346</v>
      </c>
      <c r="C3" s="100" t="s">
        <v>347</v>
      </c>
      <c r="D3" s="100" t="s">
        <v>348</v>
      </c>
      <c r="E3" s="100" t="s">
        <v>349</v>
      </c>
      <c r="F3" s="100" t="s">
        <v>350</v>
      </c>
      <c r="G3" s="100" t="s">
        <v>351</v>
      </c>
      <c r="H3" s="101" t="s">
        <v>352</v>
      </c>
    </row>
    <row r="4" spans="1:8" ht="16" x14ac:dyDescent="0.2">
      <c r="A4" s="102" t="s">
        <v>326</v>
      </c>
      <c r="B4" s="92">
        <v>5375</v>
      </c>
      <c r="C4" s="92">
        <v>5364</v>
      </c>
      <c r="D4" s="92">
        <v>6348</v>
      </c>
      <c r="E4" s="92">
        <v>5148</v>
      </c>
      <c r="F4" s="92">
        <v>5243</v>
      </c>
      <c r="G4" s="92">
        <v>0.02</v>
      </c>
      <c r="H4" s="103">
        <v>-0.03</v>
      </c>
    </row>
    <row r="5" spans="1:8" ht="16" x14ac:dyDescent="0.2">
      <c r="A5" s="104" t="s">
        <v>327</v>
      </c>
      <c r="B5" s="92">
        <v>110</v>
      </c>
      <c r="C5" s="92">
        <v>136</v>
      </c>
      <c r="D5" s="92">
        <v>128</v>
      </c>
      <c r="E5" s="92">
        <v>368</v>
      </c>
      <c r="F5" s="92">
        <v>436</v>
      </c>
      <c r="G5" s="92">
        <v>0.22</v>
      </c>
      <c r="H5" s="103">
        <v>2.94</v>
      </c>
    </row>
    <row r="6" spans="1:8" ht="16" x14ac:dyDescent="0.2">
      <c r="A6" s="102" t="s">
        <v>328</v>
      </c>
      <c r="B6" s="92">
        <v>1059</v>
      </c>
      <c r="C6" s="92">
        <v>1248</v>
      </c>
      <c r="D6" s="92">
        <v>1429</v>
      </c>
      <c r="E6" s="92">
        <v>1348</v>
      </c>
      <c r="F6" s="92">
        <v>1325</v>
      </c>
      <c r="G6" s="92">
        <v>0</v>
      </c>
      <c r="H6" s="103">
        <v>0.3</v>
      </c>
    </row>
    <row r="7" spans="1:8" ht="16" x14ac:dyDescent="0.2">
      <c r="A7" s="102" t="s">
        <v>329</v>
      </c>
      <c r="B7" s="105">
        <v>0.17399999999999999</v>
      </c>
      <c r="C7" s="105">
        <v>0.23100000000000001</v>
      </c>
      <c r="D7" s="105">
        <v>0.23200000000000001</v>
      </c>
      <c r="E7" s="105">
        <v>0.252</v>
      </c>
      <c r="F7" s="105">
        <v>0.248</v>
      </c>
      <c r="G7" s="105" t="s">
        <v>353</v>
      </c>
      <c r="H7" s="106" t="s">
        <v>354</v>
      </c>
    </row>
    <row r="8" spans="1:8" s="94" customFormat="1" ht="16" x14ac:dyDescent="0.2">
      <c r="A8" s="107"/>
      <c r="B8" s="108"/>
      <c r="C8" s="108"/>
      <c r="D8" s="108"/>
      <c r="E8" s="108"/>
      <c r="F8" s="108"/>
      <c r="G8" s="108"/>
      <c r="H8" s="109"/>
    </row>
    <row r="9" spans="1:8" ht="16" x14ac:dyDescent="0.2">
      <c r="A9" s="116"/>
      <c r="B9" s="117" t="s">
        <v>346</v>
      </c>
      <c r="C9" s="117" t="s">
        <v>347</v>
      </c>
      <c r="D9" s="117" t="s">
        <v>348</v>
      </c>
      <c r="E9" s="117" t="s">
        <v>349</v>
      </c>
      <c r="F9" s="117" t="s">
        <v>350</v>
      </c>
      <c r="G9" s="117" t="s">
        <v>351</v>
      </c>
      <c r="H9" s="118" t="s">
        <v>352</v>
      </c>
    </row>
    <row r="10" spans="1:8" ht="16" x14ac:dyDescent="0.2">
      <c r="A10" s="102" t="s">
        <v>330</v>
      </c>
      <c r="B10" s="92">
        <v>6347</v>
      </c>
      <c r="C10" s="92">
        <v>6323</v>
      </c>
      <c r="D10" s="92">
        <v>7348</v>
      </c>
      <c r="E10" s="92">
        <v>5943</v>
      </c>
      <c r="F10" s="92">
        <v>6048</v>
      </c>
      <c r="G10" s="92">
        <v>0.02</v>
      </c>
      <c r="H10" s="103">
        <v>-0.06</v>
      </c>
    </row>
    <row r="11" spans="1:8" ht="16" x14ac:dyDescent="0.2">
      <c r="A11" s="102" t="s">
        <v>331</v>
      </c>
      <c r="B11" s="92">
        <v>924</v>
      </c>
      <c r="C11" s="92">
        <v>1147</v>
      </c>
      <c r="D11" s="92">
        <v>1364</v>
      </c>
      <c r="E11" s="92">
        <v>1247</v>
      </c>
      <c r="F11" s="92">
        <v>1267</v>
      </c>
      <c r="G11" s="92">
        <v>0.04</v>
      </c>
      <c r="H11" s="103">
        <v>0.36</v>
      </c>
    </row>
    <row r="12" spans="1:8" ht="16" x14ac:dyDescent="0.2">
      <c r="A12" s="102" t="s">
        <v>332</v>
      </c>
      <c r="B12" s="105">
        <v>0.125</v>
      </c>
      <c r="C12" s="105">
        <v>0.192</v>
      </c>
      <c r="D12" s="105">
        <v>0.185</v>
      </c>
      <c r="E12" s="105">
        <v>0.21199999999999999</v>
      </c>
      <c r="F12" s="105">
        <v>0.21299999999999999</v>
      </c>
      <c r="G12" s="105" t="s">
        <v>355</v>
      </c>
      <c r="H12" s="106" t="s">
        <v>356</v>
      </c>
    </row>
    <row r="13" spans="1:8" s="94" customFormat="1" ht="16" x14ac:dyDescent="0.2">
      <c r="A13" s="107"/>
      <c r="B13" s="108"/>
      <c r="C13" s="108"/>
      <c r="D13" s="108"/>
      <c r="E13" s="108"/>
      <c r="F13" s="108"/>
      <c r="G13" s="108"/>
      <c r="H13" s="109"/>
    </row>
    <row r="14" spans="1:8" s="97" customFormat="1" ht="16" x14ac:dyDescent="0.2">
      <c r="A14" s="119"/>
      <c r="B14" s="117" t="s">
        <v>346</v>
      </c>
      <c r="C14" s="117" t="s">
        <v>347</v>
      </c>
      <c r="D14" s="117" t="s">
        <v>348</v>
      </c>
      <c r="E14" s="117" t="s">
        <v>349</v>
      </c>
      <c r="F14" s="117" t="s">
        <v>350</v>
      </c>
      <c r="G14" s="117" t="s">
        <v>351</v>
      </c>
      <c r="H14" s="118" t="s">
        <v>352</v>
      </c>
    </row>
    <row r="15" spans="1:8" ht="16" x14ac:dyDescent="0.2">
      <c r="A15" s="102" t="s">
        <v>333</v>
      </c>
      <c r="B15" s="92">
        <v>1092</v>
      </c>
      <c r="C15" s="92">
        <v>925</v>
      </c>
      <c r="D15" s="92">
        <v>1045</v>
      </c>
      <c r="E15" s="92">
        <v>942</v>
      </c>
      <c r="F15" s="92">
        <v>935</v>
      </c>
      <c r="G15" s="92">
        <v>-0.01</v>
      </c>
      <c r="H15" s="103">
        <v>-0.15</v>
      </c>
    </row>
    <row r="16" spans="1:8" ht="16" x14ac:dyDescent="0.2">
      <c r="A16" s="102" t="s">
        <v>334</v>
      </c>
      <c r="B16" s="110">
        <v>165</v>
      </c>
      <c r="C16" s="110">
        <v>260</v>
      </c>
      <c r="D16" s="110">
        <v>350</v>
      </c>
      <c r="E16" s="110">
        <v>287</v>
      </c>
      <c r="F16" s="110">
        <v>284</v>
      </c>
      <c r="G16" s="110">
        <v>0.15</v>
      </c>
      <c r="H16" s="111" t="s">
        <v>357</v>
      </c>
    </row>
    <row r="17" spans="1:8" ht="16" x14ac:dyDescent="0.2">
      <c r="A17" s="102" t="s">
        <v>335</v>
      </c>
      <c r="B17" s="105">
        <v>-2.5000000000000001E-2</v>
      </c>
      <c r="C17" s="105">
        <v>4.2000000000000003E-2</v>
      </c>
      <c r="D17" s="105">
        <v>4.8000000000000001E-2</v>
      </c>
      <c r="E17" s="105">
        <v>4.5999999999999999E-2</v>
      </c>
      <c r="F17" s="105">
        <v>5.1999999999999998E-2</v>
      </c>
      <c r="G17" s="105" t="s">
        <v>358</v>
      </c>
      <c r="H17" s="106" t="s">
        <v>359</v>
      </c>
    </row>
    <row r="18" spans="1:8" s="94" customFormat="1" ht="16" x14ac:dyDescent="0.2">
      <c r="A18" s="107"/>
      <c r="B18" s="108"/>
      <c r="C18" s="108"/>
      <c r="D18" s="108"/>
      <c r="E18" s="108"/>
      <c r="F18" s="108"/>
      <c r="G18" s="108"/>
      <c r="H18" s="109"/>
    </row>
    <row r="19" spans="1:8" s="97" customFormat="1" ht="16" x14ac:dyDescent="0.2">
      <c r="A19" s="119"/>
      <c r="B19" s="117" t="s">
        <v>346</v>
      </c>
      <c r="C19" s="117" t="s">
        <v>347</v>
      </c>
      <c r="D19" s="117" t="s">
        <v>348</v>
      </c>
      <c r="E19" s="117" t="s">
        <v>349</v>
      </c>
      <c r="F19" s="117" t="s">
        <v>350</v>
      </c>
      <c r="G19" s="117" t="s">
        <v>351</v>
      </c>
      <c r="H19" s="118" t="s">
        <v>352</v>
      </c>
    </row>
    <row r="20" spans="1:8" ht="16" x14ac:dyDescent="0.2">
      <c r="A20" s="102" t="s">
        <v>336</v>
      </c>
      <c r="B20" s="92">
        <v>567</v>
      </c>
      <c r="C20" s="92">
        <v>1082</v>
      </c>
      <c r="D20" s="92">
        <v>1186</v>
      </c>
      <c r="E20" s="92">
        <v>964</v>
      </c>
      <c r="F20" s="92">
        <v>1246</v>
      </c>
      <c r="G20" s="92">
        <v>0.28000000000000003</v>
      </c>
      <c r="H20" s="103">
        <v>1.1200000000000001</v>
      </c>
    </row>
    <row r="21" spans="1:8" ht="16" x14ac:dyDescent="0.2">
      <c r="A21" s="102" t="s">
        <v>337</v>
      </c>
      <c r="B21" s="112">
        <v>0.08</v>
      </c>
      <c r="C21" s="112">
        <v>0.17399999999999999</v>
      </c>
      <c r="D21" s="112">
        <v>0.16200000000000001</v>
      </c>
      <c r="E21" s="112">
        <v>0.16200000000000001</v>
      </c>
      <c r="F21" s="112">
        <v>0.2</v>
      </c>
      <c r="G21" s="105" t="s">
        <v>360</v>
      </c>
      <c r="H21" s="106" t="s">
        <v>361</v>
      </c>
    </row>
    <row r="22" spans="1:8" s="94" customFormat="1" ht="16" x14ac:dyDescent="0.2">
      <c r="A22" s="107"/>
      <c r="B22" s="108"/>
      <c r="C22" s="108"/>
      <c r="D22" s="108"/>
      <c r="E22" s="108"/>
      <c r="F22" s="108"/>
      <c r="G22" s="108"/>
      <c r="H22" s="109"/>
    </row>
    <row r="23" spans="1:8" s="97" customFormat="1" ht="16" x14ac:dyDescent="0.2">
      <c r="A23" s="119"/>
      <c r="B23" s="117" t="s">
        <v>346</v>
      </c>
      <c r="C23" s="117" t="s">
        <v>347</v>
      </c>
      <c r="D23" s="117" t="s">
        <v>348</v>
      </c>
      <c r="E23" s="117" t="s">
        <v>349</v>
      </c>
      <c r="F23" s="117" t="s">
        <v>350</v>
      </c>
      <c r="G23" s="117" t="s">
        <v>351</v>
      </c>
      <c r="H23" s="118" t="s">
        <v>352</v>
      </c>
    </row>
    <row r="24" spans="1:8" ht="16" x14ac:dyDescent="0.2">
      <c r="A24" s="102" t="s">
        <v>338</v>
      </c>
      <c r="B24" s="92">
        <v>405</v>
      </c>
      <c r="C24" s="92">
        <v>142</v>
      </c>
      <c r="D24" s="92">
        <v>103</v>
      </c>
      <c r="E24" s="92">
        <v>17</v>
      </c>
      <c r="F24" s="92">
        <v>102</v>
      </c>
      <c r="G24" s="92">
        <v>5.6</v>
      </c>
      <c r="H24" s="113" t="s">
        <v>357</v>
      </c>
    </row>
    <row r="25" spans="1:8" ht="16" x14ac:dyDescent="0.2">
      <c r="A25" s="102" t="s">
        <v>339</v>
      </c>
      <c r="B25" s="92">
        <v>195</v>
      </c>
      <c r="C25" s="92">
        <v>345</v>
      </c>
      <c r="D25" s="92">
        <v>384</v>
      </c>
      <c r="E25" s="92">
        <v>228</v>
      </c>
      <c r="F25" s="92">
        <v>486</v>
      </c>
      <c r="G25" s="92">
        <v>0.98</v>
      </c>
      <c r="H25" s="113" t="s">
        <v>357</v>
      </c>
    </row>
    <row r="26" spans="1:8" s="94" customFormat="1" ht="16" x14ac:dyDescent="0.2">
      <c r="A26" s="107"/>
      <c r="B26" s="108"/>
      <c r="C26" s="108"/>
      <c r="D26" s="108"/>
      <c r="E26" s="108"/>
      <c r="F26" s="108"/>
      <c r="G26" s="108"/>
      <c r="H26" s="109"/>
    </row>
    <row r="27" spans="1:8" s="97" customFormat="1" ht="16" x14ac:dyDescent="0.2">
      <c r="A27" s="119"/>
      <c r="B27" s="117" t="s">
        <v>346</v>
      </c>
      <c r="C27" s="117" t="s">
        <v>347</v>
      </c>
      <c r="D27" s="117" t="s">
        <v>348</v>
      </c>
      <c r="E27" s="117" t="s">
        <v>349</v>
      </c>
      <c r="F27" s="117" t="s">
        <v>350</v>
      </c>
      <c r="G27" s="117" t="s">
        <v>351</v>
      </c>
      <c r="H27" s="118" t="s">
        <v>352</v>
      </c>
    </row>
    <row r="28" spans="1:8" ht="16" x14ac:dyDescent="0.2">
      <c r="A28" s="102" t="s">
        <v>340</v>
      </c>
      <c r="B28" s="92">
        <v>243</v>
      </c>
      <c r="C28" s="92">
        <v>0.65</v>
      </c>
      <c r="D28" s="92">
        <v>0.54</v>
      </c>
      <c r="E28" s="92">
        <v>0.09</v>
      </c>
      <c r="F28" s="92">
        <v>0.52</v>
      </c>
      <c r="G28" s="92">
        <v>5.36</v>
      </c>
      <c r="H28" s="113" t="s">
        <v>357</v>
      </c>
    </row>
    <row r="29" spans="1:8" ht="16" x14ac:dyDescent="0.2">
      <c r="A29" s="102" t="s">
        <v>341</v>
      </c>
      <c r="B29" s="92">
        <v>1.1399999999999999</v>
      </c>
      <c r="C29" s="92">
        <v>1.96</v>
      </c>
      <c r="D29" s="92">
        <v>2.08</v>
      </c>
      <c r="E29" s="92">
        <v>1.1200000000000001</v>
      </c>
      <c r="F29" s="92">
        <v>2.2200000000000002</v>
      </c>
      <c r="G29" s="92">
        <v>0.92</v>
      </c>
      <c r="H29" s="113" t="s">
        <v>357</v>
      </c>
    </row>
    <row r="30" spans="1:8" s="94" customFormat="1" ht="16" x14ac:dyDescent="0.2">
      <c r="A30" s="107"/>
      <c r="B30" s="108"/>
      <c r="C30" s="108"/>
      <c r="D30" s="108"/>
      <c r="E30" s="108"/>
      <c r="F30" s="108"/>
      <c r="G30" s="108"/>
      <c r="H30" s="109"/>
    </row>
    <row r="31" spans="1:8" s="97" customFormat="1" ht="16" x14ac:dyDescent="0.2">
      <c r="A31" s="119"/>
      <c r="B31" s="117" t="s">
        <v>346</v>
      </c>
      <c r="C31" s="117" t="s">
        <v>347</v>
      </c>
      <c r="D31" s="117" t="s">
        <v>348</v>
      </c>
      <c r="E31" s="117" t="s">
        <v>349</v>
      </c>
      <c r="F31" s="117" t="s">
        <v>350</v>
      </c>
      <c r="G31" s="117" t="s">
        <v>351</v>
      </c>
      <c r="H31" s="118" t="s">
        <v>352</v>
      </c>
    </row>
    <row r="32" spans="1:8" ht="16" x14ac:dyDescent="0.2">
      <c r="A32" s="102" t="s">
        <v>342</v>
      </c>
      <c r="B32" s="92">
        <v>874</v>
      </c>
      <c r="C32" s="92">
        <v>746</v>
      </c>
      <c r="D32" s="92">
        <v>1534</v>
      </c>
      <c r="E32" s="92">
        <v>450</v>
      </c>
      <c r="F32" s="92">
        <v>974</v>
      </c>
      <c r="G32" s="93" t="s">
        <v>357</v>
      </c>
      <c r="H32" s="103">
        <v>0.14000000000000001</v>
      </c>
    </row>
    <row r="33" spans="1:8" ht="16" x14ac:dyDescent="0.2">
      <c r="A33" s="102" t="s">
        <v>343</v>
      </c>
      <c r="B33" s="92">
        <v>260</v>
      </c>
      <c r="C33" s="92">
        <v>374</v>
      </c>
      <c r="D33" s="92">
        <v>414</v>
      </c>
      <c r="E33" s="92">
        <v>468</v>
      </c>
      <c r="F33" s="92">
        <v>568</v>
      </c>
      <c r="G33" s="92">
        <v>0.22</v>
      </c>
      <c r="H33" s="103">
        <v>1.2</v>
      </c>
    </row>
    <row r="34" spans="1:8" ht="16" x14ac:dyDescent="0.2">
      <c r="A34" s="102" t="s">
        <v>344</v>
      </c>
      <c r="B34" s="92">
        <v>618</v>
      </c>
      <c r="C34" s="92">
        <v>368</v>
      </c>
      <c r="D34" s="92">
        <v>1018</v>
      </c>
      <c r="E34" s="92">
        <v>912</v>
      </c>
      <c r="F34" s="92">
        <v>422</v>
      </c>
      <c r="G34" s="93" t="s">
        <v>357</v>
      </c>
      <c r="H34" s="103">
        <v>-0.34</v>
      </c>
    </row>
    <row r="35" spans="1:8" ht="16" x14ac:dyDescent="0.2">
      <c r="A35" s="114" t="s">
        <v>345</v>
      </c>
      <c r="B35" s="96">
        <v>4945</v>
      </c>
      <c r="C35" s="96">
        <v>5326</v>
      </c>
      <c r="D35" s="96">
        <v>6248</v>
      </c>
      <c r="E35" s="96">
        <v>8060</v>
      </c>
      <c r="F35" s="96">
        <v>8617</v>
      </c>
      <c r="G35" s="96">
        <v>0.08</v>
      </c>
      <c r="H35" s="115">
        <v>0.76</v>
      </c>
    </row>
  </sheetData>
  <mergeCells count="2">
    <mergeCell ref="B1:H1"/>
    <mergeCell ref="A2:H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Saas Metrics</vt:lpstr>
      <vt:lpstr>Supply chain</vt:lpstr>
      <vt:lpstr>HR</vt:lpstr>
      <vt:lpstr>Financial</vt:lpstr>
    </vt:vector>
  </TitlesOfParts>
  <Manager/>
  <Company>Handsoncode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Spreadsheet Viewer Sample File</dc:title>
  <dc:subject/>
  <dc:creator>Dawid Gonsior</dc:creator>
  <cp:keywords>spreadsheet, viewer, javascript</cp:keywords>
  <dc:description/>
  <cp:lastModifiedBy>Chris Spilka</cp:lastModifiedBy>
  <dcterms:created xsi:type="dcterms:W3CDTF">2020-11-03T20:43:50Z</dcterms:created>
  <dcterms:modified xsi:type="dcterms:W3CDTF">2020-11-30T11:53:59Z</dcterms:modified>
  <cp:category/>
</cp:coreProperties>
</file>