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3" activeTab="9"/>
  </bookViews>
  <sheets>
    <sheet name="房子装修价格" sheetId="1" r:id="rId1"/>
    <sheet name="房子装修价格2" sheetId="2" r:id="rId2"/>
    <sheet name="房子装修价格3" sheetId="3" r:id="rId3"/>
    <sheet name="瓷砖规格" sheetId="4" r:id="rId4"/>
    <sheet name="周长+窗子" sheetId="5" r:id="rId5"/>
    <sheet name="注意事项" sheetId="6" r:id="rId6"/>
    <sheet name="面积" sheetId="7" r:id="rId7"/>
    <sheet name="装修贷" sheetId="8" r:id="rId8"/>
    <sheet name="柜子板材" sheetId="9" r:id="rId9"/>
    <sheet name="money" sheetId="10" r:id="rId10"/>
    <sheet name="Sheet2" sheetId="11" r:id="rId11"/>
    <sheet name="石膏线" sheetId="12" r:id="rId12"/>
    <sheet name="窗帘" sheetId="13" r:id="rId13"/>
    <sheet name="体重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<sst xmlns="http://schemas.openxmlformats.org/spreadsheetml/2006/main" count="755" uniqueCount="291">
  <si>
    <t>序号</t>
  </si>
  <si>
    <t>物品</t>
  </si>
  <si>
    <t>个数</t>
  </si>
  <si>
    <t>用途</t>
  </si>
  <si>
    <t>类别</t>
  </si>
  <si>
    <t>单价</t>
  </si>
  <si>
    <t>总额</t>
  </si>
  <si>
    <t>疑问</t>
  </si>
  <si>
    <t>列2</t>
  </si>
  <si>
    <t>列3</t>
  </si>
  <si>
    <t>列4</t>
  </si>
  <si>
    <t>柜子</t>
  </si>
  <si>
    <t>面积</t>
  </si>
  <si>
    <t>软装</t>
  </si>
  <si>
    <t>硬装</t>
  </si>
  <si>
    <t>床</t>
  </si>
  <si>
    <t>床垫</t>
  </si>
  <si>
    <t>茶几</t>
  </si>
  <si>
    <t>沙发</t>
  </si>
  <si>
    <t>插座</t>
  </si>
  <si>
    <t>洗衣机</t>
  </si>
  <si>
    <t>吊灯</t>
  </si>
  <si>
    <t>床边灯</t>
  </si>
  <si>
    <t>孔灯</t>
  </si>
  <si>
    <t>卧室大灯</t>
  </si>
  <si>
    <t>餐厅灯</t>
  </si>
  <si>
    <t>厕所大灯</t>
  </si>
  <si>
    <t>灯带</t>
  </si>
  <si>
    <t>这个不需要</t>
  </si>
  <si>
    <t>窗帘</t>
  </si>
  <si>
    <t>书桌</t>
  </si>
  <si>
    <t>餐桌</t>
  </si>
  <si>
    <t>冰箱</t>
  </si>
  <si>
    <t>燃气灶</t>
  </si>
  <si>
    <t>算不算软装</t>
  </si>
  <si>
    <t>洗菜池</t>
  </si>
  <si>
    <t>梳妆台</t>
  </si>
  <si>
    <t>马桶</t>
  </si>
  <si>
    <t>蹲厕所</t>
  </si>
  <si>
    <t>卧室空调</t>
  </si>
  <si>
    <t>客厅中央空调</t>
  </si>
  <si>
    <t>客厅吊顶</t>
  </si>
  <si>
    <t>卧室吊顶</t>
  </si>
  <si>
    <t>窗户</t>
  </si>
  <si>
    <t>大门</t>
  </si>
  <si>
    <t>电视墙</t>
  </si>
  <si>
    <t>插座开关</t>
  </si>
  <si>
    <t>卫生间</t>
  </si>
  <si>
    <t>艾琳加不算</t>
  </si>
  <si>
    <t>总金额</t>
  </si>
  <si>
    <t>位置</t>
  </si>
  <si>
    <t>单价1</t>
  </si>
  <si>
    <t>单价2</t>
  </si>
  <si>
    <t>总额2</t>
  </si>
  <si>
    <t>总价2</t>
  </si>
  <si>
    <t>建议品牌</t>
  </si>
  <si>
    <t>卧室3,阳台,厕所1,厕所2</t>
  </si>
  <si>
    <t>下水道隔音棉</t>
  </si>
  <si>
    <t>卧室1,卧室2,卧室3,厨房1,,厕所1,厕所2,鞋柜</t>
  </si>
  <si>
    <t>五金</t>
  </si>
  <si>
    <t>百隆,焊高</t>
  </si>
  <si>
    <t>地漏</t>
  </si>
  <si>
    <t>地漏一定要对口</t>
  </si>
  <si>
    <t>玻璃胶</t>
  </si>
  <si>
    <t>腻子</t>
  </si>
  <si>
    <t>乳胶漆</t>
  </si>
  <si>
    <t>2遍至少</t>
  </si>
  <si>
    <t>选十环认证</t>
  </si>
  <si>
    <t>位置预留一定注意</t>
  </si>
  <si>
    <t>硬装5</t>
  </si>
  <si>
    <t>抽油烟机</t>
  </si>
  <si>
    <t>水电工</t>
  </si>
  <si>
    <r>
      <rPr>
        <sz val="11"/>
        <color theme="1"/>
        <rFont val="宋体"/>
        <charset val="134"/>
        <scheme val="minor"/>
      </rPr>
      <t>木工</t>
    </r>
  </si>
  <si>
    <t>吊顶</t>
  </si>
  <si>
    <r>
      <rPr>
        <sz val="11"/>
        <color theme="1"/>
        <rFont val="宋体"/>
        <charset val="134"/>
        <scheme val="minor"/>
      </rPr>
      <t>瓦工</t>
    </r>
  </si>
  <si>
    <r>
      <rPr>
        <sz val="11"/>
        <color theme="1"/>
        <rFont val="宋体"/>
        <charset val="134"/>
        <scheme val="minor"/>
      </rPr>
      <t>油工</t>
    </r>
  </si>
  <si>
    <t>费用参考价为乳胶漆</t>
  </si>
  <si>
    <t>衣柜工</t>
  </si>
  <si>
    <t>全屋</t>
  </si>
  <si>
    <t>水泥</t>
  </si>
  <si>
    <t>沙子</t>
  </si>
  <si>
    <t>硬装差价</t>
  </si>
  <si>
    <t>红砖18</t>
  </si>
  <si>
    <t>泥工</t>
  </si>
  <si>
    <t>水管</t>
  </si>
  <si>
    <t>火线</t>
  </si>
  <si>
    <t>一卷50米</t>
  </si>
  <si>
    <t>零线</t>
  </si>
  <si>
    <r>
      <rPr>
        <sz val="11"/>
        <color theme="1"/>
        <rFont val="宋体"/>
        <charset val="134"/>
        <scheme val="minor"/>
      </rPr>
      <t>地线</t>
    </r>
  </si>
  <si>
    <t>厕所</t>
  </si>
  <si>
    <t>浴室柜</t>
  </si>
  <si>
    <t>吊顶石膏板</t>
  </si>
  <si>
    <t>网线</t>
  </si>
  <si>
    <t>客厅瓷砖</t>
  </si>
  <si>
    <t>马可波罗瓷砖</t>
  </si>
  <si>
    <t>卧室瓷砖</t>
  </si>
  <si>
    <t>美缝剂</t>
  </si>
  <si>
    <t>有参考</t>
  </si>
  <si>
    <t>德高,立邦</t>
  </si>
  <si>
    <t>厕所瓷砖</t>
  </si>
  <si>
    <t>瓷砖胶上墙</t>
  </si>
  <si>
    <t>德高</t>
  </si>
  <si>
    <t>去白墙</t>
  </si>
  <si>
    <t>pvc管</t>
  </si>
  <si>
    <t>防水涂料</t>
  </si>
  <si>
    <t>泡沫砖</t>
  </si>
  <si>
    <t>灰瓷砖</t>
  </si>
  <si>
    <t>厕所吊顶</t>
  </si>
  <si>
    <t>浴霸+灯</t>
  </si>
  <si>
    <t>铝扣板吊顶</t>
  </si>
  <si>
    <t>卫生浴室柜</t>
  </si>
  <si>
    <t>花洒</t>
  </si>
  <si>
    <t>热水器</t>
  </si>
  <si>
    <t>三个卧室门</t>
  </si>
  <si>
    <t>厨房滑动门</t>
  </si>
  <si>
    <t>干湿分离窗</t>
  </si>
  <si>
    <t>不包</t>
  </si>
  <si>
    <t>厕所门</t>
  </si>
  <si>
    <t>一个房间12平</t>
  </si>
  <si>
    <t>硬装6</t>
  </si>
  <si>
    <t>客厅风管机</t>
  </si>
  <si>
    <t>堵漏王</t>
  </si>
  <si>
    <t>刚性防水</t>
  </si>
  <si>
    <t>柔性防水</t>
  </si>
  <si>
    <t>刷子</t>
  </si>
  <si>
    <t>电视</t>
  </si>
  <si>
    <t>软装5</t>
  </si>
  <si>
    <t>洗衣机1</t>
  </si>
  <si>
    <t>后面买</t>
  </si>
  <si>
    <t>洗衣机2</t>
  </si>
  <si>
    <t>装水器</t>
  </si>
  <si>
    <t>净水器</t>
  </si>
  <si>
    <t>asdfa</t>
  </si>
  <si>
    <t>双11</t>
  </si>
  <si>
    <t>窗帘包</t>
  </si>
  <si>
    <t>柜子不包</t>
  </si>
  <si>
    <t>床1</t>
  </si>
  <si>
    <t>床垫1</t>
  </si>
  <si>
    <t>大门加锁</t>
  </si>
  <si>
    <t>饭厅吊顶</t>
  </si>
  <si>
    <t>包</t>
  </si>
  <si>
    <t>出渣</t>
  </si>
  <si>
    <t>燃气f3通</t>
  </si>
  <si>
    <t>床垫2</t>
  </si>
  <si>
    <t>软装3</t>
  </si>
  <si>
    <t>床2</t>
  </si>
  <si>
    <t>卧室空调1</t>
  </si>
  <si>
    <t>卧室空调2</t>
  </si>
  <si>
    <t>窗子钢条</t>
  </si>
  <si>
    <t>2.0窗子</t>
  </si>
  <si>
    <t>瓷砖宽</t>
  </si>
  <si>
    <t>瓷砖长</t>
  </si>
  <si>
    <t>缝隙</t>
  </si>
  <si>
    <t>客厅宽</t>
  </si>
  <si>
    <t>客厅长</t>
  </si>
  <si>
    <t>瓷砖宽大约个数</t>
  </si>
  <si>
    <t>实际个数</t>
  </si>
  <si>
    <t>瓷砖加缝隙</t>
  </si>
  <si>
    <t>相差多少毫米</t>
  </si>
  <si>
    <t>瓷砖长大约个数</t>
  </si>
  <si>
    <t>房间</t>
  </si>
  <si>
    <t>长度</t>
  </si>
  <si>
    <t>类型</t>
  </si>
  <si>
    <t>窗子</t>
  </si>
  <si>
    <t>主卧1</t>
  </si>
  <si>
    <t>长</t>
  </si>
  <si>
    <t>高</t>
  </si>
  <si>
    <t>总价</t>
  </si>
  <si>
    <t>客厅窗子</t>
  </si>
  <si>
    <t>主卧3窗子</t>
  </si>
  <si>
    <t>主卧2窗子</t>
  </si>
  <si>
    <t>主卧2</t>
  </si>
  <si>
    <t>主卧1窗子</t>
  </si>
  <si>
    <t>主卧3</t>
  </si>
  <si>
    <t>客厅</t>
  </si>
  <si>
    <t>阳台</t>
  </si>
  <si>
    <t>厨房</t>
  </si>
  <si>
    <t>注意事项</t>
  </si>
  <si>
    <t>水管测试</t>
  </si>
  <si>
    <t>厕所验水</t>
  </si>
  <si>
    <t>电视墙柜</t>
  </si>
  <si>
    <t>回字形地漏</t>
  </si>
  <si>
    <t>海墙角</t>
  </si>
  <si>
    <t>窗台瓷砖</t>
  </si>
  <si>
    <t>拆墙和开关个数</t>
  </si>
  <si>
    <t>防水材料等用量问题</t>
  </si>
  <si>
    <t>注意合算总价在签合同,圣装都快17了</t>
  </si>
  <si>
    <t>台下盆要加钱</t>
  </si>
  <si>
    <t>合同注意写着无任务增项</t>
  </si>
  <si>
    <t>卧室1</t>
  </si>
  <si>
    <t>厕所1</t>
  </si>
  <si>
    <t>厕所2</t>
  </si>
  <si>
    <t>卧室2</t>
  </si>
  <si>
    <t>卧室3</t>
  </si>
  <si>
    <t>走廊</t>
  </si>
  <si>
    <t>客厅1</t>
  </si>
  <si>
    <t>饭厅</t>
  </si>
  <si>
    <t>入户</t>
  </si>
  <si>
    <t>厨房1</t>
  </si>
  <si>
    <t>总和</t>
  </si>
  <si>
    <t>墙体</t>
  </si>
  <si>
    <t>装修贷</t>
  </si>
  <si>
    <t>分期利率</t>
  </si>
  <si>
    <t>月利息</t>
  </si>
  <si>
    <t>年利率</t>
  </si>
  <si>
    <t>如果贷款金额是十万 那么每个月还款金额是8333 总共一年的利息是2640分别分12个月来还 每个月是220</t>
  </si>
  <si>
    <t>材料</t>
  </si>
  <si>
    <t>渠道</t>
  </si>
  <si>
    <t>价格</t>
  </si>
  <si>
    <t>环保级别</t>
  </si>
  <si>
    <t>厚</t>
  </si>
  <si>
    <t>颗粒板</t>
  </si>
  <si>
    <t>抖音</t>
  </si>
  <si>
    <t>e0</t>
  </si>
  <si>
    <t>1.2*2.4</t>
  </si>
  <si>
    <t>16mm</t>
  </si>
  <si>
    <t>欧松板</t>
  </si>
  <si>
    <t>多层实木</t>
  </si>
  <si>
    <t>enf</t>
  </si>
  <si>
    <t>最好</t>
  </si>
  <si>
    <t>列1</t>
  </si>
  <si>
    <t>本金</t>
  </si>
  <si>
    <t>收入</t>
  </si>
  <si>
    <t>收入原因</t>
  </si>
  <si>
    <t xml:space="preserve"> </t>
  </si>
  <si>
    <t>收入原因2</t>
  </si>
  <si>
    <t>支出1</t>
  </si>
  <si>
    <t>支出原因1</t>
  </si>
  <si>
    <t>支出2</t>
  </si>
  <si>
    <t>支出原因2</t>
  </si>
  <si>
    <t>支出3</t>
  </si>
  <si>
    <t>支出原因3</t>
  </si>
  <si>
    <t>金额</t>
  </si>
  <si>
    <t>8月工资</t>
  </si>
  <si>
    <t>60%材料费用</t>
  </si>
  <si>
    <t>家庭支出</t>
  </si>
  <si>
    <t>9月工资</t>
  </si>
  <si>
    <t>去墙1500+出渣2500
+冰箱热水器8000</t>
  </si>
  <si>
    <t>窗子12000变为9000和门4000
+风管机7000+2000(物业(押金))</t>
  </si>
  <si>
    <t>10月工资</t>
  </si>
  <si>
    <t>11000柜子+1000f三通</t>
  </si>
  <si>
    <t>3000消费去哪了</t>
  </si>
  <si>
    <t>11月工资</t>
  </si>
  <si>
    <t>借钱</t>
  </si>
  <si>
    <t>35%材料费用+5%材料费用</t>
  </si>
  <si>
    <t>烟机和灶(5500)和石膏线2000+500(美缝)+2000(物业费)</t>
  </si>
  <si>
    <t>12月工资</t>
  </si>
  <si>
    <t>壁灯等</t>
  </si>
  <si>
    <t>1月工资</t>
  </si>
  <si>
    <t>借钱+提钱</t>
  </si>
  <si>
    <t>2月工资</t>
  </si>
  <si>
    <t>生育津贴</t>
  </si>
  <si>
    <t>生孩子+还伍勇哥30000</t>
  </si>
  <si>
    <t>装修沙发7000+3床(8000+9000)+3000(茶几和餐桌)</t>
  </si>
  <si>
    <t>3月工资</t>
  </si>
  <si>
    <t>满月钱+2470.9</t>
  </si>
  <si>
    <t>还覃瑞一万</t>
  </si>
  <si>
    <t>4月工资</t>
  </si>
  <si>
    <t>手机2</t>
  </si>
  <si>
    <t>装修7000空调+1500洗衣机+1000洗衣槽+1500桌子</t>
  </si>
  <si>
    <t>5月工资</t>
  </si>
  <si>
    <t>生育津贴+满月10000</t>
  </si>
  <si>
    <t>6月工资</t>
  </si>
  <si>
    <t>礼金大姐</t>
  </si>
  <si>
    <t>7月工资</t>
  </si>
  <si>
    <t>还钱2</t>
  </si>
  <si>
    <t>装修</t>
  </si>
  <si>
    <t>产品配置:产品包含地柜+吊柜+台面+橱柜五金+顶封板 ，具体配置说明如下;@地柜:原结构厨房空间内，计价面积60 的标配地柜延米数为 3m，超60㎡的每增加 10  ，标配的地柜延米数增加 0.15m; 可应用于一”型</t>
  </si>
  <si>
    <t>石膏线</t>
  </si>
  <si>
    <t>宽</t>
  </si>
  <si>
    <t>总长</t>
  </si>
  <si>
    <t>总长米</t>
  </si>
  <si>
    <t>客厅石膏线10公分</t>
  </si>
  <si>
    <t>饭厅石膏线10公分</t>
  </si>
  <si>
    <t>主卧3石膏线10公分</t>
  </si>
  <si>
    <t>主卧2石膏线10公分</t>
  </si>
  <si>
    <t>走道</t>
  </si>
  <si>
    <t>主卧1石膏线10公分</t>
  </si>
  <si>
    <t>画图一个长方形,长为330厘米,高为</t>
  </si>
  <si>
    <t>厘米,为白色</t>
  </si>
  <si>
    <t>厘米,为黑色</t>
  </si>
  <si>
    <t>厘米,为白色,堆叠起来</t>
  </si>
  <si>
    <t>33cm</t>
  </si>
  <si>
    <t>客厅窗帘</t>
  </si>
  <si>
    <t>主卧窗帘</t>
  </si>
  <si>
    <t>次卧窗帘</t>
  </si>
  <si>
    <t>儿童窗帘</t>
  </si>
  <si>
    <t>日期</t>
  </si>
  <si>
    <t>大人加小孩</t>
  </si>
  <si>
    <t>大人</t>
  </si>
  <si>
    <t>小孩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</si>
</sst>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5"/>
      <name val="宋体"/>
      <charset val="134"/>
      <scheme val="minor"/>
    </font>
    <font>
      <u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31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31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0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4"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numFmt numFmtId="14" formatCode="yyyy/m/d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38" totalsRowShown="0">
  <autoFilter ref="A1:K38"/>
  <tableColumns count="11">
    <tableColumn id="1" name="序号" dataDxfId="0"/>
    <tableColumn id="2" name="物品" dataDxfId="1"/>
    <tableColumn id="3" name="个数" dataDxfId="2"/>
    <tableColumn id="4" name="用途" dataDxfId="3"/>
    <tableColumn id="5" name="类别" dataDxfId="4"/>
    <tableColumn id="6" name="单价" dataDxfId="5"/>
    <tableColumn id="7" name="总额" dataDxfId="6"/>
    <tableColumn id="8" name="疑问" dataDxfId="7"/>
    <tableColumn id="9" name="列2" dataDxfId="8"/>
    <tableColumn id="10" name="列3" dataDxfId="9"/>
    <tableColumn id="11" name="列4" data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M89" totalsRowShown="0">
  <autoFilter ref="A1:M89"/>
  <tableColumns count="13">
    <tableColumn id="14" name="位置"/>
    <tableColumn id="2" name="物品"/>
    <tableColumn id="3" name="个数"/>
    <tableColumn id="4" name="用途"/>
    <tableColumn id="5" name="类别"/>
    <tableColumn id="6" name="单价1"/>
    <tableColumn id="12" name="单价2"/>
    <tableColumn id="7" name="总额2"/>
    <tableColumn id="13" name="总价2"/>
    <tableColumn id="8" name="疑问"/>
    <tableColumn id="9" name="建议品牌"/>
    <tableColumn id="10" name="列3"/>
    <tableColumn id="11" name="列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1:N97" totalsRowShown="0">
  <autoFilter ref="A1:N97">
    <filterColumn colId="4">
      <filters blank="1">
        <filter val="软装"/>
        <filter val="软装5"/>
      </filters>
    </filterColumn>
    <filterColumn colId="9">
      <customFilters>
        <customFilter operator="equal" val="1"/>
      </customFilters>
    </filterColumn>
  </autoFilter>
  <tableColumns count="14">
    <tableColumn id="1" name="位置"/>
    <tableColumn id="2" name="物品"/>
    <tableColumn id="3" name="个数"/>
    <tableColumn id="4" name="用途"/>
    <tableColumn id="5" name="类别"/>
    <tableColumn id="6" name="单价1"/>
    <tableColumn id="7" name="单价2"/>
    <tableColumn id="8" name="总额2"/>
    <tableColumn id="9" name="总价2"/>
    <tableColumn id="14" name="asdfa"/>
    <tableColumn id="10" name="疑问"/>
    <tableColumn id="11" name="建议品牌"/>
    <tableColumn id="12" name="列3"/>
    <tableColumn id="13" name="列4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M28" totalsRowShown="0">
  <autoFilter ref="A1:M28"/>
  <tableColumns count="13">
    <tableColumn id="1" name="列1" dataDxfId="11"/>
    <tableColumn id="2" name="本金"/>
    <tableColumn id="3" name="收入" dataDxfId="12"/>
    <tableColumn id="4" name="收入原因" dataDxfId="13"/>
    <tableColumn id="5" name=" "/>
    <tableColumn id="6" name="收入原因2"/>
    <tableColumn id="7" name="支出1"/>
    <tableColumn id="8" name="支出原因1"/>
    <tableColumn id="9" name="支出2"/>
    <tableColumn id="10" name="支出原因2"/>
    <tableColumn id="11" name="支出3"/>
    <tableColumn id="12" name="支出原因3"/>
    <tableColumn id="13" name="金额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pane xSplit="11" ySplit="1" topLeftCell="L17" activePane="bottomRight" state="frozen"/>
      <selection/>
      <selection pane="topRight"/>
      <selection pane="bottomLeft"/>
      <selection pane="bottomRight" activeCell="F44" sqref="F44"/>
    </sheetView>
  </sheetViews>
  <sheetFormatPr defaultColWidth="9" defaultRowHeight="14.4"/>
  <cols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8" width="18.75" customWidth="1"/>
  </cols>
  <sheetData>
    <row r="1" spans="1:1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>
      <c r="A2" s="18">
        <v>1</v>
      </c>
      <c r="B2" s="19" t="s">
        <v>11</v>
      </c>
      <c r="C2" s="19">
        <v>12</v>
      </c>
      <c r="D2" s="19" t="s">
        <v>12</v>
      </c>
      <c r="E2" s="19" t="s">
        <v>13</v>
      </c>
      <c r="F2" s="18">
        <v>750</v>
      </c>
      <c r="G2" s="18">
        <f>C2*F2</f>
        <v>9000</v>
      </c>
      <c r="H2" s="18"/>
      <c r="I2" s="18"/>
      <c r="J2" s="18"/>
      <c r="K2" s="18"/>
    </row>
    <row r="3" spans="1:11">
      <c r="A3" s="18">
        <v>2</v>
      </c>
      <c r="B3" s="19" t="s">
        <v>14</v>
      </c>
      <c r="C3" s="19">
        <v>1</v>
      </c>
      <c r="D3" s="19"/>
      <c r="E3" s="19" t="s">
        <v>14</v>
      </c>
      <c r="F3" s="18">
        <v>150000</v>
      </c>
      <c r="G3" s="18">
        <f>C3*F3</f>
        <v>150000</v>
      </c>
      <c r="H3" s="18"/>
      <c r="I3" s="18"/>
      <c r="J3" s="18"/>
      <c r="K3" s="18"/>
    </row>
    <row r="4" spans="1:11">
      <c r="A4" s="18">
        <v>3</v>
      </c>
      <c r="B4" s="19" t="s">
        <v>15</v>
      </c>
      <c r="C4" s="19">
        <v>3</v>
      </c>
      <c r="D4" s="19"/>
      <c r="E4" s="19" t="s">
        <v>13</v>
      </c>
      <c r="F4" s="18">
        <v>3000</v>
      </c>
      <c r="G4" s="18">
        <f>C4*F4</f>
        <v>9000</v>
      </c>
      <c r="H4" s="18"/>
      <c r="I4" s="18"/>
      <c r="J4" s="18"/>
      <c r="K4" s="18"/>
    </row>
    <row r="5" spans="1:11">
      <c r="A5" s="18">
        <v>4</v>
      </c>
      <c r="B5" s="19" t="s">
        <v>16</v>
      </c>
      <c r="C5" s="19">
        <v>3</v>
      </c>
      <c r="D5" s="19"/>
      <c r="E5" s="19" t="s">
        <v>13</v>
      </c>
      <c r="F5" s="18">
        <v>3000</v>
      </c>
      <c r="G5" s="18">
        <f t="shared" ref="G5:G27" si="0">C5*F5</f>
        <v>9000</v>
      </c>
      <c r="H5" s="18"/>
      <c r="I5" s="18"/>
      <c r="J5" s="18"/>
      <c r="K5" s="18"/>
    </row>
    <row r="6" spans="1:11">
      <c r="A6" s="18">
        <v>5</v>
      </c>
      <c r="B6" s="19" t="s">
        <v>17</v>
      </c>
      <c r="C6" s="19">
        <v>1</v>
      </c>
      <c r="D6" s="19"/>
      <c r="E6" s="19" t="s">
        <v>13</v>
      </c>
      <c r="F6" s="18">
        <v>1000</v>
      </c>
      <c r="G6" s="18">
        <f t="shared" si="0"/>
        <v>1000</v>
      </c>
      <c r="H6" s="18"/>
      <c r="I6" s="18"/>
      <c r="J6" s="18"/>
      <c r="K6" s="18"/>
    </row>
    <row r="7" spans="1:11">
      <c r="A7" s="18">
        <v>6</v>
      </c>
      <c r="B7" s="19" t="s">
        <v>18</v>
      </c>
      <c r="C7" s="19">
        <v>1</v>
      </c>
      <c r="D7" s="19"/>
      <c r="E7" s="19" t="s">
        <v>13</v>
      </c>
      <c r="F7" s="18">
        <v>4300</v>
      </c>
      <c r="G7" s="18">
        <f t="shared" si="0"/>
        <v>4300</v>
      </c>
      <c r="H7" s="18"/>
      <c r="I7" s="18"/>
      <c r="J7" s="18"/>
      <c r="K7" s="18"/>
    </row>
    <row r="8" spans="1:11">
      <c r="A8" s="18">
        <v>7</v>
      </c>
      <c r="B8" s="19" t="s">
        <v>19</v>
      </c>
      <c r="C8" s="19">
        <v>30</v>
      </c>
      <c r="D8" s="19"/>
      <c r="E8" s="19" t="s">
        <v>14</v>
      </c>
      <c r="F8" s="18">
        <v>30</v>
      </c>
      <c r="G8" s="18">
        <f t="shared" si="0"/>
        <v>900</v>
      </c>
      <c r="H8" s="18"/>
      <c r="I8" s="18"/>
      <c r="J8" s="18"/>
      <c r="K8" s="18"/>
    </row>
    <row r="9" spans="1:11">
      <c r="A9" s="18">
        <v>8</v>
      </c>
      <c r="B9" s="18" t="s">
        <v>20</v>
      </c>
      <c r="C9" s="18">
        <v>2</v>
      </c>
      <c r="D9" s="18"/>
      <c r="E9" s="19" t="s">
        <v>13</v>
      </c>
      <c r="F9" s="18">
        <v>3000</v>
      </c>
      <c r="G9" s="18">
        <f t="shared" si="0"/>
        <v>6000</v>
      </c>
      <c r="H9" s="18"/>
      <c r="I9" s="18"/>
      <c r="J9" s="18"/>
      <c r="K9" s="18"/>
    </row>
    <row r="10" spans="1:11">
      <c r="A10" s="18">
        <v>9</v>
      </c>
      <c r="B10" s="18" t="s">
        <v>21</v>
      </c>
      <c r="C10" s="18">
        <v>1</v>
      </c>
      <c r="D10" s="18"/>
      <c r="E10" s="19" t="s">
        <v>13</v>
      </c>
      <c r="F10" s="18">
        <v>1500</v>
      </c>
      <c r="G10" s="18">
        <f t="shared" si="0"/>
        <v>1500</v>
      </c>
      <c r="H10" s="18"/>
      <c r="I10" s="18"/>
      <c r="J10" s="18"/>
      <c r="K10" s="18"/>
    </row>
    <row r="11" spans="1:11">
      <c r="A11" s="18">
        <v>10</v>
      </c>
      <c r="B11" s="18" t="s">
        <v>22</v>
      </c>
      <c r="C11" s="18">
        <v>6</v>
      </c>
      <c r="D11" s="18"/>
      <c r="E11" s="19" t="s">
        <v>13</v>
      </c>
      <c r="F11" s="18">
        <v>400</v>
      </c>
      <c r="G11" s="18">
        <f t="shared" si="0"/>
        <v>2400</v>
      </c>
      <c r="H11" s="18"/>
      <c r="I11" s="18"/>
      <c r="J11" s="18"/>
      <c r="K11" s="18"/>
    </row>
    <row r="12" spans="1:11">
      <c r="A12" s="18">
        <v>11</v>
      </c>
      <c r="B12" s="18" t="s">
        <v>23</v>
      </c>
      <c r="C12" s="18">
        <v>12</v>
      </c>
      <c r="D12" s="18"/>
      <c r="E12" s="19" t="s">
        <v>13</v>
      </c>
      <c r="F12" s="18">
        <v>20</v>
      </c>
      <c r="G12" s="18">
        <f t="shared" si="0"/>
        <v>240</v>
      </c>
      <c r="H12" s="18"/>
      <c r="I12" s="18"/>
      <c r="J12" s="18"/>
      <c r="K12" s="18"/>
    </row>
    <row r="13" spans="1:11">
      <c r="A13" s="18">
        <v>12</v>
      </c>
      <c r="B13" s="18" t="s">
        <v>24</v>
      </c>
      <c r="C13" s="18">
        <v>3</v>
      </c>
      <c r="D13" s="18"/>
      <c r="E13" s="19" t="s">
        <v>13</v>
      </c>
      <c r="F13" s="18">
        <v>1000</v>
      </c>
      <c r="G13" s="18">
        <f t="shared" si="0"/>
        <v>3000</v>
      </c>
      <c r="H13" s="18"/>
      <c r="I13" s="18"/>
      <c r="J13" s="18"/>
      <c r="K13" s="18"/>
    </row>
    <row r="14" spans="1:11">
      <c r="A14" s="18">
        <v>13</v>
      </c>
      <c r="B14" s="18" t="s">
        <v>25</v>
      </c>
      <c r="C14" s="18">
        <v>1</v>
      </c>
      <c r="D14" s="18"/>
      <c r="E14" s="19" t="s">
        <v>13</v>
      </c>
      <c r="F14" s="18">
        <v>777</v>
      </c>
      <c r="G14" s="18">
        <f t="shared" si="0"/>
        <v>777</v>
      </c>
      <c r="H14" s="18"/>
      <c r="I14" s="18"/>
      <c r="J14" s="18"/>
      <c r="K14" s="18"/>
    </row>
    <row r="15" spans="1:11">
      <c r="A15" s="18">
        <v>14</v>
      </c>
      <c r="B15" s="18" t="s">
        <v>26</v>
      </c>
      <c r="C15" s="18">
        <v>2</v>
      </c>
      <c r="D15" s="18"/>
      <c r="E15" s="19" t="s">
        <v>13</v>
      </c>
      <c r="F15" s="18">
        <v>1000</v>
      </c>
      <c r="G15" s="18">
        <f t="shared" si="0"/>
        <v>2000</v>
      </c>
      <c r="H15" s="18"/>
      <c r="I15" s="18"/>
      <c r="J15" s="18"/>
      <c r="K15" s="18"/>
    </row>
    <row r="16" spans="1:11">
      <c r="A16" s="18">
        <v>15</v>
      </c>
      <c r="B16" s="18" t="s">
        <v>27</v>
      </c>
      <c r="C16" s="18"/>
      <c r="D16" s="18" t="s">
        <v>28</v>
      </c>
      <c r="E16" s="19" t="s">
        <v>13</v>
      </c>
      <c r="F16" s="18"/>
      <c r="G16" s="18">
        <f t="shared" si="0"/>
        <v>0</v>
      </c>
      <c r="H16" s="18"/>
      <c r="I16" s="18"/>
      <c r="J16" s="18"/>
      <c r="K16" s="18"/>
    </row>
    <row r="17" spans="1:11">
      <c r="A17" s="18">
        <v>16</v>
      </c>
      <c r="B17" s="18" t="s">
        <v>29</v>
      </c>
      <c r="C17" s="18">
        <v>4</v>
      </c>
      <c r="D17" s="18"/>
      <c r="E17" s="18" t="s">
        <v>13</v>
      </c>
      <c r="F17" s="18">
        <v>1900</v>
      </c>
      <c r="G17" s="18">
        <f t="shared" si="0"/>
        <v>7600</v>
      </c>
      <c r="H17" s="18"/>
      <c r="I17" s="18"/>
      <c r="J17" s="18"/>
      <c r="K17" s="18"/>
    </row>
    <row r="18" spans="1:11">
      <c r="A18" s="18">
        <v>17</v>
      </c>
      <c r="B18" s="18" t="s">
        <v>30</v>
      </c>
      <c r="C18" s="18">
        <v>2</v>
      </c>
      <c r="D18" s="18"/>
      <c r="E18" s="18" t="s">
        <v>13</v>
      </c>
      <c r="F18" s="18">
        <v>1200</v>
      </c>
      <c r="G18" s="18">
        <f t="shared" si="0"/>
        <v>2400</v>
      </c>
      <c r="H18" s="18"/>
      <c r="I18" s="18"/>
      <c r="J18" s="18"/>
      <c r="K18" s="18"/>
    </row>
    <row r="19" spans="1:11">
      <c r="A19" s="18">
        <v>18</v>
      </c>
      <c r="B19" s="18" t="s">
        <v>31</v>
      </c>
      <c r="C19" s="18">
        <v>1</v>
      </c>
      <c r="D19" s="18"/>
      <c r="E19" s="18" t="s">
        <v>13</v>
      </c>
      <c r="F19" s="18">
        <v>1900</v>
      </c>
      <c r="G19" s="18">
        <f t="shared" si="0"/>
        <v>1900</v>
      </c>
      <c r="H19" s="18"/>
      <c r="I19" s="18"/>
      <c r="J19" s="18"/>
      <c r="K19" s="18"/>
    </row>
    <row r="20" spans="1:11">
      <c r="A20" s="18">
        <v>19</v>
      </c>
      <c r="B20" s="18" t="s">
        <v>32</v>
      </c>
      <c r="C20" s="18">
        <v>1</v>
      </c>
      <c r="D20" s="18"/>
      <c r="E20" s="18" t="s">
        <v>13</v>
      </c>
      <c r="F20" s="18">
        <v>3000</v>
      </c>
      <c r="G20" s="18">
        <f t="shared" si="0"/>
        <v>3000</v>
      </c>
      <c r="H20" s="18"/>
      <c r="I20" s="18"/>
      <c r="J20" s="18"/>
      <c r="K20" s="18"/>
    </row>
    <row r="21" spans="1:11">
      <c r="A21" s="18">
        <v>20</v>
      </c>
      <c r="B21" s="18" t="s">
        <v>33</v>
      </c>
      <c r="C21" s="18">
        <v>1</v>
      </c>
      <c r="D21" s="18" t="s">
        <v>34</v>
      </c>
      <c r="E21" s="19" t="s">
        <v>14</v>
      </c>
      <c r="F21" s="18">
        <v>4000</v>
      </c>
      <c r="G21" s="18">
        <f t="shared" ref="G21:G30" si="1">C21*F21</f>
        <v>4000</v>
      </c>
      <c r="H21" s="18"/>
      <c r="I21" s="18"/>
      <c r="J21" s="18"/>
      <c r="K21" s="18"/>
    </row>
    <row r="22" spans="1:11">
      <c r="A22" s="18">
        <v>21</v>
      </c>
      <c r="B22" s="18" t="s">
        <v>35</v>
      </c>
      <c r="C22" s="18">
        <v>1</v>
      </c>
      <c r="D22" s="18"/>
      <c r="E22" s="18" t="s">
        <v>13</v>
      </c>
      <c r="F22" s="18">
        <v>1000</v>
      </c>
      <c r="G22" s="18">
        <f t="shared" si="1"/>
        <v>1000</v>
      </c>
      <c r="H22" s="18"/>
      <c r="I22" s="18"/>
      <c r="J22" s="18"/>
      <c r="K22" s="18"/>
    </row>
    <row r="23" spans="1:11">
      <c r="A23" s="18">
        <v>22</v>
      </c>
      <c r="B23" s="18" t="s">
        <v>36</v>
      </c>
      <c r="C23" s="18">
        <v>1</v>
      </c>
      <c r="D23" s="18"/>
      <c r="E23" s="18" t="s">
        <v>13</v>
      </c>
      <c r="F23" s="18">
        <v>400</v>
      </c>
      <c r="G23" s="18">
        <f t="shared" si="1"/>
        <v>400</v>
      </c>
      <c r="H23" s="18"/>
      <c r="I23" s="18"/>
      <c r="J23" s="18"/>
      <c r="K23" s="18"/>
    </row>
    <row r="24" spans="1:11">
      <c r="A24" s="18">
        <v>23</v>
      </c>
      <c r="B24" s="18" t="s">
        <v>37</v>
      </c>
      <c r="C24" s="18">
        <v>1</v>
      </c>
      <c r="D24" s="18"/>
      <c r="E24" s="18" t="s">
        <v>13</v>
      </c>
      <c r="F24" s="18">
        <v>500</v>
      </c>
      <c r="G24" s="18">
        <f t="shared" si="1"/>
        <v>500</v>
      </c>
      <c r="H24" s="18"/>
      <c r="I24" s="18"/>
      <c r="J24" s="18"/>
      <c r="K24" s="18"/>
    </row>
    <row r="25" spans="1:11">
      <c r="A25" s="18">
        <v>24</v>
      </c>
      <c r="B25" s="18" t="s">
        <v>38</v>
      </c>
      <c r="C25" s="18">
        <v>1</v>
      </c>
      <c r="D25" s="18"/>
      <c r="E25" s="18" t="s">
        <v>13</v>
      </c>
      <c r="F25" s="18">
        <v>300</v>
      </c>
      <c r="G25" s="18">
        <f t="shared" si="1"/>
        <v>300</v>
      </c>
      <c r="H25" s="18"/>
      <c r="I25" s="18"/>
      <c r="J25" s="18"/>
      <c r="K25" s="18"/>
    </row>
    <row r="26" spans="1:11">
      <c r="A26" s="18">
        <v>25</v>
      </c>
      <c r="B26" s="18" t="s">
        <v>39</v>
      </c>
      <c r="C26" s="18">
        <v>3</v>
      </c>
      <c r="D26" s="18"/>
      <c r="E26" s="18" t="s">
        <v>13</v>
      </c>
      <c r="F26" s="18">
        <v>3000</v>
      </c>
      <c r="G26" s="18">
        <f t="shared" si="1"/>
        <v>9000</v>
      </c>
      <c r="H26" s="18"/>
      <c r="I26" s="18"/>
      <c r="J26" s="18"/>
      <c r="K26" s="18"/>
    </row>
    <row r="27" spans="1:11">
      <c r="A27" s="18">
        <v>26</v>
      </c>
      <c r="B27" s="18" t="s">
        <v>40</v>
      </c>
      <c r="C27" s="18">
        <v>1</v>
      </c>
      <c r="D27" s="18"/>
      <c r="E27" s="18" t="s">
        <v>13</v>
      </c>
      <c r="F27" s="18">
        <v>10000</v>
      </c>
      <c r="G27" s="18">
        <f t="shared" si="1"/>
        <v>10000</v>
      </c>
      <c r="H27" s="18"/>
      <c r="I27" s="18"/>
      <c r="J27" s="18"/>
      <c r="K27" s="18"/>
    </row>
    <row r="28" spans="1:11">
      <c r="A28" s="18">
        <v>27</v>
      </c>
      <c r="B28" s="18" t="s">
        <v>41</v>
      </c>
      <c r="C28" s="18">
        <v>10</v>
      </c>
      <c r="D28" s="18"/>
      <c r="E28" s="18" t="s">
        <v>13</v>
      </c>
      <c r="F28" s="18">
        <v>165</v>
      </c>
      <c r="G28" s="18">
        <f t="shared" si="1"/>
        <v>1650</v>
      </c>
      <c r="H28" s="18"/>
      <c r="I28" s="18"/>
      <c r="J28" s="18"/>
      <c r="K28" s="18"/>
    </row>
    <row r="29" spans="1:11">
      <c r="A29" s="18">
        <v>28</v>
      </c>
      <c r="B29" s="18" t="s">
        <v>42</v>
      </c>
      <c r="C29" s="18">
        <v>20</v>
      </c>
      <c r="D29" s="18"/>
      <c r="E29" s="18" t="s">
        <v>13</v>
      </c>
      <c r="F29" s="18">
        <v>165</v>
      </c>
      <c r="G29" s="18">
        <f t="shared" si="1"/>
        <v>3300</v>
      </c>
      <c r="H29" s="18"/>
      <c r="I29" s="18"/>
      <c r="J29" s="18"/>
      <c r="K29" s="18"/>
    </row>
    <row r="30" spans="1:11">
      <c r="A30" s="18">
        <v>29</v>
      </c>
      <c r="B30" s="18" t="s">
        <v>43</v>
      </c>
      <c r="C30" s="18">
        <v>30</v>
      </c>
      <c r="D30" s="18"/>
      <c r="E30" s="18" t="s">
        <v>13</v>
      </c>
      <c r="F30" s="18">
        <v>800</v>
      </c>
      <c r="G30" s="18">
        <f t="shared" si="1"/>
        <v>24000</v>
      </c>
      <c r="H30" s="18"/>
      <c r="I30" s="18"/>
      <c r="J30" s="18"/>
      <c r="K30" s="18"/>
    </row>
    <row r="31" spans="1:11">
      <c r="A31" s="18">
        <v>30</v>
      </c>
      <c r="B31" s="18" t="s">
        <v>44</v>
      </c>
      <c r="C31" s="18">
        <v>1</v>
      </c>
      <c r="D31" s="18"/>
      <c r="E31" s="18" t="s">
        <v>13</v>
      </c>
      <c r="F31" s="18">
        <v>3000</v>
      </c>
      <c r="G31" s="18">
        <v>3000</v>
      </c>
      <c r="H31" s="18"/>
      <c r="I31" s="18"/>
      <c r="J31" s="18"/>
      <c r="K31" s="18"/>
    </row>
    <row r="32" spans="1:11">
      <c r="A32" s="18">
        <v>31</v>
      </c>
      <c r="B32" s="18" t="s">
        <v>45</v>
      </c>
      <c r="C32" s="18">
        <v>1</v>
      </c>
      <c r="D32" s="18"/>
      <c r="E32" s="18" t="s">
        <v>13</v>
      </c>
      <c r="F32" s="18">
        <v>3000</v>
      </c>
      <c r="G32" s="18">
        <v>3000</v>
      </c>
      <c r="H32" s="18"/>
      <c r="I32" s="18"/>
      <c r="J32" s="18"/>
      <c r="K32" s="18"/>
    </row>
    <row r="33" spans="1:11">
      <c r="A33" s="18">
        <v>32</v>
      </c>
      <c r="B33" s="19" t="s">
        <v>46</v>
      </c>
      <c r="C33" s="18">
        <v>1</v>
      </c>
      <c r="D33" s="18"/>
      <c r="E33" s="18" t="s">
        <v>13</v>
      </c>
      <c r="F33" s="18">
        <v>1000</v>
      </c>
      <c r="G33" s="18">
        <v>1000</v>
      </c>
      <c r="H33" s="18"/>
      <c r="I33" s="18"/>
      <c r="J33" s="18"/>
      <c r="K33" s="18"/>
    </row>
    <row r="34" spans="1:11">
      <c r="A34" s="18">
        <v>33</v>
      </c>
      <c r="B34" s="18" t="s">
        <v>47</v>
      </c>
      <c r="C34" s="18">
        <v>1</v>
      </c>
      <c r="D34" s="18" t="s">
        <v>48</v>
      </c>
      <c r="E34" s="18" t="s">
        <v>13</v>
      </c>
      <c r="F34" s="18">
        <v>9999</v>
      </c>
      <c r="G34" s="18">
        <v>9999</v>
      </c>
      <c r="H34" s="18"/>
      <c r="I34" s="18"/>
      <c r="J34" s="18"/>
      <c r="K34" s="18"/>
    </row>
    <row r="35" spans="1:11">
      <c r="A35" s="18">
        <v>34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11">
      <c r="A36" s="18">
        <v>35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>
      <c r="A37" s="18">
        <v>36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>
      <c r="A38" s="18">
        <v>37</v>
      </c>
      <c r="B38" s="18"/>
      <c r="C38" s="18"/>
      <c r="D38" s="18"/>
      <c r="E38" s="18"/>
      <c r="F38" s="18"/>
      <c r="G38" s="18">
        <f>C38*F38</f>
        <v>0</v>
      </c>
      <c r="H38" s="18"/>
      <c r="I38" s="18"/>
      <c r="J38" s="18" t="s">
        <v>49</v>
      </c>
      <c r="K38" s="18">
        <f>SUM(G2:G38)</f>
        <v>285166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tabSelected="1" workbookViewId="0">
      <selection activeCell="H17" sqref="H17"/>
    </sheetView>
  </sheetViews>
  <sheetFormatPr defaultColWidth="9" defaultRowHeight="14.4"/>
  <cols>
    <col min="1" max="1" width="16.4444444444444" customWidth="1"/>
    <col min="3" max="3" width="3" style="6" customWidth="1"/>
    <col min="4" max="4" width="3.55555555555556" style="6" customWidth="1"/>
    <col min="5" max="5" width="8.44444444444444" customWidth="1"/>
    <col min="6" max="6" width="12.1111111111111" customWidth="1"/>
    <col min="7" max="7" width="8.77777777777778" customWidth="1"/>
    <col min="8" max="8" width="20.1111111111111" customWidth="1"/>
    <col min="9" max="9" width="8.11111111111111" customWidth="1"/>
    <col min="10" max="10" width="37.7777777777778" customWidth="1"/>
    <col min="11" max="11" width="7.12962962962963" customWidth="1"/>
    <col min="12" max="12" width="11.75" customWidth="1"/>
    <col min="13" max="13" width="11.3796296296296" customWidth="1"/>
  </cols>
  <sheetData>
    <row r="1" spans="1:13">
      <c r="A1" s="2" t="s">
        <v>220</v>
      </c>
      <c r="B1" s="2" t="s">
        <v>221</v>
      </c>
      <c r="C1" s="7" t="s">
        <v>222</v>
      </c>
      <c r="D1" s="7" t="s">
        <v>223</v>
      </c>
      <c r="E1" s="2" t="s">
        <v>224</v>
      </c>
      <c r="F1" s="2" t="s">
        <v>225</v>
      </c>
      <c r="G1" s="2" t="s">
        <v>226</v>
      </c>
      <c r="H1" s="2" t="s">
        <v>227</v>
      </c>
      <c r="I1" s="2" t="s">
        <v>228</v>
      </c>
      <c r="J1" s="2" t="s">
        <v>229</v>
      </c>
      <c r="K1" s="2" t="s">
        <v>230</v>
      </c>
      <c r="L1" s="2" t="s">
        <v>231</v>
      </c>
      <c r="M1" s="2" t="s">
        <v>232</v>
      </c>
    </row>
    <row r="2" spans="1:13">
      <c r="A2" s="8">
        <v>45200</v>
      </c>
      <c r="B2" s="2">
        <v>128000</v>
      </c>
      <c r="C2" s="7">
        <v>14000</v>
      </c>
      <c r="D2" s="7" t="s">
        <v>233</v>
      </c>
      <c r="E2" s="2">
        <v>0</v>
      </c>
      <c r="F2" s="2"/>
      <c r="G2" s="2">
        <v>80000</v>
      </c>
      <c r="H2" s="2" t="s">
        <v>234</v>
      </c>
      <c r="I2" s="2"/>
      <c r="J2" s="2"/>
      <c r="K2" s="2">
        <f>3000</f>
        <v>3000</v>
      </c>
      <c r="L2" s="2" t="s">
        <v>235</v>
      </c>
      <c r="M2" s="2">
        <f>SUM(B2,C2,E2)-SUM(I2,G2,K2)</f>
        <v>59000</v>
      </c>
    </row>
    <row r="3" ht="28.8" spans="1:13">
      <c r="A3" s="8">
        <v>45231</v>
      </c>
      <c r="B3" s="2">
        <f t="shared" ref="B3:B28" si="0">M2</f>
        <v>59000</v>
      </c>
      <c r="C3" s="7">
        <v>14000</v>
      </c>
      <c r="D3" s="7" t="s">
        <v>236</v>
      </c>
      <c r="E3" s="2">
        <v>0</v>
      </c>
      <c r="F3" s="2"/>
      <c r="G3" s="2">
        <f>4000+8000</f>
        <v>12000</v>
      </c>
      <c r="H3" s="9" t="s">
        <v>237</v>
      </c>
      <c r="I3" s="2">
        <f>9000+4000+7000+2000</f>
        <v>22000</v>
      </c>
      <c r="J3" s="9" t="s">
        <v>238</v>
      </c>
      <c r="K3" s="2">
        <f>4400+4400+3000+1500+1500</f>
        <v>14800</v>
      </c>
      <c r="L3" s="2" t="s">
        <v>235</v>
      </c>
      <c r="M3" s="2">
        <f>SUM(B3,C3,E3)-SUM(I3,G3,K3)</f>
        <v>24200</v>
      </c>
    </row>
    <row r="4" spans="1:13">
      <c r="A4" s="8">
        <v>45261</v>
      </c>
      <c r="B4" s="2">
        <f t="shared" si="0"/>
        <v>24200</v>
      </c>
      <c r="C4" s="7">
        <v>14000</v>
      </c>
      <c r="D4" s="7" t="s">
        <v>239</v>
      </c>
      <c r="E4" s="2">
        <v>0</v>
      </c>
      <c r="F4" s="2"/>
      <c r="G4" s="2">
        <f>12000</f>
        <v>12000</v>
      </c>
      <c r="H4" s="10" t="s">
        <v>240</v>
      </c>
      <c r="I4" s="2">
        <v>3000</v>
      </c>
      <c r="J4" s="2" t="s">
        <v>241</v>
      </c>
      <c r="K4" s="2">
        <f>4400+3000+1500+1500</f>
        <v>10400</v>
      </c>
      <c r="L4" s="2" t="s">
        <v>235</v>
      </c>
      <c r="M4" s="2">
        <f>SUM(B4,C4,E4)-SUM(I4,G4,K4)</f>
        <v>12800</v>
      </c>
    </row>
    <row r="5" spans="1:23">
      <c r="A5" s="8">
        <v>45292</v>
      </c>
      <c r="B5" s="2">
        <f t="shared" si="0"/>
        <v>12800</v>
      </c>
      <c r="C5" s="7">
        <v>14000</v>
      </c>
      <c r="D5" s="7" t="s">
        <v>242</v>
      </c>
      <c r="E5" s="2">
        <v>50000</v>
      </c>
      <c r="F5" s="2" t="s">
        <v>243</v>
      </c>
      <c r="G5" s="2">
        <f>46000+7000</f>
        <v>53000</v>
      </c>
      <c r="H5" s="2" t="s">
        <v>244</v>
      </c>
      <c r="I5" s="2">
        <f>5500+2000+500+2000</f>
        <v>10000</v>
      </c>
      <c r="J5" s="2" t="s">
        <v>245</v>
      </c>
      <c r="K5" s="2">
        <f>4400+3000+1500+1500</f>
        <v>10400</v>
      </c>
      <c r="L5" s="2" t="s">
        <v>235</v>
      </c>
      <c r="M5" s="2">
        <f>SUM(B5,C5,E5)-SUM(I5,G5,K5)</f>
        <v>3400</v>
      </c>
      <c r="O5" s="2"/>
      <c r="P5" s="2"/>
      <c r="Q5" s="2"/>
      <c r="R5" s="2"/>
      <c r="S5" s="2"/>
      <c r="T5" s="2"/>
      <c r="U5" s="2"/>
      <c r="V5" s="2"/>
      <c r="W5" s="2"/>
    </row>
    <row r="6" spans="1:23">
      <c r="A6" s="8">
        <v>45323</v>
      </c>
      <c r="B6" s="2">
        <f t="shared" si="0"/>
        <v>3400</v>
      </c>
      <c r="C6" s="7">
        <v>14000</v>
      </c>
      <c r="D6" s="7" t="s">
        <v>246</v>
      </c>
      <c r="E6" s="11">
        <v>0</v>
      </c>
      <c r="F6" s="2"/>
      <c r="G6" s="2">
        <v>900</v>
      </c>
      <c r="H6" s="2" t="s">
        <v>247</v>
      </c>
      <c r="K6" s="2">
        <f>4400+4400+3000+1500+1500</f>
        <v>14800</v>
      </c>
      <c r="L6" s="2" t="s">
        <v>235</v>
      </c>
      <c r="M6" s="2">
        <f>SUM(B6,C6,E6)-SUM(I6,G6,K6)</f>
        <v>1700</v>
      </c>
      <c r="O6" s="2"/>
      <c r="P6" s="2"/>
      <c r="Q6" s="2"/>
      <c r="R6" s="2">
        <v>133000</v>
      </c>
      <c r="S6" s="10">
        <v>0.6</v>
      </c>
      <c r="T6" s="2">
        <f t="shared" ref="T6:T9" si="1">R6*S6</f>
        <v>79800</v>
      </c>
      <c r="U6" s="2"/>
      <c r="V6" s="2"/>
      <c r="W6" s="2"/>
    </row>
    <row r="7" spans="1:23">
      <c r="A7" s="8">
        <v>45352</v>
      </c>
      <c r="B7" s="2">
        <f t="shared" si="0"/>
        <v>1700</v>
      </c>
      <c r="C7" s="7">
        <v>14000</v>
      </c>
      <c r="D7" s="7" t="s">
        <v>248</v>
      </c>
      <c r="E7" s="2">
        <f>50000+35000</f>
        <v>85000</v>
      </c>
      <c r="F7" s="2" t="s">
        <v>249</v>
      </c>
      <c r="G7" s="2"/>
      <c r="H7" s="2"/>
      <c r="I7" s="2">
        <v>3700</v>
      </c>
      <c r="J7" s="2" t="s">
        <v>29</v>
      </c>
      <c r="K7" s="2">
        <f>4400+3000+1500+1500</f>
        <v>10400</v>
      </c>
      <c r="L7" s="2" t="s">
        <v>235</v>
      </c>
      <c r="M7" s="2">
        <f t="shared" ref="M7:M14" si="2">SUM(B7,C7,E7)-SUM(I7,G7,K7)</f>
        <v>86600</v>
      </c>
      <c r="O7" s="2"/>
      <c r="P7" s="2"/>
      <c r="Q7" s="2"/>
      <c r="R7" s="2">
        <v>133001</v>
      </c>
      <c r="S7" s="10"/>
      <c r="T7" s="2"/>
      <c r="U7" s="2"/>
      <c r="V7" s="2"/>
      <c r="W7" s="2"/>
    </row>
    <row r="8" spans="1:23">
      <c r="A8" s="8">
        <v>45383</v>
      </c>
      <c r="B8" s="2">
        <f t="shared" si="0"/>
        <v>86600</v>
      </c>
      <c r="C8" s="7">
        <v>14000</v>
      </c>
      <c r="D8" s="7" t="s">
        <v>250</v>
      </c>
      <c r="E8">
        <v>4255.4</v>
      </c>
      <c r="F8" t="s">
        <v>251</v>
      </c>
      <c r="G8" s="2">
        <v>35000</v>
      </c>
      <c r="H8" s="2" t="s">
        <v>252</v>
      </c>
      <c r="I8" s="2">
        <v>27000</v>
      </c>
      <c r="J8" s="2" t="s">
        <v>253</v>
      </c>
      <c r="K8" s="2">
        <f>4400+3000+1500+1500</f>
        <v>10400</v>
      </c>
      <c r="L8" s="2" t="s">
        <v>235</v>
      </c>
      <c r="M8" s="2">
        <f t="shared" si="2"/>
        <v>32455.4</v>
      </c>
      <c r="O8" s="2"/>
      <c r="P8" s="2"/>
      <c r="Q8" s="2"/>
      <c r="R8" s="2">
        <v>133002</v>
      </c>
      <c r="S8" s="10">
        <v>0.35</v>
      </c>
      <c r="T8" s="2">
        <f t="shared" si="1"/>
        <v>46550.7</v>
      </c>
      <c r="U8" s="2"/>
      <c r="V8" s="2"/>
      <c r="W8" s="2"/>
    </row>
    <row r="9" spans="1:23">
      <c r="A9" s="8">
        <v>45413</v>
      </c>
      <c r="B9" s="2">
        <f t="shared" si="0"/>
        <v>32455.4</v>
      </c>
      <c r="C9" s="7">
        <v>14000</v>
      </c>
      <c r="D9" s="7" t="s">
        <v>254</v>
      </c>
      <c r="E9" s="2">
        <f>8000+2470.9</f>
        <v>10470.9</v>
      </c>
      <c r="F9" s="2" t="s">
        <v>255</v>
      </c>
      <c r="G9" s="2">
        <v>10000</v>
      </c>
      <c r="H9" s="2" t="s">
        <v>256</v>
      </c>
      <c r="I9" s="2"/>
      <c r="J9" s="2"/>
      <c r="K9" s="2">
        <f>4400+4400+3000+1500+1500</f>
        <v>14800</v>
      </c>
      <c r="L9" s="2" t="s">
        <v>235</v>
      </c>
      <c r="M9" s="2">
        <f t="shared" si="2"/>
        <v>32126.3</v>
      </c>
      <c r="O9" s="2"/>
      <c r="P9" s="2"/>
      <c r="Q9" s="2"/>
      <c r="R9" s="2">
        <v>133003</v>
      </c>
      <c r="S9" s="10">
        <v>0.05</v>
      </c>
      <c r="T9" s="2">
        <f t="shared" si="1"/>
        <v>6650.15</v>
      </c>
      <c r="U9" s="2"/>
      <c r="V9" s="2"/>
      <c r="W9" s="2"/>
    </row>
    <row r="10" spans="1:23">
      <c r="A10" s="8">
        <v>45444</v>
      </c>
      <c r="B10" s="2">
        <f t="shared" si="0"/>
        <v>32126.3</v>
      </c>
      <c r="C10" s="7">
        <v>14000</v>
      </c>
      <c r="D10" s="7" t="s">
        <v>257</v>
      </c>
      <c r="E10">
        <v>4255.4</v>
      </c>
      <c r="F10" t="s">
        <v>251</v>
      </c>
      <c r="G10" s="2">
        <v>3200</v>
      </c>
      <c r="H10" s="2" t="s">
        <v>258</v>
      </c>
      <c r="I10" s="2">
        <f>7000+1500+1000+1500</f>
        <v>11000</v>
      </c>
      <c r="J10" s="2" t="s">
        <v>259</v>
      </c>
      <c r="K10" s="2">
        <f>4400+3000+1500+1500</f>
        <v>10400</v>
      </c>
      <c r="L10" s="2" t="s">
        <v>235</v>
      </c>
      <c r="M10" s="2">
        <f t="shared" si="2"/>
        <v>25781.7</v>
      </c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8">
        <v>45474</v>
      </c>
      <c r="B11" s="2">
        <f t="shared" si="0"/>
        <v>25781.7</v>
      </c>
      <c r="C11" s="7">
        <v>14000</v>
      </c>
      <c r="D11" s="7" t="s">
        <v>260</v>
      </c>
      <c r="E11">
        <v>14118.1</v>
      </c>
      <c r="F11" t="s">
        <v>261</v>
      </c>
      <c r="G11" s="2"/>
      <c r="H11" s="2" t="s">
        <v>224</v>
      </c>
      <c r="I11" s="2"/>
      <c r="J11" s="2"/>
      <c r="K11" s="2">
        <f>4400+3000+1500+1500</f>
        <v>10400</v>
      </c>
      <c r="L11" s="2" t="s">
        <v>235</v>
      </c>
      <c r="M11" s="2">
        <f t="shared" si="2"/>
        <v>43499.8</v>
      </c>
      <c r="O11" s="2"/>
      <c r="P11" s="2"/>
      <c r="Q11" s="2"/>
      <c r="R11" s="2"/>
      <c r="S11" s="2"/>
      <c r="T11" s="2"/>
      <c r="U11" s="2"/>
      <c r="V11" s="2"/>
      <c r="W11" s="2"/>
    </row>
    <row r="12" spans="1:13">
      <c r="A12" s="8">
        <v>45505</v>
      </c>
      <c r="B12" s="2">
        <f t="shared" si="0"/>
        <v>43499.8</v>
      </c>
      <c r="C12" s="7">
        <v>14000</v>
      </c>
      <c r="D12" s="7" t="s">
        <v>262</v>
      </c>
      <c r="E12">
        <v>2470.76</v>
      </c>
      <c r="F12" t="s">
        <v>251</v>
      </c>
      <c r="G12" s="2">
        <v>10000</v>
      </c>
      <c r="H12" s="2" t="s">
        <v>263</v>
      </c>
      <c r="I12" s="2"/>
      <c r="J12" s="2"/>
      <c r="K12" s="2">
        <f>4400+3000+1500+1500</f>
        <v>10400</v>
      </c>
      <c r="L12" s="2" t="s">
        <v>235</v>
      </c>
      <c r="M12" s="2">
        <f t="shared" si="2"/>
        <v>39570.56</v>
      </c>
    </row>
    <row r="13" spans="1:17">
      <c r="A13" s="8">
        <v>45536</v>
      </c>
      <c r="B13" s="2">
        <f t="shared" si="0"/>
        <v>39570.56</v>
      </c>
      <c r="C13" s="7">
        <v>14000</v>
      </c>
      <c r="D13" s="7" t="s">
        <v>264</v>
      </c>
      <c r="E13">
        <v>0</v>
      </c>
      <c r="G13" s="2"/>
      <c r="H13" s="2"/>
      <c r="I13" s="2"/>
      <c r="J13" s="2"/>
      <c r="K13" s="2">
        <f>4400+3000+1500+1500</f>
        <v>10400</v>
      </c>
      <c r="L13" s="2" t="s">
        <v>235</v>
      </c>
      <c r="M13" s="2">
        <f t="shared" si="2"/>
        <v>43170.56</v>
      </c>
      <c r="O13">
        <v>4255.4</v>
      </c>
      <c r="Q13">
        <v>4300</v>
      </c>
    </row>
    <row r="14" spans="1:17">
      <c r="A14" s="8">
        <v>45566</v>
      </c>
      <c r="B14" s="2">
        <f t="shared" si="0"/>
        <v>43170.56</v>
      </c>
      <c r="C14" s="7">
        <v>14000</v>
      </c>
      <c r="D14" s="7" t="s">
        <v>233</v>
      </c>
      <c r="E14" s="2">
        <v>0</v>
      </c>
      <c r="G14" s="2"/>
      <c r="H14" s="2"/>
      <c r="I14" s="2"/>
      <c r="J14" s="2"/>
      <c r="K14" s="2">
        <f>4400+3000+1500+1500</f>
        <v>10400</v>
      </c>
      <c r="L14" s="2" t="s">
        <v>235</v>
      </c>
      <c r="M14" s="2">
        <f t="shared" si="2"/>
        <v>46770.56</v>
      </c>
      <c r="Q14">
        <f>6+3</f>
        <v>9</v>
      </c>
    </row>
    <row r="15" spans="1:17">
      <c r="A15" s="8">
        <v>45597</v>
      </c>
      <c r="B15" s="2">
        <f t="shared" si="0"/>
        <v>46770.56</v>
      </c>
      <c r="C15" s="7">
        <v>14000</v>
      </c>
      <c r="D15" s="7" t="s">
        <v>236</v>
      </c>
      <c r="E15" s="2">
        <v>0</v>
      </c>
      <c r="F15" s="2"/>
      <c r="G15" s="2"/>
      <c r="H15" s="2"/>
      <c r="I15" s="2">
        <v>40000</v>
      </c>
      <c r="J15" s="2"/>
      <c r="K15" s="2">
        <f t="shared" ref="K15:K18" si="3">4400+3000+1500</f>
        <v>8900</v>
      </c>
      <c r="L15" s="2" t="s">
        <v>235</v>
      </c>
      <c r="M15" s="2">
        <f t="shared" ref="M15:M28" si="4">SUM(B15,C15,E15)-SUM(I15,G15,K15)</f>
        <v>11870.56</v>
      </c>
      <c r="O15">
        <v>4118.1</v>
      </c>
      <c r="Q15">
        <f>Q13*Q14</f>
        <v>38700</v>
      </c>
    </row>
    <row r="16" s="5" customFormat="1" spans="1:15">
      <c r="A16" s="12">
        <v>45627</v>
      </c>
      <c r="B16" s="13">
        <f t="shared" si="0"/>
        <v>11870.56</v>
      </c>
      <c r="C16" s="14">
        <v>14000</v>
      </c>
      <c r="D16" s="14" t="s">
        <v>239</v>
      </c>
      <c r="E16" s="2">
        <v>0</v>
      </c>
      <c r="F16" s="13"/>
      <c r="G16" s="13"/>
      <c r="H16" s="13"/>
      <c r="I16" s="2">
        <v>20000</v>
      </c>
      <c r="J16" s="2" t="s">
        <v>265</v>
      </c>
      <c r="K16" s="2">
        <f t="shared" si="3"/>
        <v>8900</v>
      </c>
      <c r="L16" s="13" t="s">
        <v>235</v>
      </c>
      <c r="M16" s="2">
        <f t="shared" si="4"/>
        <v>-3029.44</v>
      </c>
      <c r="O16">
        <v>4255.4</v>
      </c>
    </row>
    <row r="17" spans="1:15">
      <c r="A17" s="8">
        <v>45658</v>
      </c>
      <c r="B17" s="2">
        <f t="shared" si="0"/>
        <v>-3029.44</v>
      </c>
      <c r="C17" s="7">
        <v>14000</v>
      </c>
      <c r="D17" s="7" t="s">
        <v>242</v>
      </c>
      <c r="E17" s="2">
        <v>0</v>
      </c>
      <c r="F17" s="2"/>
      <c r="G17" s="2"/>
      <c r="H17" s="2"/>
      <c r="I17" s="2"/>
      <c r="J17" s="2"/>
      <c r="K17" s="2">
        <f t="shared" si="3"/>
        <v>8900</v>
      </c>
      <c r="L17" s="2" t="s">
        <v>235</v>
      </c>
      <c r="M17" s="2">
        <f t="shared" si="4"/>
        <v>2070.56</v>
      </c>
      <c r="O17">
        <v>2470.76</v>
      </c>
    </row>
    <row r="18" spans="1:13">
      <c r="A18" s="8">
        <v>45689</v>
      </c>
      <c r="B18" s="2">
        <f t="shared" si="0"/>
        <v>2070.56</v>
      </c>
      <c r="C18" s="7">
        <v>14000</v>
      </c>
      <c r="D18" s="7" t="s">
        <v>246</v>
      </c>
      <c r="E18" s="2">
        <v>0</v>
      </c>
      <c r="F18" s="2"/>
      <c r="G18" s="2"/>
      <c r="H18" s="2"/>
      <c r="I18" s="2"/>
      <c r="J18" s="2"/>
      <c r="K18" s="2">
        <f t="shared" ref="K18:K28" si="5">4400+3000+1500</f>
        <v>8900</v>
      </c>
      <c r="L18" s="2" t="s">
        <v>235</v>
      </c>
      <c r="M18" s="2">
        <f t="shared" si="4"/>
        <v>7170.56</v>
      </c>
    </row>
    <row r="19" spans="1:13">
      <c r="A19" s="8">
        <v>45717</v>
      </c>
      <c r="B19" s="2">
        <f t="shared" si="0"/>
        <v>7170.56</v>
      </c>
      <c r="C19" s="7">
        <v>14000</v>
      </c>
      <c r="D19" s="7" t="s">
        <v>248</v>
      </c>
      <c r="E19" s="2">
        <v>0</v>
      </c>
      <c r="F19" s="2"/>
      <c r="G19" s="2"/>
      <c r="H19" s="2"/>
      <c r="I19" s="2"/>
      <c r="J19" s="2"/>
      <c r="K19" s="2">
        <f t="shared" si="5"/>
        <v>8900</v>
      </c>
      <c r="L19" s="2" t="s">
        <v>235</v>
      </c>
      <c r="M19" s="2">
        <f t="shared" si="4"/>
        <v>12270.56</v>
      </c>
    </row>
    <row r="20" spans="1:13">
      <c r="A20" s="8">
        <v>45748</v>
      </c>
      <c r="B20" s="2">
        <f t="shared" si="0"/>
        <v>12270.56</v>
      </c>
      <c r="C20" s="7">
        <v>14000</v>
      </c>
      <c r="D20" s="7" t="s">
        <v>250</v>
      </c>
      <c r="E20" s="2">
        <v>0</v>
      </c>
      <c r="F20" s="2"/>
      <c r="G20" s="2"/>
      <c r="H20" s="2"/>
      <c r="I20" s="2"/>
      <c r="J20" s="2"/>
      <c r="K20" s="2">
        <f t="shared" si="5"/>
        <v>8900</v>
      </c>
      <c r="L20" s="2" t="s">
        <v>235</v>
      </c>
      <c r="M20" s="2">
        <f t="shared" si="4"/>
        <v>17370.56</v>
      </c>
    </row>
    <row r="21" spans="1:13">
      <c r="A21" s="8">
        <v>45778</v>
      </c>
      <c r="B21" s="2">
        <f t="shared" si="0"/>
        <v>17370.56</v>
      </c>
      <c r="C21" s="7">
        <v>14000</v>
      </c>
      <c r="D21" s="7" t="s">
        <v>254</v>
      </c>
      <c r="E21" s="2">
        <v>0</v>
      </c>
      <c r="F21" s="2"/>
      <c r="G21" s="2"/>
      <c r="H21" s="2"/>
      <c r="I21" s="2">
        <v>20000</v>
      </c>
      <c r="J21" s="2" t="s">
        <v>266</v>
      </c>
      <c r="K21" s="2">
        <f t="shared" si="5"/>
        <v>8900</v>
      </c>
      <c r="L21" s="2" t="s">
        <v>235</v>
      </c>
      <c r="M21" s="2">
        <f t="shared" si="4"/>
        <v>2470.56</v>
      </c>
    </row>
    <row r="22" spans="1:13">
      <c r="A22" s="8">
        <v>45809</v>
      </c>
      <c r="B22" s="2">
        <f t="shared" si="0"/>
        <v>2470.56</v>
      </c>
      <c r="C22" s="7">
        <v>14000</v>
      </c>
      <c r="D22" s="7" t="s">
        <v>257</v>
      </c>
      <c r="E22" s="2">
        <v>0</v>
      </c>
      <c r="F22" s="2"/>
      <c r="G22" s="2"/>
      <c r="H22" s="2"/>
      <c r="I22" s="2"/>
      <c r="J22" s="2"/>
      <c r="K22" s="2">
        <f t="shared" si="5"/>
        <v>8900</v>
      </c>
      <c r="L22" s="2" t="s">
        <v>235</v>
      </c>
      <c r="M22" s="2">
        <f t="shared" si="4"/>
        <v>7570.56</v>
      </c>
    </row>
    <row r="23" spans="1:13">
      <c r="A23" s="8">
        <v>45839</v>
      </c>
      <c r="B23" s="2">
        <f t="shared" si="0"/>
        <v>7570.56</v>
      </c>
      <c r="C23" s="7">
        <v>14000</v>
      </c>
      <c r="D23" s="7" t="s">
        <v>260</v>
      </c>
      <c r="E23" s="2">
        <v>0</v>
      </c>
      <c r="F23" s="2"/>
      <c r="G23" s="2"/>
      <c r="H23" s="2"/>
      <c r="I23" s="2"/>
      <c r="J23" s="2"/>
      <c r="K23" s="2">
        <f t="shared" si="5"/>
        <v>8900</v>
      </c>
      <c r="L23" s="2" t="s">
        <v>235</v>
      </c>
      <c r="M23" s="2">
        <f t="shared" si="4"/>
        <v>12670.56</v>
      </c>
    </row>
    <row r="24" spans="1:13">
      <c r="A24" s="8">
        <v>45870</v>
      </c>
      <c r="B24" s="2">
        <f t="shared" si="0"/>
        <v>12670.56</v>
      </c>
      <c r="C24" s="7">
        <v>14001</v>
      </c>
      <c r="D24" s="7" t="s">
        <v>262</v>
      </c>
      <c r="E24" s="2">
        <v>0</v>
      </c>
      <c r="F24" s="2"/>
      <c r="G24" s="2"/>
      <c r="H24" s="2"/>
      <c r="I24" s="2"/>
      <c r="J24" s="2"/>
      <c r="K24" s="2">
        <f t="shared" si="5"/>
        <v>8900</v>
      </c>
      <c r="L24" s="2" t="s">
        <v>235</v>
      </c>
      <c r="M24" s="2">
        <f t="shared" si="4"/>
        <v>17771.56</v>
      </c>
    </row>
    <row r="25" spans="1:13">
      <c r="A25" s="8">
        <v>45901</v>
      </c>
      <c r="B25" s="2">
        <f t="shared" si="0"/>
        <v>17771.56</v>
      </c>
      <c r="C25" s="7">
        <v>14002</v>
      </c>
      <c r="D25" s="7" t="s">
        <v>264</v>
      </c>
      <c r="E25" s="2">
        <v>0</v>
      </c>
      <c r="F25" s="2"/>
      <c r="G25" s="2"/>
      <c r="H25" s="2"/>
      <c r="I25" s="2"/>
      <c r="J25" s="2"/>
      <c r="K25" s="2">
        <f t="shared" si="5"/>
        <v>8900</v>
      </c>
      <c r="L25" s="2" t="s">
        <v>235</v>
      </c>
      <c r="M25" s="2">
        <f t="shared" si="4"/>
        <v>22873.56</v>
      </c>
    </row>
    <row r="26" spans="1:13">
      <c r="A26" s="8">
        <v>45931</v>
      </c>
      <c r="B26" s="2">
        <f t="shared" si="0"/>
        <v>22873.56</v>
      </c>
      <c r="C26" s="7">
        <v>14003</v>
      </c>
      <c r="D26" s="7" t="s">
        <v>233</v>
      </c>
      <c r="E26" s="2">
        <v>0</v>
      </c>
      <c r="F26" s="2"/>
      <c r="G26" s="2"/>
      <c r="H26" s="2"/>
      <c r="I26" s="2"/>
      <c r="J26" s="2"/>
      <c r="K26" s="2">
        <f t="shared" si="5"/>
        <v>8900</v>
      </c>
      <c r="L26" s="2" t="s">
        <v>235</v>
      </c>
      <c r="M26" s="2">
        <f t="shared" si="4"/>
        <v>27976.56</v>
      </c>
    </row>
    <row r="27" spans="1:13">
      <c r="A27" s="8">
        <v>45962</v>
      </c>
      <c r="B27" s="2">
        <f t="shared" si="0"/>
        <v>27976.56</v>
      </c>
      <c r="C27" s="7">
        <v>14004</v>
      </c>
      <c r="D27" s="7" t="s">
        <v>236</v>
      </c>
      <c r="E27" s="2">
        <v>0</v>
      </c>
      <c r="F27" s="2"/>
      <c r="G27" s="2"/>
      <c r="H27" s="2"/>
      <c r="I27" s="2"/>
      <c r="J27" s="2"/>
      <c r="K27" s="2">
        <f t="shared" si="5"/>
        <v>8900</v>
      </c>
      <c r="L27" s="2" t="s">
        <v>235</v>
      </c>
      <c r="M27" s="2">
        <f t="shared" si="4"/>
        <v>33080.56</v>
      </c>
    </row>
    <row r="28" spans="1:13">
      <c r="A28" s="8">
        <v>45992</v>
      </c>
      <c r="B28" s="2">
        <f t="shared" si="0"/>
        <v>33080.56</v>
      </c>
      <c r="C28" s="7">
        <v>14000</v>
      </c>
      <c r="D28" s="7" t="s">
        <v>239</v>
      </c>
      <c r="E28" s="2">
        <v>0</v>
      </c>
      <c r="F28" s="2"/>
      <c r="G28" s="2"/>
      <c r="H28" s="2"/>
      <c r="I28" s="2"/>
      <c r="J28" s="2"/>
      <c r="K28" s="2">
        <f t="shared" si="5"/>
        <v>8900</v>
      </c>
      <c r="L28" s="2" t="s">
        <v>235</v>
      </c>
      <c r="M28" s="2">
        <f t="shared" si="4"/>
        <v>38180.56</v>
      </c>
    </row>
  </sheetData>
  <sortState ref="C1:C61">
    <sortCondition ref="C27"/>
  </sortState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0"/>
  <sheetViews>
    <sheetView workbookViewId="0">
      <selection activeCell="D14" sqref="D14"/>
    </sheetView>
  </sheetViews>
  <sheetFormatPr defaultColWidth="8.88888888888889" defaultRowHeight="14.4" outlineLevelCol="3"/>
  <sheetData>
    <row r="10" spans="4:4">
      <c r="D10" t="s">
        <v>267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A1" sqref="A1:H1"/>
    </sheetView>
  </sheetViews>
  <sheetFormatPr defaultColWidth="9" defaultRowHeight="14.4"/>
  <cols>
    <col min="1" max="1" width="22.3796296296296" customWidth="1"/>
  </cols>
  <sheetData>
    <row r="1" spans="1:8">
      <c r="A1" s="2" t="s">
        <v>268</v>
      </c>
      <c r="B1" s="2" t="s">
        <v>165</v>
      </c>
      <c r="C1" s="2" t="s">
        <v>269</v>
      </c>
      <c r="D1" s="2"/>
      <c r="E1" s="2" t="s">
        <v>270</v>
      </c>
      <c r="F1" s="2" t="s">
        <v>271</v>
      </c>
      <c r="G1" s="2" t="s">
        <v>5</v>
      </c>
      <c r="H1" s="2" t="s">
        <v>167</v>
      </c>
    </row>
    <row r="2" spans="1:8">
      <c r="A2" s="2" t="s">
        <v>272</v>
      </c>
      <c r="B2" s="2">
        <f>3660-300</f>
        <v>3360</v>
      </c>
      <c r="C2" s="2">
        <f>4800-300</f>
        <v>4500</v>
      </c>
      <c r="D2" s="2"/>
      <c r="E2" s="2">
        <f>SUM(B2,C2)*2</f>
        <v>15720</v>
      </c>
      <c r="F2" s="2">
        <f>E2/1000</f>
        <v>15.72</v>
      </c>
      <c r="G2" s="2">
        <v>8</v>
      </c>
      <c r="H2" s="2">
        <f>F2*G2</f>
        <v>125.76</v>
      </c>
    </row>
    <row r="3" spans="1:8">
      <c r="A3" s="2"/>
      <c r="B3" s="2"/>
      <c r="C3" s="2"/>
      <c r="D3" s="2"/>
      <c r="E3" s="2">
        <f>SUM(B3,C3)*2</f>
        <v>0</v>
      </c>
      <c r="F3" s="2">
        <f>E3/1000</f>
        <v>0</v>
      </c>
      <c r="G3" s="2"/>
      <c r="H3" s="2">
        <f>F3*G3</f>
        <v>0</v>
      </c>
    </row>
    <row r="4" spans="1:8">
      <c r="A4" s="2" t="s">
        <v>273</v>
      </c>
      <c r="B4" s="2">
        <v>2400</v>
      </c>
      <c r="C4" s="2">
        <f>2460-300</f>
        <v>2160</v>
      </c>
      <c r="D4" s="2"/>
      <c r="E4" s="2">
        <f>SUM(B4,C4)*2</f>
        <v>9120</v>
      </c>
      <c r="F4" s="2">
        <f>E4/1000</f>
        <v>9.12</v>
      </c>
      <c r="G4" s="2">
        <v>8</v>
      </c>
      <c r="H4" s="2">
        <f>F4*G4</f>
        <v>72.96</v>
      </c>
    </row>
    <row r="5" spans="1:8">
      <c r="A5" s="2"/>
      <c r="B5" s="2"/>
      <c r="C5" s="2"/>
      <c r="D5" s="2"/>
      <c r="E5" s="2">
        <f t="shared" ref="E5:E12" si="0">SUM(B5,C5)*2</f>
        <v>0</v>
      </c>
      <c r="F5" s="2">
        <f t="shared" ref="F5:F12" si="1">E5/1000</f>
        <v>0</v>
      </c>
      <c r="G5" s="2"/>
      <c r="H5" s="2">
        <f t="shared" ref="H5:H12" si="2">F5*G5</f>
        <v>0</v>
      </c>
    </row>
    <row r="6" spans="1:8">
      <c r="A6" s="2" t="s">
        <v>274</v>
      </c>
      <c r="B6" s="2">
        <v>2300</v>
      </c>
      <c r="C6" s="2">
        <v>3330</v>
      </c>
      <c r="D6" s="2"/>
      <c r="E6" s="2">
        <f t="shared" si="0"/>
        <v>11260</v>
      </c>
      <c r="F6" s="2">
        <f t="shared" si="1"/>
        <v>11.26</v>
      </c>
      <c r="G6" s="2">
        <v>8</v>
      </c>
      <c r="H6" s="2">
        <f t="shared" si="2"/>
        <v>90.08</v>
      </c>
    </row>
    <row r="7" spans="1:8">
      <c r="A7" s="2"/>
      <c r="B7" s="2"/>
      <c r="C7" s="2"/>
      <c r="D7" s="2"/>
      <c r="E7" s="2">
        <f t="shared" si="0"/>
        <v>0</v>
      </c>
      <c r="F7" s="2">
        <f t="shared" si="1"/>
        <v>0</v>
      </c>
      <c r="G7" s="2"/>
      <c r="H7" s="2">
        <f t="shared" si="2"/>
        <v>0</v>
      </c>
    </row>
    <row r="8" spans="1:8">
      <c r="A8" s="2" t="s">
        <v>275</v>
      </c>
      <c r="B8" s="2">
        <v>3650</v>
      </c>
      <c r="C8" s="2">
        <v>3370</v>
      </c>
      <c r="D8" s="2"/>
      <c r="E8" s="2">
        <f t="shared" si="0"/>
        <v>14040</v>
      </c>
      <c r="F8" s="2">
        <f t="shared" si="1"/>
        <v>14.04</v>
      </c>
      <c r="G8" s="2">
        <v>8</v>
      </c>
      <c r="H8" s="2">
        <f t="shared" si="2"/>
        <v>112.32</v>
      </c>
    </row>
    <row r="9" spans="1:8">
      <c r="A9" s="2" t="s">
        <v>276</v>
      </c>
      <c r="B9" s="2">
        <v>3000</v>
      </c>
      <c r="C9" s="2">
        <v>2000</v>
      </c>
      <c r="D9" s="2"/>
      <c r="E9" s="2">
        <f t="shared" si="0"/>
        <v>10000</v>
      </c>
      <c r="F9" s="2">
        <f t="shared" si="1"/>
        <v>10</v>
      </c>
      <c r="G9" s="2">
        <v>8</v>
      </c>
      <c r="H9" s="2">
        <f t="shared" si="2"/>
        <v>80</v>
      </c>
    </row>
    <row r="10" spans="1:8">
      <c r="A10" s="2"/>
      <c r="B10" s="2"/>
      <c r="C10" s="2"/>
      <c r="D10" s="2"/>
      <c r="E10" s="2">
        <f t="shared" si="0"/>
        <v>0</v>
      </c>
      <c r="F10" s="2">
        <f t="shared" si="1"/>
        <v>0</v>
      </c>
      <c r="G10" s="2"/>
      <c r="H10" s="2">
        <f t="shared" si="2"/>
        <v>0</v>
      </c>
    </row>
    <row r="11" spans="1:8">
      <c r="A11" s="2" t="s">
        <v>277</v>
      </c>
      <c r="B11" s="2">
        <v>3660</v>
      </c>
      <c r="C11" s="2">
        <v>4000</v>
      </c>
      <c r="D11" s="2"/>
      <c r="E11" s="2">
        <f t="shared" si="0"/>
        <v>15320</v>
      </c>
      <c r="F11" s="2">
        <f t="shared" si="1"/>
        <v>15.32</v>
      </c>
      <c r="G11" s="2">
        <v>8</v>
      </c>
      <c r="H11" s="2">
        <f t="shared" si="2"/>
        <v>122.56</v>
      </c>
    </row>
    <row r="12" spans="1:8">
      <c r="A12" s="2"/>
      <c r="B12" s="2"/>
      <c r="C12" s="2"/>
      <c r="D12" s="2"/>
      <c r="E12" s="2">
        <f t="shared" si="0"/>
        <v>0</v>
      </c>
      <c r="F12" s="2">
        <f t="shared" si="1"/>
        <v>0</v>
      </c>
      <c r="G12" s="2"/>
      <c r="H12" s="2">
        <f t="shared" si="2"/>
        <v>0</v>
      </c>
    </row>
    <row r="13" spans="8:8">
      <c r="H13">
        <f>SUM(H2:H12)</f>
        <v>603.68</v>
      </c>
    </row>
    <row r="19" ht="15.6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ht="15.6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ht="15.6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ht="15.6" spans="1:13">
      <c r="A22" s="4">
        <v>25</v>
      </c>
      <c r="B22" s="4">
        <v>22</v>
      </c>
      <c r="C22" s="4">
        <v>20</v>
      </c>
      <c r="D22" s="4">
        <v>15</v>
      </c>
      <c r="E22" s="4" t="s">
        <v>278</v>
      </c>
      <c r="F22" s="4"/>
      <c r="G22" s="4"/>
      <c r="I22" s="4">
        <v>22</v>
      </c>
      <c r="J22" s="4" t="s">
        <v>279</v>
      </c>
      <c r="K22" s="4"/>
      <c r="L22" s="4"/>
      <c r="M22">
        <v>5</v>
      </c>
    </row>
    <row r="23" ht="15.6" spans="1:13">
      <c r="A23" s="4">
        <v>2</v>
      </c>
      <c r="B23" s="4">
        <v>2</v>
      </c>
      <c r="C23" s="4">
        <v>2</v>
      </c>
      <c r="D23" s="4">
        <v>2</v>
      </c>
      <c r="E23" s="4" t="s">
        <v>278</v>
      </c>
      <c r="F23" s="4"/>
      <c r="G23" s="4"/>
      <c r="I23" s="4">
        <v>2</v>
      </c>
      <c r="J23" s="4" t="s">
        <v>280</v>
      </c>
      <c r="K23" s="4"/>
      <c r="L23" s="4"/>
      <c r="M23">
        <v>15.7</v>
      </c>
    </row>
    <row r="24" ht="15.6" spans="1:12">
      <c r="A24" s="4">
        <v>3</v>
      </c>
      <c r="B24" s="4">
        <v>4</v>
      </c>
      <c r="C24" s="4">
        <v>5</v>
      </c>
      <c r="D24" s="4">
        <v>8</v>
      </c>
      <c r="E24" s="4" t="s">
        <v>278</v>
      </c>
      <c r="F24" s="4"/>
      <c r="G24" s="4"/>
      <c r="I24" s="4">
        <v>5</v>
      </c>
      <c r="J24" s="4" t="s">
        <v>279</v>
      </c>
      <c r="K24" s="4"/>
      <c r="L24" s="4"/>
    </row>
    <row r="25" ht="15.6" spans="1:13">
      <c r="A25" s="4">
        <v>3</v>
      </c>
      <c r="B25" s="4">
        <v>3</v>
      </c>
      <c r="C25" s="4">
        <v>3</v>
      </c>
      <c r="D25" s="4">
        <v>3</v>
      </c>
      <c r="E25" s="4" t="s">
        <v>278</v>
      </c>
      <c r="F25" s="4"/>
      <c r="G25" s="4"/>
      <c r="I25" s="4">
        <v>4</v>
      </c>
      <c r="J25" s="4" t="s">
        <v>281</v>
      </c>
      <c r="K25" s="4"/>
      <c r="L25" s="4"/>
      <c r="M25">
        <v>13</v>
      </c>
    </row>
    <row r="26" ht="15.6" spans="1:12">
      <c r="A26" s="4"/>
      <c r="B26" s="4"/>
      <c r="C26" s="4"/>
      <c r="D26" s="4"/>
      <c r="E26" s="4"/>
      <c r="F26" s="4" t="s">
        <v>282</v>
      </c>
      <c r="G26" s="4"/>
      <c r="H26" s="4"/>
      <c r="I26" s="4"/>
      <c r="J26" s="4"/>
      <c r="K26" s="4"/>
      <c r="L26" s="4"/>
    </row>
    <row r="27" ht="15.6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30" ht="15.6" spans="8:8">
      <c r="H30" s="4">
        <v>20</v>
      </c>
    </row>
    <row r="31" ht="15.6" spans="8:8">
      <c r="H31" s="4">
        <v>2</v>
      </c>
    </row>
    <row r="32" ht="15.6" spans="8:8">
      <c r="H32" s="4">
        <v>8</v>
      </c>
    </row>
    <row r="33" ht="15.6" spans="8:8">
      <c r="H33" s="4">
        <v>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I17" sqref="I17"/>
    </sheetView>
  </sheetViews>
  <sheetFormatPr defaultColWidth="8.88888888888889" defaultRowHeight="14.4" outlineLevelCol="5"/>
  <cols>
    <col min="1" max="1" width="14.6666666666667" customWidth="1"/>
  </cols>
  <sheetData>
    <row r="1" spans="1:6">
      <c r="A1" s="2" t="s">
        <v>29</v>
      </c>
      <c r="B1" s="2" t="s">
        <v>165</v>
      </c>
      <c r="C1" s="2" t="s">
        <v>270</v>
      </c>
      <c r="D1" s="2" t="s">
        <v>271</v>
      </c>
      <c r="E1" s="2" t="s">
        <v>5</v>
      </c>
      <c r="F1" s="2" t="s">
        <v>167</v>
      </c>
    </row>
    <row r="2" spans="1:6">
      <c r="A2" s="2" t="s">
        <v>283</v>
      </c>
      <c r="B2" s="2">
        <f>3660-300</f>
        <v>3360</v>
      </c>
      <c r="C2" s="2">
        <f>B2*2</f>
        <v>6720</v>
      </c>
      <c r="D2" s="2">
        <f>C2/1000</f>
        <v>6.72</v>
      </c>
      <c r="E2" s="2">
        <v>50</v>
      </c>
      <c r="F2" s="2">
        <f>D2*E2</f>
        <v>336</v>
      </c>
    </row>
    <row r="3" spans="1:6">
      <c r="A3" s="2"/>
      <c r="B3" s="2"/>
      <c r="C3" s="2">
        <f t="shared" ref="C3:C8" si="0">B3*2</f>
        <v>0</v>
      </c>
      <c r="D3" s="2">
        <f>C3/1000</f>
        <v>0</v>
      </c>
      <c r="E3" s="2"/>
      <c r="F3" s="2">
        <f t="shared" ref="F3:F9" si="1">D3*E3</f>
        <v>0</v>
      </c>
    </row>
    <row r="4" spans="1:6">
      <c r="A4" s="2" t="s">
        <v>284</v>
      </c>
      <c r="B4" s="2">
        <v>3660</v>
      </c>
      <c r="C4" s="2">
        <f t="shared" si="0"/>
        <v>7320</v>
      </c>
      <c r="D4" s="2">
        <f t="shared" ref="D4:D9" si="2">C4/1000</f>
        <v>7.32</v>
      </c>
      <c r="E4" s="2">
        <v>50</v>
      </c>
      <c r="F4" s="2">
        <f t="shared" si="1"/>
        <v>366</v>
      </c>
    </row>
    <row r="5" spans="1:6">
      <c r="A5" s="2"/>
      <c r="B5" s="2"/>
      <c r="C5" s="2">
        <f t="shared" si="0"/>
        <v>0</v>
      </c>
      <c r="D5" s="2">
        <f t="shared" si="2"/>
        <v>0</v>
      </c>
      <c r="E5" s="2"/>
      <c r="F5" s="2">
        <f t="shared" si="1"/>
        <v>0</v>
      </c>
    </row>
    <row r="6" spans="1:6">
      <c r="A6" s="2" t="s">
        <v>285</v>
      </c>
      <c r="B6" s="2">
        <v>1700</v>
      </c>
      <c r="C6" s="2">
        <f t="shared" si="0"/>
        <v>3400</v>
      </c>
      <c r="D6" s="2">
        <f t="shared" si="2"/>
        <v>3.4</v>
      </c>
      <c r="E6" s="2">
        <v>50</v>
      </c>
      <c r="F6" s="2">
        <f t="shared" si="1"/>
        <v>170</v>
      </c>
    </row>
    <row r="7" spans="1:6">
      <c r="A7" s="2"/>
      <c r="B7" s="2"/>
      <c r="C7" s="2">
        <f t="shared" si="0"/>
        <v>0</v>
      </c>
      <c r="D7" s="2">
        <f t="shared" si="2"/>
        <v>0</v>
      </c>
      <c r="E7" s="2"/>
      <c r="F7" s="2">
        <f t="shared" si="1"/>
        <v>0</v>
      </c>
    </row>
    <row r="8" spans="1:6">
      <c r="A8" s="2" t="s">
        <v>286</v>
      </c>
      <c r="B8" s="2">
        <v>2300</v>
      </c>
      <c r="C8" s="2">
        <f t="shared" si="0"/>
        <v>4600</v>
      </c>
      <c r="D8" s="2">
        <f t="shared" si="2"/>
        <v>4.6</v>
      </c>
      <c r="E8" s="2">
        <v>50</v>
      </c>
      <c r="F8" s="2">
        <f t="shared" si="1"/>
        <v>230</v>
      </c>
    </row>
    <row r="9" spans="1:6">
      <c r="A9" s="2"/>
      <c r="B9" s="2"/>
      <c r="C9" s="2"/>
      <c r="D9" s="2">
        <v>-10</v>
      </c>
      <c r="E9" s="2">
        <v>50</v>
      </c>
      <c r="F9" s="2">
        <f t="shared" si="1"/>
        <v>-500</v>
      </c>
    </row>
    <row r="10" spans="4:6">
      <c r="D10" s="3"/>
      <c r="E10" s="3"/>
      <c r="F10" s="3">
        <f>SUM(F2:F9)</f>
        <v>602</v>
      </c>
    </row>
    <row r="11" spans="4:6">
      <c r="D11" s="3"/>
      <c r="E11" s="3"/>
      <c r="F11" s="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opLeftCell="A7" workbookViewId="0">
      <selection activeCell="G16" sqref="G16"/>
    </sheetView>
  </sheetViews>
  <sheetFormatPr defaultColWidth="8.88888888888889" defaultRowHeight="14.4" outlineLevelCol="3"/>
  <cols>
    <col min="1" max="1" width="10.7777777777778"/>
    <col min="2" max="2" width="12.3333333333333" customWidth="1"/>
    <col min="7" max="7" width="13.2222222222222" customWidth="1"/>
    <col min="8" max="8" width="21.3333333333333" customWidth="1"/>
    <col min="12" max="12" width="13.7777777777778" customWidth="1"/>
  </cols>
  <sheetData>
    <row r="1" spans="1:4">
      <c r="A1" t="s">
        <v>287</v>
      </c>
      <c r="B1" t="s">
        <v>288</v>
      </c>
      <c r="C1" t="s">
        <v>289</v>
      </c>
      <c r="D1" t="s">
        <v>290</v>
      </c>
    </row>
    <row r="2" spans="1:4">
      <c r="A2" s="1">
        <v>45399</v>
      </c>
      <c r="B2">
        <v>58.85</v>
      </c>
      <c r="C2">
        <v>55.6</v>
      </c>
      <c r="D2">
        <f t="shared" ref="D2:D15" si="0">(B2-C2)*2</f>
        <v>6.5</v>
      </c>
    </row>
    <row r="3" spans="1:4">
      <c r="A3" s="1">
        <v>45400</v>
      </c>
      <c r="B3">
        <v>59.35</v>
      </c>
      <c r="C3">
        <v>55.9</v>
      </c>
      <c r="D3">
        <f t="shared" si="0"/>
        <v>6.90000000000001</v>
      </c>
    </row>
    <row r="4" spans="1:4">
      <c r="A4" s="1">
        <v>45401</v>
      </c>
      <c r="B4">
        <v>59.35</v>
      </c>
      <c r="C4">
        <v>55.9</v>
      </c>
      <c r="D4">
        <f t="shared" si="0"/>
        <v>6.90000000000001</v>
      </c>
    </row>
    <row r="5" spans="1:4">
      <c r="A5" s="1">
        <v>45402</v>
      </c>
      <c r="B5">
        <v>59.4</v>
      </c>
      <c r="C5">
        <v>55.9</v>
      </c>
      <c r="D5">
        <f t="shared" si="0"/>
        <v>7</v>
      </c>
    </row>
    <row r="6" spans="1:4">
      <c r="A6" s="1">
        <v>45403</v>
      </c>
      <c r="B6">
        <v>59.3</v>
      </c>
      <c r="C6">
        <v>55.85</v>
      </c>
      <c r="D6">
        <f t="shared" si="0"/>
        <v>6.89999999999999</v>
      </c>
    </row>
    <row r="7" spans="1:4">
      <c r="A7" s="1">
        <v>45404</v>
      </c>
      <c r="B7">
        <v>59.3</v>
      </c>
      <c r="C7">
        <v>55.75</v>
      </c>
      <c r="D7">
        <f t="shared" si="0"/>
        <v>7.09999999999999</v>
      </c>
    </row>
    <row r="8" spans="1:4">
      <c r="A8" s="1">
        <v>45405</v>
      </c>
      <c r="B8">
        <v>59.7</v>
      </c>
      <c r="C8">
        <v>56</v>
      </c>
      <c r="D8">
        <f t="shared" si="0"/>
        <v>7.40000000000001</v>
      </c>
    </row>
    <row r="9" spans="1:4">
      <c r="A9" s="1">
        <v>45406</v>
      </c>
      <c r="B9">
        <v>60.7</v>
      </c>
      <c r="C9">
        <v>56.9</v>
      </c>
      <c r="D9">
        <f t="shared" si="0"/>
        <v>7.60000000000001</v>
      </c>
    </row>
    <row r="10" spans="1:4">
      <c r="A10" s="1">
        <v>45407</v>
      </c>
      <c r="B10">
        <v>60.35</v>
      </c>
      <c r="C10">
        <v>56.8</v>
      </c>
      <c r="D10">
        <f t="shared" si="0"/>
        <v>7.10000000000001</v>
      </c>
    </row>
    <row r="11" spans="1:4">
      <c r="A11" s="1">
        <v>45408</v>
      </c>
      <c r="B11">
        <v>59.95</v>
      </c>
      <c r="C11">
        <v>56.8</v>
      </c>
      <c r="D11">
        <f t="shared" si="0"/>
        <v>6.30000000000001</v>
      </c>
    </row>
    <row r="12" spans="1:4">
      <c r="A12" s="1">
        <v>45409</v>
      </c>
      <c r="B12">
        <v>59.4</v>
      </c>
      <c r="C12">
        <v>55.6</v>
      </c>
      <c r="D12">
        <f t="shared" si="0"/>
        <v>7.59999999999999</v>
      </c>
    </row>
    <row r="13" spans="1:4">
      <c r="A13" s="1">
        <v>45410</v>
      </c>
      <c r="B13">
        <v>60.95</v>
      </c>
      <c r="C13">
        <v>57.2</v>
      </c>
      <c r="D13">
        <f t="shared" si="0"/>
        <v>7.5</v>
      </c>
    </row>
    <row r="14" spans="1:4">
      <c r="A14" s="1">
        <v>45411</v>
      </c>
      <c r="D14">
        <f t="shared" si="0"/>
        <v>0</v>
      </c>
    </row>
    <row r="15" spans="1:4">
      <c r="A15" s="1">
        <v>45412</v>
      </c>
      <c r="B15">
        <v>59.9</v>
      </c>
      <c r="C15">
        <v>56.7</v>
      </c>
      <c r="D15">
        <f t="shared" si="0"/>
        <v>6.39999999999999</v>
      </c>
    </row>
    <row r="16" spans="1:2">
      <c r="A16" s="1">
        <v>45413</v>
      </c>
      <c r="B16">
        <v>60.85</v>
      </c>
    </row>
    <row r="17" spans="1:4">
      <c r="A17" s="1">
        <v>45414</v>
      </c>
      <c r="B17">
        <v>60.5</v>
      </c>
      <c r="C17">
        <v>56.85</v>
      </c>
      <c r="D17">
        <f t="shared" ref="D17:D27" si="1">(B17-C17)*2</f>
        <v>7.3</v>
      </c>
    </row>
    <row r="18" spans="1:4">
      <c r="A18" s="1">
        <v>45415</v>
      </c>
      <c r="D18">
        <f t="shared" si="1"/>
        <v>0</v>
      </c>
    </row>
    <row r="19" spans="1:4">
      <c r="A19" s="1">
        <v>45416</v>
      </c>
      <c r="B19">
        <v>60.65</v>
      </c>
      <c r="C19">
        <v>56.75</v>
      </c>
      <c r="D19">
        <f t="shared" si="1"/>
        <v>7.8</v>
      </c>
    </row>
    <row r="20" spans="1:4">
      <c r="A20" s="1">
        <v>45417</v>
      </c>
      <c r="B20">
        <v>61.55</v>
      </c>
      <c r="C20">
        <v>57.85</v>
      </c>
      <c r="D20">
        <f t="shared" si="1"/>
        <v>7.39999999999999</v>
      </c>
    </row>
    <row r="21" spans="1:4">
      <c r="A21" s="1">
        <v>45418</v>
      </c>
      <c r="D21">
        <f t="shared" si="1"/>
        <v>0</v>
      </c>
    </row>
    <row r="22" spans="1:4">
      <c r="A22" s="1">
        <v>45419</v>
      </c>
      <c r="D22">
        <f t="shared" si="1"/>
        <v>0</v>
      </c>
    </row>
    <row r="23" spans="1:4">
      <c r="A23" s="1">
        <v>45420</v>
      </c>
      <c r="B23">
        <v>60.05</v>
      </c>
      <c r="C23">
        <v>56</v>
      </c>
      <c r="D23">
        <f t="shared" si="1"/>
        <v>8.09999999999999</v>
      </c>
    </row>
    <row r="24" spans="1:4">
      <c r="A24" s="1">
        <v>45421</v>
      </c>
      <c r="D24">
        <f t="shared" si="1"/>
        <v>0</v>
      </c>
    </row>
    <row r="25" spans="1:4">
      <c r="A25" s="1">
        <v>45422</v>
      </c>
      <c r="B25">
        <v>60.35</v>
      </c>
      <c r="C25">
        <v>56.3</v>
      </c>
      <c r="D25">
        <f t="shared" si="1"/>
        <v>8.10000000000001</v>
      </c>
    </row>
    <row r="26" spans="1:4">
      <c r="A26" s="1">
        <v>45423</v>
      </c>
      <c r="B26">
        <v>61.95</v>
      </c>
      <c r="C26">
        <v>57.3</v>
      </c>
      <c r="D26">
        <f t="shared" si="1"/>
        <v>9.30000000000001</v>
      </c>
    </row>
    <row r="27" spans="1:4">
      <c r="A27" s="1">
        <v>45424</v>
      </c>
      <c r="B27">
        <v>61.2</v>
      </c>
      <c r="C27">
        <v>56.8</v>
      </c>
      <c r="D27">
        <f t="shared" si="1"/>
        <v>8.80000000000001</v>
      </c>
    </row>
    <row r="28" spans="1:1">
      <c r="A28" s="1">
        <v>45425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opLeftCell="A13" workbookViewId="0">
      <selection activeCell="G95" sqref="G95"/>
    </sheetView>
  </sheetViews>
  <sheetFormatPr defaultColWidth="9" defaultRowHeight="14.4"/>
  <cols>
    <col min="1" max="1" width="50.1111111111111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9" width="18.75" customWidth="1"/>
    <col min="10" max="10" width="11" customWidth="1"/>
    <col min="11" max="11" width="10.6666666666667" customWidth="1"/>
  </cols>
  <sheetData>
    <row r="1" spans="1:13">
      <c r="A1" s="18" t="s">
        <v>50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51</v>
      </c>
      <c r="G1" s="18" t="s">
        <v>52</v>
      </c>
      <c r="H1" s="18" t="s">
        <v>53</v>
      </c>
      <c r="I1" s="18" t="s">
        <v>54</v>
      </c>
      <c r="J1" s="18" t="s">
        <v>7</v>
      </c>
      <c r="K1" s="18" t="s">
        <v>55</v>
      </c>
      <c r="L1" s="18" t="s">
        <v>9</v>
      </c>
      <c r="M1" s="18" t="s">
        <v>10</v>
      </c>
    </row>
    <row r="2" spans="1:13">
      <c r="A2" s="18" t="s">
        <v>56</v>
      </c>
      <c r="B2" s="19" t="s">
        <v>57</v>
      </c>
      <c r="C2" s="19">
        <v>1</v>
      </c>
      <c r="D2" s="19"/>
      <c r="E2" s="19" t="s">
        <v>14</v>
      </c>
      <c r="F2" s="18">
        <v>100</v>
      </c>
      <c r="G2" s="18">
        <v>100</v>
      </c>
      <c r="H2" s="18">
        <f>C2*F2</f>
        <v>100</v>
      </c>
      <c r="I2" s="18">
        <f t="shared" ref="I2:I21" si="0">C2*G2</f>
        <v>100</v>
      </c>
      <c r="J2" s="18"/>
      <c r="K2" s="18"/>
      <c r="L2" s="18"/>
      <c r="M2" s="18"/>
    </row>
    <row r="3" spans="1:13">
      <c r="A3" s="18" t="s">
        <v>58</v>
      </c>
      <c r="B3" s="19" t="s">
        <v>59</v>
      </c>
      <c r="C3" s="19">
        <v>140</v>
      </c>
      <c r="D3" s="19"/>
      <c r="E3" s="19" t="s">
        <v>14</v>
      </c>
      <c r="F3" s="18">
        <v>20</v>
      </c>
      <c r="G3" s="18">
        <v>20</v>
      </c>
      <c r="H3" s="18">
        <f t="shared" ref="H3:H34" si="1">C3*F3</f>
        <v>2800</v>
      </c>
      <c r="I3" s="18">
        <f t="shared" si="0"/>
        <v>2800</v>
      </c>
      <c r="J3" s="18"/>
      <c r="K3" s="18" t="s">
        <v>60</v>
      </c>
      <c r="L3" s="18"/>
      <c r="M3" s="18"/>
    </row>
    <row r="4" spans="1:13">
      <c r="A4" s="18"/>
      <c r="B4" s="19" t="s">
        <v>61</v>
      </c>
      <c r="C4" s="19">
        <v>4</v>
      </c>
      <c r="D4" s="19"/>
      <c r="E4" s="19" t="s">
        <v>14</v>
      </c>
      <c r="F4" s="18">
        <v>70</v>
      </c>
      <c r="G4" s="18">
        <v>70</v>
      </c>
      <c r="H4" s="18">
        <f t="shared" si="1"/>
        <v>280</v>
      </c>
      <c r="I4" s="18">
        <f t="shared" si="0"/>
        <v>280</v>
      </c>
      <c r="J4" s="18" t="s">
        <v>62</v>
      </c>
      <c r="K4" s="18"/>
      <c r="L4" s="18"/>
      <c r="M4" s="18"/>
    </row>
    <row r="5" spans="1:13">
      <c r="A5" s="18"/>
      <c r="B5" s="19" t="s">
        <v>63</v>
      </c>
      <c r="C5" s="19">
        <v>4</v>
      </c>
      <c r="D5" s="19"/>
      <c r="E5" s="19" t="s">
        <v>14</v>
      </c>
      <c r="F5" s="19">
        <v>35</v>
      </c>
      <c r="G5" s="19">
        <v>35</v>
      </c>
      <c r="H5" s="18">
        <f t="shared" si="1"/>
        <v>140</v>
      </c>
      <c r="I5" s="18">
        <f t="shared" si="0"/>
        <v>140</v>
      </c>
      <c r="J5" s="18"/>
      <c r="K5" s="18"/>
      <c r="L5" s="18"/>
      <c r="M5" s="18"/>
    </row>
    <row r="6" spans="1:13">
      <c r="A6" s="18"/>
      <c r="B6" s="19" t="s">
        <v>64</v>
      </c>
      <c r="C6" s="19">
        <v>50</v>
      </c>
      <c r="D6" s="19"/>
      <c r="E6" s="19" t="s">
        <v>14</v>
      </c>
      <c r="F6" s="18">
        <v>20</v>
      </c>
      <c r="G6" s="18">
        <v>20</v>
      </c>
      <c r="H6" s="18">
        <f t="shared" si="1"/>
        <v>1000</v>
      </c>
      <c r="I6" s="18">
        <f t="shared" si="0"/>
        <v>1000</v>
      </c>
      <c r="J6" s="18"/>
      <c r="K6" s="18"/>
      <c r="L6" s="18"/>
      <c r="M6" s="18"/>
    </row>
    <row r="7" spans="1:13">
      <c r="A7" s="18"/>
      <c r="B7" s="19" t="s">
        <v>65</v>
      </c>
      <c r="C7" s="19">
        <v>100</v>
      </c>
      <c r="D7" s="19" t="s">
        <v>66</v>
      </c>
      <c r="E7" s="19" t="s">
        <v>14</v>
      </c>
      <c r="F7" s="18">
        <v>20</v>
      </c>
      <c r="G7" s="18">
        <v>20</v>
      </c>
      <c r="H7" s="18">
        <f t="shared" si="1"/>
        <v>2000</v>
      </c>
      <c r="I7" s="18">
        <f t="shared" si="0"/>
        <v>2000</v>
      </c>
      <c r="J7" s="18"/>
      <c r="K7" s="18" t="s">
        <v>67</v>
      </c>
      <c r="L7" s="18"/>
      <c r="M7" s="18"/>
    </row>
    <row r="8" spans="1:13">
      <c r="A8" s="2"/>
      <c r="B8" s="19" t="s">
        <v>19</v>
      </c>
      <c r="C8" s="19">
        <v>30</v>
      </c>
      <c r="D8" s="19"/>
      <c r="E8" s="19" t="s">
        <v>14</v>
      </c>
      <c r="F8" s="18">
        <v>30</v>
      </c>
      <c r="G8" s="18">
        <v>30</v>
      </c>
      <c r="H8" s="18">
        <f t="shared" si="1"/>
        <v>900</v>
      </c>
      <c r="I8" s="18">
        <f t="shared" si="0"/>
        <v>900</v>
      </c>
      <c r="J8" s="18"/>
      <c r="K8" s="18"/>
      <c r="L8" s="18"/>
      <c r="M8" s="18"/>
    </row>
    <row r="9" spans="1:13">
      <c r="A9" s="2"/>
      <c r="B9" s="19" t="s">
        <v>46</v>
      </c>
      <c r="C9" s="19">
        <v>20</v>
      </c>
      <c r="D9" s="18" t="s">
        <v>68</v>
      </c>
      <c r="E9" s="19" t="s">
        <v>14</v>
      </c>
      <c r="F9" s="18">
        <v>20</v>
      </c>
      <c r="G9" s="18">
        <v>20</v>
      </c>
      <c r="H9" s="18">
        <f t="shared" si="1"/>
        <v>400</v>
      </c>
      <c r="I9" s="18">
        <f t="shared" si="0"/>
        <v>400</v>
      </c>
      <c r="J9" s="18"/>
      <c r="K9" s="18"/>
      <c r="L9" s="18"/>
      <c r="M9" s="18"/>
    </row>
    <row r="10" spans="1:13">
      <c r="A10" s="18"/>
      <c r="B10" s="18" t="s">
        <v>33</v>
      </c>
      <c r="C10" s="18">
        <v>1</v>
      </c>
      <c r="D10" s="18" t="s">
        <v>34</v>
      </c>
      <c r="E10" s="19" t="s">
        <v>69</v>
      </c>
      <c r="F10" s="18">
        <v>500</v>
      </c>
      <c r="G10" s="18">
        <v>500</v>
      </c>
      <c r="H10" s="18">
        <f t="shared" si="1"/>
        <v>500</v>
      </c>
      <c r="I10" s="18">
        <f t="shared" si="0"/>
        <v>500</v>
      </c>
      <c r="J10" s="18"/>
      <c r="K10" s="18"/>
      <c r="L10" s="18"/>
      <c r="M10" s="18"/>
    </row>
    <row r="11" spans="1:13">
      <c r="A11" s="18"/>
      <c r="B11" s="18" t="s">
        <v>70</v>
      </c>
      <c r="C11" s="18">
        <v>1</v>
      </c>
      <c r="D11" s="18"/>
      <c r="E11" s="19" t="s">
        <v>69</v>
      </c>
      <c r="F11" s="18">
        <v>4000</v>
      </c>
      <c r="G11" s="18">
        <v>4000</v>
      </c>
      <c r="H11" s="18">
        <f t="shared" si="1"/>
        <v>4000</v>
      </c>
      <c r="I11" s="18">
        <f t="shared" si="0"/>
        <v>4000</v>
      </c>
      <c r="J11" s="18"/>
      <c r="K11" s="18"/>
      <c r="L11" s="18"/>
      <c r="M11" s="18"/>
    </row>
    <row r="12" spans="1:13">
      <c r="A12" s="2"/>
      <c r="B12" t="s">
        <v>71</v>
      </c>
      <c r="C12" s="19">
        <v>100</v>
      </c>
      <c r="D12" s="18"/>
      <c r="E12" s="19" t="s">
        <v>14</v>
      </c>
      <c r="F12" s="18">
        <v>20</v>
      </c>
      <c r="G12" s="18">
        <v>20</v>
      </c>
      <c r="H12" s="18">
        <f t="shared" si="1"/>
        <v>2000</v>
      </c>
      <c r="I12" s="18">
        <f t="shared" si="0"/>
        <v>2000</v>
      </c>
      <c r="J12" s="18"/>
      <c r="K12" s="18"/>
      <c r="L12" s="18"/>
      <c r="M12" s="18"/>
    </row>
    <row r="13" spans="1:13">
      <c r="A13" s="2"/>
      <c r="B13" t="s">
        <v>72</v>
      </c>
      <c r="C13" s="19">
        <v>40</v>
      </c>
      <c r="D13" s="18" t="s">
        <v>73</v>
      </c>
      <c r="E13" s="19" t="s">
        <v>69</v>
      </c>
      <c r="F13" s="18">
        <v>40</v>
      </c>
      <c r="G13" s="18">
        <v>40</v>
      </c>
      <c r="H13" s="18">
        <f t="shared" si="1"/>
        <v>1600</v>
      </c>
      <c r="I13" s="18">
        <f t="shared" si="0"/>
        <v>1600</v>
      </c>
      <c r="J13" s="18"/>
      <c r="K13" s="18"/>
      <c r="L13" s="18"/>
      <c r="M13" s="18"/>
    </row>
    <row r="14" spans="1:13">
      <c r="A14" s="2"/>
      <c r="B14" t="s">
        <v>74</v>
      </c>
      <c r="C14" s="19">
        <v>1</v>
      </c>
      <c r="D14" s="18"/>
      <c r="E14" s="19" t="s">
        <v>14</v>
      </c>
      <c r="F14" s="18">
        <v>75</v>
      </c>
      <c r="G14" s="18">
        <v>75</v>
      </c>
      <c r="H14" s="18">
        <f t="shared" si="1"/>
        <v>75</v>
      </c>
      <c r="I14" s="18">
        <f t="shared" si="0"/>
        <v>75</v>
      </c>
      <c r="J14" s="18"/>
      <c r="K14" s="18"/>
      <c r="L14" s="18"/>
      <c r="M14" s="18"/>
    </row>
    <row r="15" spans="1:13">
      <c r="A15" s="2"/>
      <c r="B15" t="s">
        <v>75</v>
      </c>
      <c r="C15" s="19">
        <v>80</v>
      </c>
      <c r="D15" s="18" t="s">
        <v>76</v>
      </c>
      <c r="E15" s="19" t="s">
        <v>14</v>
      </c>
      <c r="F15" s="18">
        <v>14</v>
      </c>
      <c r="G15" s="18">
        <v>14</v>
      </c>
      <c r="H15" s="18">
        <f t="shared" si="1"/>
        <v>1120</v>
      </c>
      <c r="I15" s="18">
        <f t="shared" si="0"/>
        <v>1120</v>
      </c>
      <c r="J15" s="18"/>
      <c r="K15" s="18"/>
      <c r="L15" s="18"/>
      <c r="M15" s="18"/>
    </row>
    <row r="16" spans="1:13">
      <c r="A16" s="2"/>
      <c r="B16" t="s">
        <v>77</v>
      </c>
      <c r="C16" s="19">
        <v>45</v>
      </c>
      <c r="D16" s="18"/>
      <c r="E16" s="19" t="s">
        <v>69</v>
      </c>
      <c r="F16" s="18">
        <v>150</v>
      </c>
      <c r="G16" s="18">
        <v>150</v>
      </c>
      <c r="H16" s="18">
        <f t="shared" si="1"/>
        <v>6750</v>
      </c>
      <c r="I16" s="18">
        <f t="shared" si="0"/>
        <v>6750</v>
      </c>
      <c r="J16" s="18"/>
      <c r="K16" s="18"/>
      <c r="L16" s="18"/>
      <c r="M16" s="18"/>
    </row>
    <row r="17" spans="1:13">
      <c r="A17" s="2" t="s">
        <v>78</v>
      </c>
      <c r="B17" s="18" t="s">
        <v>79</v>
      </c>
      <c r="C17" s="19">
        <v>55</v>
      </c>
      <c r="D17" s="18"/>
      <c r="E17" s="19" t="s">
        <v>14</v>
      </c>
      <c r="F17" s="18">
        <v>300</v>
      </c>
      <c r="G17" s="18">
        <v>300</v>
      </c>
      <c r="H17" s="18">
        <f t="shared" si="1"/>
        <v>16500</v>
      </c>
      <c r="I17" s="18">
        <f t="shared" si="0"/>
        <v>16500</v>
      </c>
      <c r="J17" s="18"/>
      <c r="K17" s="18"/>
      <c r="L17" s="18"/>
      <c r="M17" s="18"/>
    </row>
    <row r="18" spans="1:13">
      <c r="A18" s="2" t="s">
        <v>78</v>
      </c>
      <c r="B18" s="18" t="s">
        <v>80</v>
      </c>
      <c r="C18" s="19">
        <v>8</v>
      </c>
      <c r="D18" s="18"/>
      <c r="E18" s="19" t="s">
        <v>14</v>
      </c>
      <c r="F18" s="18">
        <v>100</v>
      </c>
      <c r="G18" s="18">
        <v>100</v>
      </c>
      <c r="H18" s="18">
        <f t="shared" si="1"/>
        <v>800</v>
      </c>
      <c r="I18" s="18">
        <f t="shared" si="0"/>
        <v>800</v>
      </c>
      <c r="J18" s="18"/>
      <c r="K18" s="18"/>
      <c r="L18" s="18"/>
      <c r="M18" s="18"/>
    </row>
    <row r="19" spans="1:13">
      <c r="A19" s="2"/>
      <c r="B19" s="18" t="s">
        <v>81</v>
      </c>
      <c r="C19" s="19">
        <v>1</v>
      </c>
      <c r="D19" s="18"/>
      <c r="E19" s="19" t="s">
        <v>81</v>
      </c>
      <c r="F19" s="18">
        <v>50000</v>
      </c>
      <c r="G19" s="18">
        <v>50000</v>
      </c>
      <c r="H19" s="18">
        <f t="shared" si="1"/>
        <v>50000</v>
      </c>
      <c r="I19" s="18">
        <f t="shared" si="0"/>
        <v>50000</v>
      </c>
      <c r="J19" s="18"/>
      <c r="K19" s="18"/>
      <c r="L19" s="18"/>
      <c r="M19" s="18"/>
    </row>
    <row r="20" spans="1:13">
      <c r="A20" s="2"/>
      <c r="B20" s="18" t="s">
        <v>82</v>
      </c>
      <c r="C20" s="19">
        <v>1</v>
      </c>
      <c r="D20" s="18"/>
      <c r="E20" s="19" t="s">
        <v>69</v>
      </c>
      <c r="F20" s="18">
        <v>500</v>
      </c>
      <c r="G20" s="18">
        <v>500</v>
      </c>
      <c r="H20" s="18">
        <f t="shared" si="1"/>
        <v>500</v>
      </c>
      <c r="I20" s="18">
        <f t="shared" si="0"/>
        <v>500</v>
      </c>
      <c r="J20" s="18"/>
      <c r="K20" s="18"/>
      <c r="L20" s="18"/>
      <c r="M20" s="18"/>
    </row>
    <row r="21" spans="1:13">
      <c r="A21" s="2"/>
      <c r="B21" s="18" t="s">
        <v>83</v>
      </c>
      <c r="C21" s="19">
        <v>1</v>
      </c>
      <c r="D21" s="18"/>
      <c r="E21" s="19" t="s">
        <v>14</v>
      </c>
      <c r="F21" s="18">
        <v>10000</v>
      </c>
      <c r="G21" s="18">
        <v>10000</v>
      </c>
      <c r="H21" s="18">
        <f t="shared" si="1"/>
        <v>10000</v>
      </c>
      <c r="I21" s="18">
        <f t="shared" si="0"/>
        <v>10000</v>
      </c>
      <c r="J21" s="18"/>
      <c r="K21" s="18"/>
      <c r="L21" s="18"/>
      <c r="M21" s="18"/>
    </row>
    <row r="22" spans="1:13">
      <c r="A22" s="2"/>
      <c r="B22" s="18" t="s">
        <v>84</v>
      </c>
      <c r="C22" s="18">
        <v>1</v>
      </c>
      <c r="D22" s="18"/>
      <c r="E22" s="19" t="s">
        <v>14</v>
      </c>
      <c r="F22" s="18">
        <v>1000</v>
      </c>
      <c r="G22" s="18">
        <v>1000</v>
      </c>
      <c r="H22" s="18">
        <f t="shared" si="1"/>
        <v>1000</v>
      </c>
      <c r="I22" s="18">
        <f t="shared" ref="I22:I28" si="2">C22*G22</f>
        <v>1000</v>
      </c>
      <c r="J22" s="18"/>
      <c r="K22" s="18"/>
      <c r="L22" s="18"/>
      <c r="M22" s="18"/>
    </row>
    <row r="23" spans="1:13">
      <c r="A23" s="2"/>
      <c r="B23" s="18"/>
      <c r="C23" s="18"/>
      <c r="D23" s="18"/>
      <c r="E23" s="19"/>
      <c r="F23" s="18"/>
      <c r="G23" s="18"/>
      <c r="H23" s="18">
        <f t="shared" si="1"/>
        <v>0</v>
      </c>
      <c r="I23" s="18">
        <f t="shared" si="2"/>
        <v>0</v>
      </c>
      <c r="J23" s="18"/>
      <c r="K23" s="18"/>
      <c r="L23" s="18"/>
      <c r="M23" s="18"/>
    </row>
    <row r="24" spans="1:13">
      <c r="A24" s="2"/>
      <c r="B24" s="18" t="s">
        <v>85</v>
      </c>
      <c r="C24" s="18">
        <v>3</v>
      </c>
      <c r="D24" s="18" t="s">
        <v>86</v>
      </c>
      <c r="E24" s="19" t="s">
        <v>14</v>
      </c>
      <c r="F24" s="18">
        <v>500</v>
      </c>
      <c r="G24" s="18">
        <v>500</v>
      </c>
      <c r="H24" s="18">
        <f t="shared" si="1"/>
        <v>1500</v>
      </c>
      <c r="I24" s="18">
        <f t="shared" si="2"/>
        <v>1500</v>
      </c>
      <c r="J24" s="18"/>
      <c r="K24" s="18"/>
      <c r="L24" s="18"/>
      <c r="M24" s="18"/>
    </row>
    <row r="25" spans="1:13">
      <c r="A25" s="2"/>
      <c r="B25" s="18" t="s">
        <v>87</v>
      </c>
      <c r="C25" s="18">
        <v>2</v>
      </c>
      <c r="D25" s="18" t="s">
        <v>86</v>
      </c>
      <c r="E25" s="19" t="s">
        <v>14</v>
      </c>
      <c r="F25" s="18">
        <v>500</v>
      </c>
      <c r="G25" s="18">
        <v>500</v>
      </c>
      <c r="H25" s="18">
        <f t="shared" si="1"/>
        <v>1000</v>
      </c>
      <c r="I25" s="18">
        <f t="shared" si="2"/>
        <v>1000</v>
      </c>
      <c r="J25" s="18"/>
      <c r="K25" s="18"/>
      <c r="L25" s="18"/>
      <c r="M25" s="18"/>
    </row>
    <row r="26" spans="1:13">
      <c r="A26" s="2"/>
      <c r="B26" t="s">
        <v>88</v>
      </c>
      <c r="C26" s="18">
        <v>1</v>
      </c>
      <c r="D26" s="18" t="s">
        <v>86</v>
      </c>
      <c r="E26" s="19" t="s">
        <v>14</v>
      </c>
      <c r="F26" s="18">
        <v>500</v>
      </c>
      <c r="G26" s="18">
        <v>500</v>
      </c>
      <c r="H26" s="18">
        <f t="shared" si="1"/>
        <v>500</v>
      </c>
      <c r="I26" s="18">
        <f t="shared" si="2"/>
        <v>500</v>
      </c>
      <c r="J26" s="18"/>
      <c r="K26" s="18"/>
      <c r="L26" s="18"/>
      <c r="M26" s="18"/>
    </row>
    <row r="27" spans="1:13">
      <c r="A27" s="18" t="s">
        <v>89</v>
      </c>
      <c r="B27" s="18" t="s">
        <v>90</v>
      </c>
      <c r="C27" s="18">
        <v>2</v>
      </c>
      <c r="D27" s="18"/>
      <c r="E27" s="19" t="s">
        <v>14</v>
      </c>
      <c r="F27" s="18">
        <v>800</v>
      </c>
      <c r="G27" s="18">
        <v>800</v>
      </c>
      <c r="H27" s="18">
        <f t="shared" si="1"/>
        <v>1600</v>
      </c>
      <c r="I27" s="18">
        <f t="shared" si="2"/>
        <v>1600</v>
      </c>
      <c r="J27" s="18"/>
      <c r="K27" s="18"/>
      <c r="L27" s="18"/>
      <c r="M27" s="18"/>
    </row>
    <row r="28" spans="1:13">
      <c r="A28" s="2"/>
      <c r="B28" s="18" t="s">
        <v>91</v>
      </c>
      <c r="C28" s="18">
        <v>1</v>
      </c>
      <c r="D28" s="18"/>
      <c r="E28" s="19" t="s">
        <v>69</v>
      </c>
      <c r="F28" s="18">
        <v>2800</v>
      </c>
      <c r="G28" s="18">
        <v>2800</v>
      </c>
      <c r="H28" s="18">
        <f t="shared" si="1"/>
        <v>2800</v>
      </c>
      <c r="I28" s="18">
        <f t="shared" si="2"/>
        <v>2800</v>
      </c>
      <c r="J28" s="18"/>
      <c r="K28" s="18"/>
      <c r="L28" s="18"/>
      <c r="M28" s="18"/>
    </row>
    <row r="29" spans="1:13">
      <c r="A29" s="2"/>
      <c r="B29" s="18" t="s">
        <v>92</v>
      </c>
      <c r="C29" s="18">
        <v>1</v>
      </c>
      <c r="D29" s="18"/>
      <c r="E29" s="19" t="s">
        <v>69</v>
      </c>
      <c r="F29" s="18">
        <v>100</v>
      </c>
      <c r="G29" s="18">
        <v>100</v>
      </c>
      <c r="H29" s="18">
        <f t="shared" si="1"/>
        <v>100</v>
      </c>
      <c r="I29" s="18">
        <f t="shared" ref="I29:I41" si="3">C29*G29</f>
        <v>100</v>
      </c>
      <c r="J29" s="18"/>
      <c r="K29" s="18"/>
      <c r="L29" s="18"/>
      <c r="M29" s="18"/>
    </row>
    <row r="30" spans="1:13">
      <c r="A30" s="2"/>
      <c r="B30" s="18" t="s">
        <v>27</v>
      </c>
      <c r="C30" s="19">
        <v>50</v>
      </c>
      <c r="D30" s="18" t="s">
        <v>28</v>
      </c>
      <c r="E30" s="19" t="s">
        <v>69</v>
      </c>
      <c r="F30" s="18">
        <v>21</v>
      </c>
      <c r="G30" s="18">
        <v>21</v>
      </c>
      <c r="H30" s="18">
        <f t="shared" si="1"/>
        <v>1050</v>
      </c>
      <c r="I30" s="18">
        <f t="shared" si="3"/>
        <v>1050</v>
      </c>
      <c r="J30" s="18"/>
      <c r="K30" s="18"/>
      <c r="L30" s="18"/>
      <c r="M30" s="18"/>
    </row>
    <row r="31" spans="1:13">
      <c r="A31" s="2"/>
      <c r="B31" s="2" t="s">
        <v>93</v>
      </c>
      <c r="C31" s="19">
        <v>50</v>
      </c>
      <c r="D31" s="18"/>
      <c r="E31" s="19" t="s">
        <v>14</v>
      </c>
      <c r="F31" s="18">
        <v>60</v>
      </c>
      <c r="G31" s="18">
        <v>100</v>
      </c>
      <c r="H31" s="18">
        <f t="shared" si="1"/>
        <v>3000</v>
      </c>
      <c r="I31" s="18">
        <f t="shared" si="3"/>
        <v>5000</v>
      </c>
      <c r="J31" s="18"/>
      <c r="K31" s="18" t="s">
        <v>94</v>
      </c>
      <c r="L31" s="18"/>
      <c r="M31" s="18"/>
    </row>
    <row r="32" spans="1:13">
      <c r="A32" s="2"/>
      <c r="B32" s="2" t="s">
        <v>95</v>
      </c>
      <c r="C32" s="19">
        <v>50</v>
      </c>
      <c r="D32" s="18"/>
      <c r="E32" s="19" t="s">
        <v>14</v>
      </c>
      <c r="F32" s="18">
        <v>60</v>
      </c>
      <c r="G32" s="18">
        <v>100</v>
      </c>
      <c r="H32" s="18">
        <f t="shared" si="1"/>
        <v>3000</v>
      </c>
      <c r="I32" s="18">
        <f t="shared" si="3"/>
        <v>5000</v>
      </c>
      <c r="J32" s="18"/>
      <c r="K32" s="18"/>
      <c r="L32" s="18"/>
      <c r="M32" s="18"/>
    </row>
    <row r="33" spans="1:13">
      <c r="A33" s="2"/>
      <c r="B33" s="2" t="s">
        <v>96</v>
      </c>
      <c r="C33" s="19">
        <v>18</v>
      </c>
      <c r="D33" s="18" t="s">
        <v>97</v>
      </c>
      <c r="E33" s="19" t="s">
        <v>14</v>
      </c>
      <c r="F33" s="18">
        <v>35</v>
      </c>
      <c r="G33" s="18">
        <v>35</v>
      </c>
      <c r="H33" s="18">
        <f t="shared" si="1"/>
        <v>630</v>
      </c>
      <c r="I33" s="18">
        <f t="shared" si="3"/>
        <v>630</v>
      </c>
      <c r="J33" s="18"/>
      <c r="K33" s="18" t="s">
        <v>98</v>
      </c>
      <c r="L33" s="18"/>
      <c r="M33" s="18"/>
    </row>
    <row r="34" spans="1:13">
      <c r="A34" s="2"/>
      <c r="B34" s="2" t="s">
        <v>99</v>
      </c>
      <c r="C34" s="19">
        <v>1</v>
      </c>
      <c r="D34" s="18"/>
      <c r="E34" s="19" t="s">
        <v>14</v>
      </c>
      <c r="F34" s="18">
        <v>1000</v>
      </c>
      <c r="G34" s="18">
        <v>1000</v>
      </c>
      <c r="H34" s="18">
        <f t="shared" si="1"/>
        <v>1000</v>
      </c>
      <c r="I34" s="18">
        <f t="shared" si="3"/>
        <v>1000</v>
      </c>
      <c r="J34" s="18"/>
      <c r="K34" s="18"/>
      <c r="L34" s="18"/>
      <c r="M34" s="18"/>
    </row>
    <row r="35" spans="1:13">
      <c r="A35" s="2"/>
      <c r="B35" s="2" t="s">
        <v>100</v>
      </c>
      <c r="C35" s="19">
        <v>1</v>
      </c>
      <c r="D35" s="18"/>
      <c r="E35" s="19" t="s">
        <v>14</v>
      </c>
      <c r="F35" s="18">
        <v>1000</v>
      </c>
      <c r="G35" s="18">
        <v>1000</v>
      </c>
      <c r="H35" s="18">
        <f t="shared" ref="H35:H75" si="4">C35*F35</f>
        <v>1000</v>
      </c>
      <c r="I35" s="18">
        <f t="shared" si="3"/>
        <v>1000</v>
      </c>
      <c r="J35" s="18"/>
      <c r="K35" s="18" t="s">
        <v>101</v>
      </c>
      <c r="L35" s="18"/>
      <c r="M35" s="18"/>
    </row>
    <row r="36" spans="1:13">
      <c r="A36" s="2"/>
      <c r="B36" s="2" t="s">
        <v>102</v>
      </c>
      <c r="C36" s="19">
        <v>1</v>
      </c>
      <c r="D36" s="18"/>
      <c r="E36" s="19" t="s">
        <v>14</v>
      </c>
      <c r="F36" s="18">
        <v>500</v>
      </c>
      <c r="G36" s="18">
        <v>500</v>
      </c>
      <c r="H36" s="18">
        <f t="shared" si="4"/>
        <v>500</v>
      </c>
      <c r="I36" s="18">
        <f t="shared" si="3"/>
        <v>500</v>
      </c>
      <c r="J36" s="18"/>
      <c r="K36" s="18"/>
      <c r="L36" s="18"/>
      <c r="M36" s="18"/>
    </row>
    <row r="37" spans="1:13">
      <c r="A37" s="2"/>
      <c r="B37" s="2" t="s">
        <v>103</v>
      </c>
      <c r="C37" s="19">
        <v>1</v>
      </c>
      <c r="D37" s="18"/>
      <c r="E37" s="19" t="s">
        <v>14</v>
      </c>
      <c r="F37" s="18"/>
      <c r="G37" s="18"/>
      <c r="H37" s="18">
        <f t="shared" si="4"/>
        <v>0</v>
      </c>
      <c r="I37" s="18">
        <f t="shared" si="3"/>
        <v>0</v>
      </c>
      <c r="J37" s="18"/>
      <c r="K37" s="18"/>
      <c r="L37" s="18"/>
      <c r="M37" s="18"/>
    </row>
    <row r="38" spans="1:13">
      <c r="A38" s="18" t="s">
        <v>89</v>
      </c>
      <c r="B38" s="2" t="s">
        <v>104</v>
      </c>
      <c r="C38" s="19">
        <v>1</v>
      </c>
      <c r="D38" s="18"/>
      <c r="E38" s="19" t="s">
        <v>14</v>
      </c>
      <c r="F38" s="18">
        <v>1094</v>
      </c>
      <c r="G38" s="18">
        <v>1094</v>
      </c>
      <c r="H38" s="18">
        <f t="shared" si="4"/>
        <v>1094</v>
      </c>
      <c r="I38" s="18">
        <f t="shared" si="3"/>
        <v>1094</v>
      </c>
      <c r="J38" s="18"/>
      <c r="K38" s="18"/>
      <c r="L38" s="18"/>
      <c r="M38" s="18"/>
    </row>
    <row r="39" spans="1:13">
      <c r="A39" s="18" t="s">
        <v>89</v>
      </c>
      <c r="B39" s="2" t="s">
        <v>105</v>
      </c>
      <c r="C39" s="19">
        <v>1</v>
      </c>
      <c r="D39" s="18"/>
      <c r="E39" s="19" t="s">
        <v>14</v>
      </c>
      <c r="F39" s="18">
        <v>750</v>
      </c>
      <c r="G39" s="18">
        <v>750</v>
      </c>
      <c r="H39" s="18">
        <f t="shared" si="4"/>
        <v>750</v>
      </c>
      <c r="I39" s="18">
        <f t="shared" si="3"/>
        <v>750</v>
      </c>
      <c r="J39" s="18"/>
      <c r="K39" s="18"/>
      <c r="L39" s="18"/>
      <c r="M39" s="18"/>
    </row>
    <row r="40" spans="1:13">
      <c r="A40" s="18" t="s">
        <v>89</v>
      </c>
      <c r="B40" s="2" t="s">
        <v>106</v>
      </c>
      <c r="C40" s="19">
        <v>1</v>
      </c>
      <c r="D40" s="18"/>
      <c r="E40" s="19" t="s">
        <v>14</v>
      </c>
      <c r="F40" s="18">
        <v>300</v>
      </c>
      <c r="G40" s="18">
        <v>300</v>
      </c>
      <c r="H40" s="18">
        <f t="shared" si="4"/>
        <v>300</v>
      </c>
      <c r="I40" s="18">
        <f t="shared" si="3"/>
        <v>300</v>
      </c>
      <c r="J40" s="18"/>
      <c r="K40" s="18"/>
      <c r="L40" s="18"/>
      <c r="M40" s="18"/>
    </row>
    <row r="41" spans="1:13">
      <c r="A41" s="18" t="s">
        <v>89</v>
      </c>
      <c r="B41" s="2" t="s">
        <v>107</v>
      </c>
      <c r="C41" s="19">
        <v>8</v>
      </c>
      <c r="D41" s="18"/>
      <c r="E41" s="19" t="s">
        <v>14</v>
      </c>
      <c r="F41" s="2">
        <v>300</v>
      </c>
      <c r="G41" s="2">
        <v>300</v>
      </c>
      <c r="H41" s="18">
        <f t="shared" si="4"/>
        <v>2400</v>
      </c>
      <c r="I41" s="18">
        <f t="shared" ref="I41:I58" si="5">C41*G41</f>
        <v>2400</v>
      </c>
      <c r="J41" s="18"/>
      <c r="K41" s="18"/>
      <c r="L41" s="18"/>
      <c r="M41" s="18"/>
    </row>
    <row r="42" spans="1:13">
      <c r="A42" s="18" t="s">
        <v>89</v>
      </c>
      <c r="B42" s="2" t="s">
        <v>108</v>
      </c>
      <c r="C42" s="19">
        <v>2</v>
      </c>
      <c r="D42" s="18"/>
      <c r="E42" s="19" t="s">
        <v>14</v>
      </c>
      <c r="F42" s="2">
        <v>600</v>
      </c>
      <c r="G42" s="2">
        <v>600</v>
      </c>
      <c r="H42" s="18">
        <f t="shared" si="4"/>
        <v>1200</v>
      </c>
      <c r="I42" s="18">
        <f t="shared" si="5"/>
        <v>1200</v>
      </c>
      <c r="J42" s="18"/>
      <c r="K42" s="18"/>
      <c r="L42" s="18"/>
      <c r="M42" s="18"/>
    </row>
    <row r="43" spans="1:13">
      <c r="A43" s="18"/>
      <c r="B43" s="2" t="s">
        <v>109</v>
      </c>
      <c r="C43" s="19">
        <v>1</v>
      </c>
      <c r="D43" s="18"/>
      <c r="E43" s="19" t="s">
        <v>14</v>
      </c>
      <c r="F43" s="2">
        <v>1800</v>
      </c>
      <c r="G43" s="2">
        <v>1800</v>
      </c>
      <c r="H43" s="18">
        <f t="shared" si="4"/>
        <v>1800</v>
      </c>
      <c r="I43" s="18">
        <f t="shared" si="5"/>
        <v>1800</v>
      </c>
      <c r="J43" s="18"/>
      <c r="K43" s="18"/>
      <c r="L43" s="18"/>
      <c r="M43" s="18"/>
    </row>
    <row r="44" spans="1:13">
      <c r="A44" s="18" t="s">
        <v>89</v>
      </c>
      <c r="B44" s="2" t="s">
        <v>110</v>
      </c>
      <c r="C44" s="19">
        <v>2</v>
      </c>
      <c r="D44" s="18"/>
      <c r="E44" s="19" t="s">
        <v>14</v>
      </c>
      <c r="F44" s="2">
        <v>800</v>
      </c>
      <c r="G44" s="2">
        <v>800</v>
      </c>
      <c r="H44" s="18">
        <f t="shared" si="4"/>
        <v>1600</v>
      </c>
      <c r="I44" s="18">
        <f t="shared" si="5"/>
        <v>1600</v>
      </c>
      <c r="J44" s="18"/>
      <c r="K44" s="18"/>
      <c r="L44" s="18"/>
      <c r="M44" s="18"/>
    </row>
    <row r="45" spans="1:13">
      <c r="A45" s="18"/>
      <c r="B45" s="2" t="s">
        <v>111</v>
      </c>
      <c r="C45" s="19">
        <v>2</v>
      </c>
      <c r="D45" s="18"/>
      <c r="E45" s="19" t="s">
        <v>14</v>
      </c>
      <c r="F45" s="2">
        <v>400</v>
      </c>
      <c r="G45" s="2">
        <v>400</v>
      </c>
      <c r="H45" s="18">
        <f t="shared" si="4"/>
        <v>800</v>
      </c>
      <c r="I45" s="18">
        <f t="shared" si="5"/>
        <v>800</v>
      </c>
      <c r="J45" s="18"/>
      <c r="K45" s="18"/>
      <c r="L45" s="18"/>
      <c r="M45" s="18"/>
    </row>
    <row r="46" spans="1:13">
      <c r="A46" s="18"/>
      <c r="B46" s="2" t="s">
        <v>112</v>
      </c>
      <c r="C46" s="19">
        <v>1</v>
      </c>
      <c r="D46" s="18"/>
      <c r="E46" s="19" t="s">
        <v>14</v>
      </c>
      <c r="F46" s="2">
        <v>3000</v>
      </c>
      <c r="G46" s="2">
        <v>3000</v>
      </c>
      <c r="H46" s="18">
        <f t="shared" si="4"/>
        <v>3000</v>
      </c>
      <c r="I46" s="18">
        <f t="shared" si="5"/>
        <v>3000</v>
      </c>
      <c r="J46" s="18"/>
      <c r="K46" s="18"/>
      <c r="L46" s="18"/>
      <c r="M46" s="18"/>
    </row>
    <row r="47" spans="1:13">
      <c r="A47" s="18"/>
      <c r="B47" s="2" t="s">
        <v>113</v>
      </c>
      <c r="C47" s="19">
        <v>3</v>
      </c>
      <c r="D47" s="18"/>
      <c r="E47" s="19" t="s">
        <v>14</v>
      </c>
      <c r="F47" s="2">
        <v>700</v>
      </c>
      <c r="G47" s="2">
        <v>700</v>
      </c>
      <c r="H47" s="18">
        <f t="shared" si="4"/>
        <v>2100</v>
      </c>
      <c r="I47" s="18">
        <f t="shared" si="5"/>
        <v>2100</v>
      </c>
      <c r="J47" s="18"/>
      <c r="K47" s="18"/>
      <c r="L47" s="18"/>
      <c r="M47" s="18"/>
    </row>
    <row r="48" spans="1:13">
      <c r="A48" s="18"/>
      <c r="B48" s="2" t="s">
        <v>114</v>
      </c>
      <c r="C48" s="19">
        <v>2</v>
      </c>
      <c r="D48" s="18"/>
      <c r="E48" s="19" t="s">
        <v>69</v>
      </c>
      <c r="F48" s="2">
        <v>700</v>
      </c>
      <c r="G48" s="2">
        <v>700</v>
      </c>
      <c r="H48" s="18">
        <f t="shared" si="4"/>
        <v>1400</v>
      </c>
      <c r="I48" s="18">
        <f t="shared" si="5"/>
        <v>1400</v>
      </c>
      <c r="J48" s="18"/>
      <c r="K48" s="18"/>
      <c r="L48" s="18"/>
      <c r="M48" s="18"/>
    </row>
    <row r="49" spans="1:13">
      <c r="A49" s="18"/>
      <c r="B49" s="2" t="s">
        <v>115</v>
      </c>
      <c r="C49" s="19">
        <v>1</v>
      </c>
      <c r="D49" s="18" t="s">
        <v>116</v>
      </c>
      <c r="E49" s="19" t="s">
        <v>69</v>
      </c>
      <c r="F49" s="2">
        <v>700</v>
      </c>
      <c r="G49" s="2">
        <v>700</v>
      </c>
      <c r="H49" s="18">
        <f t="shared" si="4"/>
        <v>700</v>
      </c>
      <c r="I49" s="18">
        <f t="shared" si="5"/>
        <v>700</v>
      </c>
      <c r="J49" s="18"/>
      <c r="K49" s="18"/>
      <c r="L49" s="18"/>
      <c r="M49" s="18"/>
    </row>
    <row r="50" spans="1:13">
      <c r="A50" s="18"/>
      <c r="B50" s="2" t="s">
        <v>117</v>
      </c>
      <c r="C50" s="19">
        <v>2</v>
      </c>
      <c r="D50" s="18"/>
      <c r="E50" s="19" t="s">
        <v>14</v>
      </c>
      <c r="F50" s="2">
        <v>300</v>
      </c>
      <c r="G50" s="2">
        <v>300</v>
      </c>
      <c r="H50" s="18">
        <f t="shared" si="4"/>
        <v>600</v>
      </c>
      <c r="I50" s="18">
        <f t="shared" si="5"/>
        <v>600</v>
      </c>
      <c r="J50" s="18"/>
      <c r="K50" s="18"/>
      <c r="L50" s="18"/>
      <c r="M50" s="18"/>
    </row>
    <row r="51" spans="1:13">
      <c r="A51" s="18"/>
      <c r="B51" s="2"/>
      <c r="C51" s="19">
        <v>1</v>
      </c>
      <c r="D51" s="18"/>
      <c r="E51" s="19"/>
      <c r="F51" s="2"/>
      <c r="G51" s="2"/>
      <c r="H51" s="18">
        <f t="shared" si="4"/>
        <v>0</v>
      </c>
      <c r="I51" s="18">
        <f t="shared" si="5"/>
        <v>0</v>
      </c>
      <c r="J51" s="18"/>
      <c r="K51" s="18"/>
      <c r="L51" s="18"/>
      <c r="M51" s="18"/>
    </row>
    <row r="52" spans="1:13">
      <c r="A52" s="2"/>
      <c r="B52" s="18" t="s">
        <v>29</v>
      </c>
      <c r="C52" s="18">
        <v>40</v>
      </c>
      <c r="D52" s="18"/>
      <c r="E52" s="18" t="s">
        <v>13</v>
      </c>
      <c r="F52" s="18">
        <v>150</v>
      </c>
      <c r="G52" s="18">
        <v>150</v>
      </c>
      <c r="H52" s="18">
        <f t="shared" si="4"/>
        <v>6000</v>
      </c>
      <c r="I52" s="18">
        <f t="shared" si="5"/>
        <v>6000</v>
      </c>
      <c r="J52" s="18"/>
      <c r="K52" s="18"/>
      <c r="L52" s="18"/>
      <c r="M52" s="18"/>
    </row>
    <row r="53" spans="1:13">
      <c r="A53" s="2"/>
      <c r="B53" s="18" t="s">
        <v>30</v>
      </c>
      <c r="C53" s="18">
        <v>2</v>
      </c>
      <c r="D53" s="18"/>
      <c r="E53" s="18" t="s">
        <v>13</v>
      </c>
      <c r="F53" s="18">
        <v>1200</v>
      </c>
      <c r="G53" s="18">
        <v>1200</v>
      </c>
      <c r="H53" s="18">
        <f t="shared" si="4"/>
        <v>2400</v>
      </c>
      <c r="I53" s="18">
        <f t="shared" si="5"/>
        <v>2400</v>
      </c>
      <c r="J53" s="18"/>
      <c r="K53" s="18"/>
      <c r="L53" s="18"/>
      <c r="M53" s="18"/>
    </row>
    <row r="54" spans="1:13">
      <c r="A54" s="2"/>
      <c r="B54" s="18" t="s">
        <v>45</v>
      </c>
      <c r="C54" s="18">
        <v>1</v>
      </c>
      <c r="D54" s="18"/>
      <c r="E54" s="18" t="s">
        <v>13</v>
      </c>
      <c r="F54" s="18">
        <v>3000</v>
      </c>
      <c r="G54" s="18">
        <v>3000</v>
      </c>
      <c r="H54" s="18">
        <f t="shared" si="4"/>
        <v>3000</v>
      </c>
      <c r="I54" s="18">
        <f t="shared" si="5"/>
        <v>3000</v>
      </c>
      <c r="J54" s="18"/>
      <c r="K54" s="18"/>
      <c r="L54" s="18"/>
      <c r="M54" s="18"/>
    </row>
    <row r="55" spans="1:13">
      <c r="A55" s="18"/>
      <c r="B55" s="18" t="s">
        <v>23</v>
      </c>
      <c r="C55" s="18">
        <v>12</v>
      </c>
      <c r="D55" s="18"/>
      <c r="E55" s="19" t="s">
        <v>13</v>
      </c>
      <c r="F55" s="18">
        <v>20</v>
      </c>
      <c r="G55" s="18">
        <v>20</v>
      </c>
      <c r="H55" s="18">
        <f t="shared" si="4"/>
        <v>240</v>
      </c>
      <c r="I55" s="18">
        <f t="shared" si="5"/>
        <v>240</v>
      </c>
      <c r="J55" s="18"/>
      <c r="K55" s="18"/>
      <c r="L55" s="18"/>
      <c r="M55" s="18"/>
    </row>
    <row r="56" spans="1:13">
      <c r="A56" s="2"/>
      <c r="B56" s="19" t="s">
        <v>11</v>
      </c>
      <c r="C56" s="19">
        <v>45</v>
      </c>
      <c r="D56" s="19" t="s">
        <v>118</v>
      </c>
      <c r="E56" s="19" t="s">
        <v>13</v>
      </c>
      <c r="F56" s="18">
        <v>750</v>
      </c>
      <c r="G56" s="18">
        <v>500</v>
      </c>
      <c r="H56" s="18">
        <f t="shared" si="4"/>
        <v>33750</v>
      </c>
      <c r="I56" s="18">
        <f t="shared" si="5"/>
        <v>22500</v>
      </c>
      <c r="J56" s="18"/>
      <c r="K56" s="18"/>
      <c r="L56" s="18"/>
      <c r="M56" s="18"/>
    </row>
    <row r="57" spans="1:13">
      <c r="A57" s="18"/>
      <c r="B57" s="19" t="s">
        <v>15</v>
      </c>
      <c r="C57" s="19">
        <v>3</v>
      </c>
      <c r="D57" s="19"/>
      <c r="E57" s="19" t="s">
        <v>13</v>
      </c>
      <c r="F57" s="18">
        <v>3000</v>
      </c>
      <c r="G57" s="18">
        <v>3000</v>
      </c>
      <c r="H57" s="18">
        <f t="shared" si="4"/>
        <v>9000</v>
      </c>
      <c r="I57" s="18">
        <f t="shared" si="5"/>
        <v>9000</v>
      </c>
      <c r="J57" s="18"/>
      <c r="K57" s="18"/>
      <c r="L57" s="18"/>
      <c r="M57" s="18"/>
    </row>
    <row r="58" spans="1:13">
      <c r="A58" s="2"/>
      <c r="B58" s="19" t="s">
        <v>16</v>
      </c>
      <c r="C58" s="19">
        <v>3</v>
      </c>
      <c r="D58" s="2"/>
      <c r="E58" s="19" t="s">
        <v>13</v>
      </c>
      <c r="F58" s="18">
        <v>3000</v>
      </c>
      <c r="G58" s="18">
        <v>3000</v>
      </c>
      <c r="H58" s="18">
        <f t="shared" si="4"/>
        <v>9000</v>
      </c>
      <c r="I58" s="18">
        <f t="shared" ref="I58:I85" si="6">C58*G58</f>
        <v>9000</v>
      </c>
      <c r="J58" s="18"/>
      <c r="K58" s="18"/>
      <c r="L58" s="18"/>
      <c r="M58" s="18"/>
    </row>
    <row r="59" spans="1:13">
      <c r="A59" s="2"/>
      <c r="B59" s="18" t="s">
        <v>44</v>
      </c>
      <c r="C59" s="18">
        <v>1</v>
      </c>
      <c r="D59" s="18"/>
      <c r="E59" s="18" t="s">
        <v>13</v>
      </c>
      <c r="F59" s="18">
        <v>3000</v>
      </c>
      <c r="G59" s="18">
        <v>3000</v>
      </c>
      <c r="H59" s="18">
        <f t="shared" si="4"/>
        <v>3000</v>
      </c>
      <c r="I59" s="18">
        <f t="shared" si="6"/>
        <v>3000</v>
      </c>
      <c r="J59" s="18"/>
      <c r="K59" s="18"/>
      <c r="L59" s="18"/>
      <c r="M59" s="18"/>
    </row>
    <row r="60" spans="1:13">
      <c r="A60" s="18"/>
      <c r="B60" s="18" t="s">
        <v>41</v>
      </c>
      <c r="C60" s="18">
        <v>10</v>
      </c>
      <c r="D60" s="18"/>
      <c r="E60" s="18" t="s">
        <v>119</v>
      </c>
      <c r="F60" s="18">
        <v>165</v>
      </c>
      <c r="G60" s="18">
        <v>165</v>
      </c>
      <c r="H60" s="18">
        <f t="shared" si="4"/>
        <v>1650</v>
      </c>
      <c r="I60" s="18">
        <f t="shared" si="6"/>
        <v>1650</v>
      </c>
      <c r="J60" s="18"/>
      <c r="K60" s="18"/>
      <c r="L60" s="18"/>
      <c r="M60" s="18"/>
    </row>
    <row r="61" spans="1:13">
      <c r="A61" s="18"/>
      <c r="B61" s="18" t="s">
        <v>42</v>
      </c>
      <c r="C61" s="18">
        <v>20</v>
      </c>
      <c r="D61" s="18"/>
      <c r="E61" s="18" t="s">
        <v>119</v>
      </c>
      <c r="F61" s="18">
        <v>165</v>
      </c>
      <c r="G61" s="18">
        <v>165</v>
      </c>
      <c r="H61" s="18">
        <f t="shared" si="4"/>
        <v>3300</v>
      </c>
      <c r="I61" s="18">
        <f t="shared" si="6"/>
        <v>3300</v>
      </c>
      <c r="J61" s="18"/>
      <c r="K61" s="18"/>
      <c r="L61" s="18"/>
      <c r="M61" s="18"/>
    </row>
    <row r="62" spans="1:13">
      <c r="A62" s="2"/>
      <c r="B62" s="18" t="s">
        <v>21</v>
      </c>
      <c r="C62" s="18">
        <v>1</v>
      </c>
      <c r="D62" s="18"/>
      <c r="E62" s="19" t="s">
        <v>13</v>
      </c>
      <c r="F62" s="18">
        <v>1500</v>
      </c>
      <c r="G62" s="18">
        <v>1500</v>
      </c>
      <c r="H62" s="18">
        <f t="shared" si="4"/>
        <v>1500</v>
      </c>
      <c r="I62" s="18">
        <f t="shared" si="6"/>
        <v>1500</v>
      </c>
      <c r="J62" s="18"/>
      <c r="K62" s="18"/>
      <c r="L62" s="18"/>
      <c r="M62" s="18"/>
    </row>
    <row r="63" spans="1:13">
      <c r="A63" s="2"/>
      <c r="B63" s="18" t="s">
        <v>22</v>
      </c>
      <c r="C63" s="18">
        <v>6</v>
      </c>
      <c r="D63" s="18"/>
      <c r="E63" s="19" t="s">
        <v>13</v>
      </c>
      <c r="F63" s="18">
        <v>400</v>
      </c>
      <c r="G63" s="18">
        <v>400</v>
      </c>
      <c r="H63" s="18">
        <f t="shared" si="4"/>
        <v>2400</v>
      </c>
      <c r="I63" s="18">
        <f t="shared" si="6"/>
        <v>2400</v>
      </c>
      <c r="J63" s="18"/>
      <c r="K63" s="18"/>
      <c r="L63" s="18"/>
      <c r="M63" s="18"/>
    </row>
    <row r="64" spans="1:13">
      <c r="A64" s="2"/>
      <c r="B64" s="18" t="s">
        <v>24</v>
      </c>
      <c r="C64" s="18">
        <v>3</v>
      </c>
      <c r="D64" s="18"/>
      <c r="E64" s="19" t="s">
        <v>13</v>
      </c>
      <c r="F64" s="18">
        <v>1000</v>
      </c>
      <c r="G64" s="18">
        <v>1000</v>
      </c>
      <c r="H64" s="18">
        <f t="shared" si="4"/>
        <v>3000</v>
      </c>
      <c r="I64" s="18">
        <f t="shared" si="6"/>
        <v>3000</v>
      </c>
      <c r="J64" s="18"/>
      <c r="K64" s="18"/>
      <c r="L64" s="18"/>
      <c r="M64" s="18"/>
    </row>
    <row r="65" spans="1:13">
      <c r="A65" s="18"/>
      <c r="B65" s="18" t="s">
        <v>25</v>
      </c>
      <c r="C65" s="18">
        <v>1</v>
      </c>
      <c r="D65" s="18"/>
      <c r="E65" s="19" t="s">
        <v>13</v>
      </c>
      <c r="F65" s="18">
        <v>777</v>
      </c>
      <c r="G65" s="18">
        <v>777</v>
      </c>
      <c r="H65" s="18">
        <f t="shared" si="4"/>
        <v>777</v>
      </c>
      <c r="I65" s="18">
        <f t="shared" si="6"/>
        <v>777</v>
      </c>
      <c r="J65" s="18"/>
      <c r="K65" s="18"/>
      <c r="L65" s="18"/>
      <c r="M65" s="18"/>
    </row>
    <row r="66" spans="1:13">
      <c r="A66" s="18"/>
      <c r="B66" s="18" t="s">
        <v>39</v>
      </c>
      <c r="C66" s="18">
        <v>3</v>
      </c>
      <c r="D66" s="18"/>
      <c r="E66" s="18" t="s">
        <v>13</v>
      </c>
      <c r="F66" s="18">
        <v>3000</v>
      </c>
      <c r="G66" s="18">
        <v>3000</v>
      </c>
      <c r="H66" s="18">
        <f t="shared" si="4"/>
        <v>9000</v>
      </c>
      <c r="I66" s="18">
        <f t="shared" si="6"/>
        <v>9000</v>
      </c>
      <c r="J66" s="18"/>
      <c r="K66" s="18"/>
      <c r="L66" s="18"/>
      <c r="M66" s="18"/>
    </row>
    <row r="67" spans="1:13">
      <c r="A67" s="2"/>
      <c r="B67" s="18" t="s">
        <v>120</v>
      </c>
      <c r="C67" s="18">
        <v>1</v>
      </c>
      <c r="D67" s="18"/>
      <c r="E67" s="18" t="s">
        <v>13</v>
      </c>
      <c r="F67" s="18">
        <v>10000</v>
      </c>
      <c r="G67" s="18">
        <v>10000</v>
      </c>
      <c r="H67" s="18">
        <f t="shared" si="4"/>
        <v>10000</v>
      </c>
      <c r="I67" s="18">
        <f t="shared" si="6"/>
        <v>10000</v>
      </c>
      <c r="J67" s="18"/>
      <c r="K67" s="18"/>
      <c r="L67" s="18"/>
      <c r="M67" s="18"/>
    </row>
    <row r="68" spans="1:13">
      <c r="A68" s="2"/>
      <c r="B68" s="18" t="s">
        <v>32</v>
      </c>
      <c r="C68" s="18">
        <v>1</v>
      </c>
      <c r="D68" s="18"/>
      <c r="E68" s="18" t="s">
        <v>13</v>
      </c>
      <c r="F68" s="18">
        <v>3000</v>
      </c>
      <c r="G68" s="18">
        <v>3000</v>
      </c>
      <c r="H68" s="18">
        <f t="shared" si="4"/>
        <v>3000</v>
      </c>
      <c r="I68" s="18">
        <f t="shared" si="6"/>
        <v>3000</v>
      </c>
      <c r="J68" s="18"/>
      <c r="K68" s="18"/>
      <c r="L68" s="18"/>
      <c r="M68" s="18"/>
    </row>
    <row r="69" spans="1:13">
      <c r="A69" s="18"/>
      <c r="B69" s="18" t="s">
        <v>35</v>
      </c>
      <c r="C69" s="18">
        <v>1</v>
      </c>
      <c r="D69" s="18"/>
      <c r="E69" s="18" t="s">
        <v>13</v>
      </c>
      <c r="F69" s="18">
        <v>1000</v>
      </c>
      <c r="G69" s="18">
        <v>1000</v>
      </c>
      <c r="H69" s="18">
        <f t="shared" si="4"/>
        <v>1000</v>
      </c>
      <c r="I69" s="18">
        <f t="shared" si="6"/>
        <v>1000</v>
      </c>
      <c r="J69" s="18"/>
      <c r="K69" s="18"/>
      <c r="L69" s="18"/>
      <c r="M69" s="18"/>
    </row>
    <row r="70" spans="1:13">
      <c r="A70" s="2"/>
      <c r="B70" s="18" t="s">
        <v>36</v>
      </c>
      <c r="C70" s="18">
        <v>1</v>
      </c>
      <c r="D70" s="18"/>
      <c r="E70" s="18" t="s">
        <v>13</v>
      </c>
      <c r="F70" s="18">
        <v>400</v>
      </c>
      <c r="G70" s="18">
        <v>400</v>
      </c>
      <c r="H70" s="18">
        <f t="shared" si="4"/>
        <v>400</v>
      </c>
      <c r="I70" s="18">
        <f t="shared" si="6"/>
        <v>400</v>
      </c>
      <c r="J70" s="18"/>
      <c r="K70" s="18"/>
      <c r="L70" s="18"/>
      <c r="M70" s="18"/>
    </row>
    <row r="71" spans="1:13">
      <c r="A71" s="18"/>
      <c r="B71" s="18" t="s">
        <v>37</v>
      </c>
      <c r="C71" s="18">
        <v>1</v>
      </c>
      <c r="D71" s="18"/>
      <c r="E71" s="18" t="s">
        <v>14</v>
      </c>
      <c r="F71" s="18">
        <v>1800</v>
      </c>
      <c r="G71" s="18">
        <v>1800</v>
      </c>
      <c r="H71" s="18">
        <f t="shared" si="4"/>
        <v>1800</v>
      </c>
      <c r="I71" s="18">
        <f t="shared" si="6"/>
        <v>1800</v>
      </c>
      <c r="J71" s="18"/>
      <c r="K71" s="18"/>
      <c r="L71" s="18"/>
      <c r="M71" s="18"/>
    </row>
    <row r="72" spans="1:13">
      <c r="A72" s="2"/>
      <c r="B72" s="18" t="s">
        <v>38</v>
      </c>
      <c r="C72" s="18">
        <v>1</v>
      </c>
      <c r="D72" s="18"/>
      <c r="E72" s="18" t="s">
        <v>14</v>
      </c>
      <c r="F72" s="18">
        <v>300</v>
      </c>
      <c r="G72" s="18">
        <v>300</v>
      </c>
      <c r="H72" s="18">
        <f t="shared" si="4"/>
        <v>300</v>
      </c>
      <c r="I72" s="18">
        <f t="shared" si="6"/>
        <v>300</v>
      </c>
      <c r="J72" s="18"/>
      <c r="K72" s="18"/>
      <c r="L72" s="18"/>
      <c r="M72" s="18"/>
    </row>
    <row r="73" spans="1:13">
      <c r="A73" s="2"/>
      <c r="B73" t="s">
        <v>121</v>
      </c>
      <c r="C73">
        <v>6</v>
      </c>
      <c r="E73" s="19" t="s">
        <v>69</v>
      </c>
      <c r="F73">
        <v>23</v>
      </c>
      <c r="G73">
        <v>23</v>
      </c>
      <c r="H73" s="18">
        <f t="shared" si="4"/>
        <v>138</v>
      </c>
      <c r="I73" s="18">
        <f t="shared" si="6"/>
        <v>138</v>
      </c>
      <c r="J73" s="18"/>
      <c r="K73" s="18"/>
      <c r="L73" s="18"/>
      <c r="M73" s="18"/>
    </row>
    <row r="74" spans="1:13">
      <c r="A74" s="18"/>
      <c r="B74" s="2" t="s">
        <v>122</v>
      </c>
      <c r="C74" s="2">
        <v>2</v>
      </c>
      <c r="D74" s="2"/>
      <c r="E74" s="19" t="s">
        <v>69</v>
      </c>
      <c r="F74" s="2">
        <v>180</v>
      </c>
      <c r="G74" s="2">
        <v>180</v>
      </c>
      <c r="H74" s="18">
        <f t="shared" si="4"/>
        <v>360</v>
      </c>
      <c r="I74" s="18">
        <f t="shared" si="6"/>
        <v>360</v>
      </c>
      <c r="J74" s="18"/>
      <c r="K74" s="18"/>
      <c r="L74" s="18"/>
      <c r="M74" s="18"/>
    </row>
    <row r="75" spans="1:13">
      <c r="A75" s="18"/>
      <c r="B75" s="2" t="s">
        <v>123</v>
      </c>
      <c r="C75" s="2">
        <v>2</v>
      </c>
      <c r="D75" s="2"/>
      <c r="E75" s="19" t="s">
        <v>69</v>
      </c>
      <c r="F75" s="2">
        <v>240</v>
      </c>
      <c r="G75" s="2">
        <v>240</v>
      </c>
      <c r="H75" s="18">
        <f t="shared" si="4"/>
        <v>480</v>
      </c>
      <c r="I75" s="18">
        <f t="shared" si="6"/>
        <v>480</v>
      </c>
      <c r="J75" s="18"/>
      <c r="K75" s="18"/>
      <c r="L75" s="18"/>
      <c r="M75" s="18"/>
    </row>
    <row r="76" spans="1:13">
      <c r="A76" s="18"/>
      <c r="B76" s="2" t="s">
        <v>124</v>
      </c>
      <c r="C76" s="2">
        <v>2</v>
      </c>
      <c r="D76" s="2"/>
      <c r="E76" s="19" t="s">
        <v>69</v>
      </c>
      <c r="F76" s="2">
        <v>10</v>
      </c>
      <c r="G76" s="2">
        <v>10</v>
      </c>
      <c r="H76" s="18">
        <f t="shared" ref="H76:H81" si="7">C76*F76</f>
        <v>20</v>
      </c>
      <c r="I76" s="18">
        <f t="shared" si="6"/>
        <v>20</v>
      </c>
      <c r="J76" s="18"/>
      <c r="K76" s="18"/>
      <c r="L76" s="18"/>
      <c r="M76" s="18"/>
    </row>
    <row r="77" spans="1:13">
      <c r="A77" s="18"/>
      <c r="B77" s="2"/>
      <c r="C77" s="2"/>
      <c r="D77" s="2"/>
      <c r="E77" s="2"/>
      <c r="F77" s="2"/>
      <c r="G77" s="2"/>
      <c r="H77" s="18">
        <f t="shared" si="7"/>
        <v>0</v>
      </c>
      <c r="I77" s="18">
        <f t="shared" si="6"/>
        <v>0</v>
      </c>
      <c r="J77" s="18"/>
      <c r="K77" s="18"/>
      <c r="L77" s="18"/>
      <c r="M77" s="18"/>
    </row>
    <row r="78" spans="1:13">
      <c r="A78" s="18"/>
      <c r="B78" s="2"/>
      <c r="C78" s="2"/>
      <c r="D78" s="2"/>
      <c r="E78" s="2"/>
      <c r="F78" s="2"/>
      <c r="G78" s="2"/>
      <c r="H78" s="18">
        <f t="shared" si="7"/>
        <v>0</v>
      </c>
      <c r="I78" s="18">
        <f t="shared" si="6"/>
        <v>0</v>
      </c>
      <c r="J78" s="18"/>
      <c r="K78" s="18"/>
      <c r="L78" s="18"/>
      <c r="M78" s="18"/>
    </row>
    <row r="79" spans="1:13">
      <c r="A79" s="2"/>
      <c r="H79" s="18">
        <f t="shared" si="7"/>
        <v>0</v>
      </c>
      <c r="I79" s="18">
        <f t="shared" si="6"/>
        <v>0</v>
      </c>
      <c r="J79" s="18"/>
      <c r="K79" s="18" t="s">
        <v>49</v>
      </c>
      <c r="L79" s="18">
        <f>SUM(H2:H72)</f>
        <v>242406</v>
      </c>
      <c r="M79" s="18">
        <f>SUM(I2:I72)</f>
        <v>235156</v>
      </c>
    </row>
    <row r="80" spans="1:13">
      <c r="A80" s="18"/>
      <c r="B80" t="s">
        <v>125</v>
      </c>
      <c r="C80">
        <v>1</v>
      </c>
      <c r="E80" s="19" t="s">
        <v>126</v>
      </c>
      <c r="F80">
        <v>5000</v>
      </c>
      <c r="G80">
        <v>5000</v>
      </c>
      <c r="H80" s="18">
        <f t="shared" si="7"/>
        <v>5000</v>
      </c>
      <c r="I80" s="18">
        <f t="shared" si="6"/>
        <v>5000</v>
      </c>
      <c r="J80" s="18"/>
      <c r="K80" s="18"/>
      <c r="L80" s="18"/>
      <c r="M80" s="18"/>
    </row>
    <row r="81" spans="1:13">
      <c r="A81" s="2"/>
      <c r="B81" s="18" t="s">
        <v>43</v>
      </c>
      <c r="C81" s="18">
        <v>30</v>
      </c>
      <c r="D81" s="18"/>
      <c r="E81" s="19" t="s">
        <v>126</v>
      </c>
      <c r="F81" s="18">
        <v>750</v>
      </c>
      <c r="G81" s="18">
        <v>750</v>
      </c>
      <c r="H81" s="18">
        <f t="shared" si="7"/>
        <v>22500</v>
      </c>
      <c r="I81" s="18">
        <f t="shared" ref="I81:I89" si="8">C81*G81</f>
        <v>22500</v>
      </c>
      <c r="J81" s="18"/>
      <c r="K81" s="18"/>
      <c r="L81" s="18"/>
      <c r="M81" s="18"/>
    </row>
    <row r="82" spans="1:13">
      <c r="A82" s="2"/>
      <c r="B82" s="18" t="s">
        <v>127</v>
      </c>
      <c r="C82" s="18">
        <v>1</v>
      </c>
      <c r="D82" s="18"/>
      <c r="E82" s="19" t="s">
        <v>126</v>
      </c>
      <c r="F82" s="18">
        <v>3000</v>
      </c>
      <c r="G82" s="18">
        <v>3000</v>
      </c>
      <c r="H82" s="18">
        <f t="shared" ref="H81:H89" si="9">C82*F82</f>
        <v>3000</v>
      </c>
      <c r="I82" s="18">
        <f t="shared" si="8"/>
        <v>3000</v>
      </c>
      <c r="J82" s="18"/>
      <c r="K82" s="18"/>
      <c r="L82" s="18"/>
      <c r="M82" s="18"/>
    </row>
    <row r="83" spans="1:13">
      <c r="A83" s="18"/>
      <c r="B83" s="18" t="s">
        <v>31</v>
      </c>
      <c r="C83" s="18">
        <v>1</v>
      </c>
      <c r="D83" s="18"/>
      <c r="E83" s="19" t="s">
        <v>126</v>
      </c>
      <c r="F83" s="18">
        <v>1900</v>
      </c>
      <c r="G83" s="18">
        <v>1900</v>
      </c>
      <c r="H83" s="18">
        <f t="shared" si="9"/>
        <v>1900</v>
      </c>
      <c r="I83" s="18">
        <f t="shared" si="8"/>
        <v>1900</v>
      </c>
      <c r="J83" s="18"/>
      <c r="K83" s="18" t="s">
        <v>128</v>
      </c>
      <c r="L83" s="18"/>
      <c r="M83" s="18"/>
    </row>
    <row r="84" spans="1:13">
      <c r="A84" s="2"/>
      <c r="B84" s="19" t="s">
        <v>17</v>
      </c>
      <c r="C84" s="19">
        <v>1</v>
      </c>
      <c r="D84" s="19"/>
      <c r="E84" s="19" t="s">
        <v>126</v>
      </c>
      <c r="F84" s="18">
        <v>1000</v>
      </c>
      <c r="G84" s="18">
        <v>1000</v>
      </c>
      <c r="H84" s="18">
        <f t="shared" si="9"/>
        <v>1000</v>
      </c>
      <c r="I84" s="18">
        <f t="shared" si="8"/>
        <v>1000</v>
      </c>
      <c r="J84" s="18"/>
      <c r="K84" s="18" t="s">
        <v>128</v>
      </c>
      <c r="L84" s="18"/>
      <c r="M84" s="18"/>
    </row>
    <row r="85" spans="1:13">
      <c r="A85" s="18"/>
      <c r="B85" s="19" t="s">
        <v>18</v>
      </c>
      <c r="C85" s="19">
        <v>1</v>
      </c>
      <c r="D85" s="19"/>
      <c r="E85" s="19" t="s">
        <v>126</v>
      </c>
      <c r="F85" s="18">
        <v>4300</v>
      </c>
      <c r="G85" s="18">
        <v>4300</v>
      </c>
      <c r="H85" s="18">
        <f t="shared" si="9"/>
        <v>4300</v>
      </c>
      <c r="I85" s="18">
        <f t="shared" si="8"/>
        <v>4300</v>
      </c>
      <c r="J85" s="18"/>
      <c r="K85" s="18" t="s">
        <v>128</v>
      </c>
      <c r="L85" s="18"/>
      <c r="M85" s="18"/>
    </row>
    <row r="86" spans="1:13">
      <c r="A86" s="2"/>
      <c r="B86" s="18" t="s">
        <v>129</v>
      </c>
      <c r="C86" s="18">
        <v>1</v>
      </c>
      <c r="D86" s="18"/>
      <c r="E86" s="19" t="s">
        <v>126</v>
      </c>
      <c r="F86" s="18">
        <v>3000</v>
      </c>
      <c r="G86" s="18">
        <v>3000</v>
      </c>
      <c r="H86" s="18">
        <f t="shared" si="9"/>
        <v>3000</v>
      </c>
      <c r="I86" s="18">
        <f t="shared" si="8"/>
        <v>3000</v>
      </c>
      <c r="J86" s="18"/>
      <c r="K86" s="18" t="s">
        <v>128</v>
      </c>
      <c r="L86" s="18"/>
      <c r="M86" s="18"/>
    </row>
    <row r="87" spans="1:13">
      <c r="A87" s="2"/>
      <c r="B87" s="2" t="s">
        <v>130</v>
      </c>
      <c r="C87" s="2">
        <v>1</v>
      </c>
      <c r="D87" s="2"/>
      <c r="E87" s="18" t="s">
        <v>13</v>
      </c>
      <c r="F87" s="2">
        <v>2000</v>
      </c>
      <c r="G87" s="2">
        <v>2000</v>
      </c>
      <c r="H87" s="18">
        <f t="shared" si="9"/>
        <v>2000</v>
      </c>
      <c r="I87" s="18">
        <f t="shared" si="8"/>
        <v>2000</v>
      </c>
      <c r="J87" s="18"/>
      <c r="K87" s="18" t="s">
        <v>128</v>
      </c>
      <c r="L87" s="18"/>
      <c r="M87" s="18"/>
    </row>
    <row r="88" spans="1:13">
      <c r="A88" s="18"/>
      <c r="B88" s="18" t="s">
        <v>131</v>
      </c>
      <c r="C88" s="18">
        <v>1</v>
      </c>
      <c r="D88" s="18"/>
      <c r="E88" s="18" t="s">
        <v>13</v>
      </c>
      <c r="F88" s="18">
        <v>5000</v>
      </c>
      <c r="G88" s="18">
        <v>5000</v>
      </c>
      <c r="H88" s="18">
        <f t="shared" si="9"/>
        <v>5000</v>
      </c>
      <c r="I88" s="18">
        <f t="shared" si="8"/>
        <v>5000</v>
      </c>
      <c r="J88" s="18"/>
      <c r="K88" s="18" t="s">
        <v>128</v>
      </c>
      <c r="L88" s="18"/>
      <c r="M88" s="18"/>
    </row>
    <row r="89" spans="1:13">
      <c r="A89" s="18"/>
      <c r="B89" s="18"/>
      <c r="C89" s="18"/>
      <c r="D89" s="18"/>
      <c r="E89" s="18"/>
      <c r="F89" s="18"/>
      <c r="G89" s="18"/>
      <c r="H89" s="18">
        <f t="shared" si="9"/>
        <v>0</v>
      </c>
      <c r="I89" s="18">
        <f t="shared" si="8"/>
        <v>0</v>
      </c>
      <c r="J89" s="18"/>
      <c r="K89" s="18" t="s">
        <v>49</v>
      </c>
      <c r="L89" s="2">
        <f>SUM(H2:H89)</f>
        <v>291104</v>
      </c>
      <c r="M89" s="18">
        <f>SUM(I2:I89)</f>
        <v>283854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"/>
  <sheetViews>
    <sheetView workbookViewId="0">
      <selection activeCell="B69" sqref="B69"/>
    </sheetView>
  </sheetViews>
  <sheetFormatPr defaultColWidth="9" defaultRowHeight="14.4"/>
  <cols>
    <col min="1" max="1" width="11.3333333333333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9" width="18.75" customWidth="1"/>
    <col min="10" max="10" width="6.77777777777778" customWidth="1"/>
    <col min="11" max="11" width="11" customWidth="1"/>
    <col min="12" max="12" width="10.6666666666667" customWidth="1"/>
  </cols>
  <sheetData>
    <row r="1" spans="1:14">
      <c r="A1" s="18" t="s">
        <v>50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51</v>
      </c>
      <c r="G1" s="18" t="s">
        <v>52</v>
      </c>
      <c r="H1" s="18" t="s">
        <v>53</v>
      </c>
      <c r="I1" s="18" t="s">
        <v>54</v>
      </c>
      <c r="J1" s="18" t="s">
        <v>132</v>
      </c>
      <c r="K1" s="18" t="s">
        <v>7</v>
      </c>
      <c r="L1" s="18" t="s">
        <v>55</v>
      </c>
      <c r="M1" s="18" t="s">
        <v>9</v>
      </c>
      <c r="N1" s="18" t="s">
        <v>10</v>
      </c>
    </row>
    <row r="2" hidden="1" spans="1:14">
      <c r="A2" s="18" t="s">
        <v>56</v>
      </c>
      <c r="B2" s="19" t="s">
        <v>57</v>
      </c>
      <c r="C2" s="19">
        <v>1</v>
      </c>
      <c r="D2" s="19"/>
      <c r="E2" s="19" t="s">
        <v>14</v>
      </c>
      <c r="F2" s="18">
        <v>100</v>
      </c>
      <c r="G2" s="18">
        <v>100</v>
      </c>
      <c r="H2" s="18">
        <f t="shared" ref="H2:H65" si="0">C2*F2</f>
        <v>100</v>
      </c>
      <c r="I2" s="18">
        <f t="shared" ref="I2:I65" si="1">C2*G2</f>
        <v>100</v>
      </c>
      <c r="J2" s="18">
        <v>1</v>
      </c>
      <c r="K2" s="18"/>
      <c r="L2" s="18"/>
      <c r="M2" s="18"/>
      <c r="N2" s="18"/>
    </row>
    <row r="3" hidden="1" spans="1:14">
      <c r="A3" s="18" t="s">
        <v>58</v>
      </c>
      <c r="B3" s="19" t="s">
        <v>59</v>
      </c>
      <c r="C3" s="19">
        <v>140</v>
      </c>
      <c r="D3" s="19"/>
      <c r="E3" s="19" t="s">
        <v>14</v>
      </c>
      <c r="F3" s="18">
        <v>20</v>
      </c>
      <c r="G3" s="18">
        <v>20</v>
      </c>
      <c r="H3" s="18">
        <f t="shared" si="0"/>
        <v>2800</v>
      </c>
      <c r="I3" s="18">
        <f t="shared" si="1"/>
        <v>2800</v>
      </c>
      <c r="J3" s="18">
        <v>1</v>
      </c>
      <c r="K3" s="18"/>
      <c r="L3" s="18" t="s">
        <v>60</v>
      </c>
      <c r="M3" s="18"/>
      <c r="N3" s="18"/>
    </row>
    <row r="4" hidden="1" spans="1:14">
      <c r="A4" s="18"/>
      <c r="B4" s="19" t="s">
        <v>61</v>
      </c>
      <c r="C4" s="19">
        <v>4</v>
      </c>
      <c r="D4" s="19"/>
      <c r="E4" s="19" t="s">
        <v>14</v>
      </c>
      <c r="F4" s="18">
        <v>70</v>
      </c>
      <c r="G4" s="18">
        <v>70</v>
      </c>
      <c r="H4" s="18">
        <f t="shared" si="0"/>
        <v>280</v>
      </c>
      <c r="I4" s="18">
        <f t="shared" si="1"/>
        <v>280</v>
      </c>
      <c r="J4" s="18">
        <v>1</v>
      </c>
      <c r="K4" s="18" t="s">
        <v>62</v>
      </c>
      <c r="L4" s="18"/>
      <c r="M4" s="18"/>
      <c r="N4" s="18"/>
    </row>
    <row r="5" hidden="1" spans="1:14">
      <c r="A5" s="18"/>
      <c r="B5" s="19" t="s">
        <v>63</v>
      </c>
      <c r="C5" s="19">
        <v>4</v>
      </c>
      <c r="D5" s="19"/>
      <c r="E5" s="19" t="s">
        <v>14</v>
      </c>
      <c r="F5" s="19">
        <v>35</v>
      </c>
      <c r="G5" s="19">
        <v>35</v>
      </c>
      <c r="H5" s="18">
        <f t="shared" si="0"/>
        <v>140</v>
      </c>
      <c r="I5" s="18">
        <f t="shared" si="1"/>
        <v>140</v>
      </c>
      <c r="J5" s="18">
        <v>1</v>
      </c>
      <c r="K5" s="18"/>
      <c r="L5" s="18"/>
      <c r="M5" s="18"/>
      <c r="N5" s="18"/>
    </row>
    <row r="6" hidden="1" spans="1:14">
      <c r="A6" s="18"/>
      <c r="B6" s="19" t="s">
        <v>64</v>
      </c>
      <c r="C6" s="19">
        <v>50</v>
      </c>
      <c r="D6" s="19"/>
      <c r="E6" s="19" t="s">
        <v>14</v>
      </c>
      <c r="F6" s="18">
        <v>20</v>
      </c>
      <c r="G6" s="18">
        <v>20</v>
      </c>
      <c r="H6" s="18">
        <f t="shared" si="0"/>
        <v>1000</v>
      </c>
      <c r="I6" s="18">
        <f t="shared" si="1"/>
        <v>1000</v>
      </c>
      <c r="J6" s="18">
        <v>1</v>
      </c>
      <c r="K6" s="18"/>
      <c r="L6" s="18"/>
      <c r="M6" s="18"/>
      <c r="N6" s="18"/>
    </row>
    <row r="7" hidden="1" spans="1:14">
      <c r="A7" s="18"/>
      <c r="B7" s="19" t="s">
        <v>65</v>
      </c>
      <c r="C7" s="19">
        <v>100</v>
      </c>
      <c r="D7" s="19" t="s">
        <v>66</v>
      </c>
      <c r="E7" s="19" t="s">
        <v>14</v>
      </c>
      <c r="F7" s="18">
        <v>20</v>
      </c>
      <c r="G7" s="18">
        <v>20</v>
      </c>
      <c r="H7" s="18">
        <f t="shared" si="0"/>
        <v>2000</v>
      </c>
      <c r="I7" s="18">
        <f t="shared" si="1"/>
        <v>2000</v>
      </c>
      <c r="J7" s="18">
        <v>1</v>
      </c>
      <c r="K7" s="18"/>
      <c r="L7" s="18" t="s">
        <v>67</v>
      </c>
      <c r="M7" s="18"/>
      <c r="N7" s="18"/>
    </row>
    <row r="8" hidden="1" spans="1:14">
      <c r="A8" s="2"/>
      <c r="B8" s="19" t="s">
        <v>19</v>
      </c>
      <c r="C8" s="19">
        <v>30</v>
      </c>
      <c r="D8" s="19"/>
      <c r="E8" s="19" t="s">
        <v>14</v>
      </c>
      <c r="F8" s="18">
        <v>30</v>
      </c>
      <c r="G8" s="18">
        <v>30</v>
      </c>
      <c r="H8" s="18">
        <f t="shared" si="0"/>
        <v>900</v>
      </c>
      <c r="I8" s="18">
        <f t="shared" si="1"/>
        <v>900</v>
      </c>
      <c r="J8" s="18">
        <v>1</v>
      </c>
      <c r="K8" s="18"/>
      <c r="L8" s="18"/>
      <c r="M8" s="18"/>
      <c r="N8" s="18"/>
    </row>
    <row r="9" hidden="1" spans="1:14">
      <c r="A9" s="2"/>
      <c r="B9" s="19" t="s">
        <v>46</v>
      </c>
      <c r="C9" s="19">
        <v>20</v>
      </c>
      <c r="D9" s="18" t="s">
        <v>68</v>
      </c>
      <c r="E9" s="19" t="s">
        <v>14</v>
      </c>
      <c r="F9" s="18">
        <v>20</v>
      </c>
      <c r="G9" s="18">
        <v>20</v>
      </c>
      <c r="H9" s="18">
        <f t="shared" si="0"/>
        <v>400</v>
      </c>
      <c r="I9" s="18">
        <f t="shared" si="1"/>
        <v>400</v>
      </c>
      <c r="J9" s="18">
        <v>1</v>
      </c>
      <c r="K9" s="18"/>
      <c r="L9" s="18"/>
      <c r="M9" s="18"/>
      <c r="N9" s="18"/>
    </row>
    <row r="10" spans="1:14">
      <c r="A10" s="18" t="s">
        <v>133</v>
      </c>
      <c r="B10" s="18" t="s">
        <v>33</v>
      </c>
      <c r="C10" s="18">
        <v>1</v>
      </c>
      <c r="D10" s="18" t="s">
        <v>34</v>
      </c>
      <c r="E10" s="19" t="s">
        <v>13</v>
      </c>
      <c r="F10" s="18">
        <v>2000</v>
      </c>
      <c r="G10" s="18">
        <v>2000</v>
      </c>
      <c r="H10" s="18">
        <f t="shared" si="0"/>
        <v>2000</v>
      </c>
      <c r="I10" s="18">
        <f t="shared" si="1"/>
        <v>2000</v>
      </c>
      <c r="J10" s="18">
        <v>1</v>
      </c>
      <c r="K10" s="18"/>
      <c r="L10" s="18"/>
      <c r="M10" s="18"/>
      <c r="N10" s="18"/>
    </row>
    <row r="11" spans="1:14">
      <c r="A11" s="18" t="s">
        <v>133</v>
      </c>
      <c r="B11" s="18" t="s">
        <v>70</v>
      </c>
      <c r="C11" s="18">
        <v>1</v>
      </c>
      <c r="D11" s="18"/>
      <c r="E11" s="19" t="s">
        <v>13</v>
      </c>
      <c r="F11" s="18">
        <v>2799</v>
      </c>
      <c r="G11" s="18">
        <v>3000</v>
      </c>
      <c r="H11" s="18">
        <f t="shared" si="0"/>
        <v>2799</v>
      </c>
      <c r="I11" s="18">
        <f t="shared" si="1"/>
        <v>3000</v>
      </c>
      <c r="J11" s="18">
        <v>1</v>
      </c>
      <c r="K11" s="18"/>
      <c r="L11" s="18"/>
      <c r="M11" s="18"/>
      <c r="N11" s="18"/>
    </row>
    <row r="12" hidden="1" spans="1:14">
      <c r="A12" s="2"/>
      <c r="B12" s="2" t="s">
        <v>71</v>
      </c>
      <c r="C12" s="19">
        <v>100</v>
      </c>
      <c r="D12" s="18"/>
      <c r="E12" s="19" t="s">
        <v>14</v>
      </c>
      <c r="F12" s="18">
        <v>20</v>
      </c>
      <c r="G12" s="18">
        <v>20</v>
      </c>
      <c r="H12" s="18">
        <f t="shared" si="0"/>
        <v>2000</v>
      </c>
      <c r="I12" s="18">
        <f t="shared" si="1"/>
        <v>2000</v>
      </c>
      <c r="J12" s="18">
        <v>1</v>
      </c>
      <c r="K12" s="18"/>
      <c r="L12" s="18"/>
      <c r="M12" s="18"/>
      <c r="N12" s="18"/>
    </row>
    <row r="13" hidden="1" spans="1:14">
      <c r="A13" s="2"/>
      <c r="B13" s="2" t="s">
        <v>72</v>
      </c>
      <c r="C13" s="19">
        <v>40</v>
      </c>
      <c r="D13" s="18" t="s">
        <v>73</v>
      </c>
      <c r="E13" s="19" t="s">
        <v>69</v>
      </c>
      <c r="F13" s="18">
        <v>40</v>
      </c>
      <c r="G13" s="18">
        <v>40</v>
      </c>
      <c r="H13" s="18">
        <f t="shared" si="0"/>
        <v>1600</v>
      </c>
      <c r="I13" s="18">
        <f t="shared" si="1"/>
        <v>1600</v>
      </c>
      <c r="J13" s="18">
        <v>1</v>
      </c>
      <c r="K13" s="18"/>
      <c r="L13" s="18"/>
      <c r="M13" s="18"/>
      <c r="N13" s="18"/>
    </row>
    <row r="14" hidden="1" spans="1:14">
      <c r="A14" s="2"/>
      <c r="B14" s="2" t="s">
        <v>74</v>
      </c>
      <c r="C14" s="19">
        <v>1</v>
      </c>
      <c r="D14" s="18"/>
      <c r="E14" s="19" t="s">
        <v>14</v>
      </c>
      <c r="F14" s="18">
        <v>75</v>
      </c>
      <c r="G14" s="18">
        <v>75</v>
      </c>
      <c r="H14" s="18">
        <f t="shared" si="0"/>
        <v>75</v>
      </c>
      <c r="I14" s="18">
        <f t="shared" si="1"/>
        <v>75</v>
      </c>
      <c r="J14" s="18">
        <v>1</v>
      </c>
      <c r="K14" s="18"/>
      <c r="L14" s="18"/>
      <c r="M14" s="18"/>
      <c r="N14" s="18"/>
    </row>
    <row r="15" hidden="1" spans="1:14">
      <c r="A15" s="2"/>
      <c r="B15" s="2" t="s">
        <v>75</v>
      </c>
      <c r="C15" s="19">
        <v>80</v>
      </c>
      <c r="D15" s="18" t="s">
        <v>76</v>
      </c>
      <c r="E15" s="19" t="s">
        <v>14</v>
      </c>
      <c r="F15" s="18">
        <v>14</v>
      </c>
      <c r="G15" s="18">
        <v>14</v>
      </c>
      <c r="H15" s="18">
        <f t="shared" si="0"/>
        <v>1120</v>
      </c>
      <c r="I15" s="18">
        <f t="shared" si="1"/>
        <v>1120</v>
      </c>
      <c r="J15" s="18">
        <v>1</v>
      </c>
      <c r="K15" s="18"/>
      <c r="L15" s="18"/>
      <c r="M15" s="18"/>
      <c r="N15" s="18"/>
    </row>
    <row r="16" hidden="1" spans="1:14">
      <c r="A16" s="2"/>
      <c r="B16" s="2" t="s">
        <v>77</v>
      </c>
      <c r="C16" s="19">
        <v>45</v>
      </c>
      <c r="D16" s="18"/>
      <c r="E16" s="19" t="s">
        <v>69</v>
      </c>
      <c r="F16" s="18">
        <v>150</v>
      </c>
      <c r="G16" s="18">
        <v>150</v>
      </c>
      <c r="H16" s="18">
        <f t="shared" si="0"/>
        <v>6750</v>
      </c>
      <c r="I16" s="18">
        <f t="shared" si="1"/>
        <v>6750</v>
      </c>
      <c r="J16" s="18">
        <v>1</v>
      </c>
      <c r="K16" s="18"/>
      <c r="L16" s="18"/>
      <c r="M16" s="18"/>
      <c r="N16" s="18"/>
    </row>
    <row r="17" hidden="1" spans="1:14">
      <c r="A17" s="2" t="s">
        <v>78</v>
      </c>
      <c r="B17" s="18" t="s">
        <v>79</v>
      </c>
      <c r="C17" s="19">
        <v>55</v>
      </c>
      <c r="D17" s="18"/>
      <c r="E17" s="19" t="s">
        <v>14</v>
      </c>
      <c r="F17" s="18">
        <v>300</v>
      </c>
      <c r="G17" s="18">
        <v>300</v>
      </c>
      <c r="H17" s="18">
        <f t="shared" si="0"/>
        <v>16500</v>
      </c>
      <c r="I17" s="18">
        <f t="shared" si="1"/>
        <v>16500</v>
      </c>
      <c r="J17" s="18">
        <v>1</v>
      </c>
      <c r="K17" s="18"/>
      <c r="L17" s="18"/>
      <c r="M17" s="18"/>
      <c r="N17" s="18"/>
    </row>
    <row r="18" hidden="1" spans="1:14">
      <c r="A18" s="2" t="s">
        <v>78</v>
      </c>
      <c r="B18" s="18" t="s">
        <v>80</v>
      </c>
      <c r="C18" s="19">
        <v>8</v>
      </c>
      <c r="D18" s="18"/>
      <c r="E18" s="19" t="s">
        <v>14</v>
      </c>
      <c r="F18" s="18">
        <v>100</v>
      </c>
      <c r="G18" s="18">
        <v>100</v>
      </c>
      <c r="H18" s="18">
        <f t="shared" si="0"/>
        <v>800</v>
      </c>
      <c r="I18" s="18">
        <f t="shared" si="1"/>
        <v>800</v>
      </c>
      <c r="J18" s="18">
        <v>1</v>
      </c>
      <c r="K18" s="18"/>
      <c r="L18" s="18"/>
      <c r="M18" s="18"/>
      <c r="N18" s="18"/>
    </row>
    <row r="19" hidden="1" spans="1:14">
      <c r="A19" s="2"/>
      <c r="B19" s="18" t="s">
        <v>81</v>
      </c>
      <c r="C19" s="19">
        <v>1</v>
      </c>
      <c r="D19" s="18"/>
      <c r="E19" s="19" t="s">
        <v>81</v>
      </c>
      <c r="F19" s="18">
        <v>17000</v>
      </c>
      <c r="G19" s="18">
        <v>17000</v>
      </c>
      <c r="H19" s="18">
        <f t="shared" si="0"/>
        <v>17000</v>
      </c>
      <c r="I19" s="18">
        <f t="shared" si="1"/>
        <v>17000</v>
      </c>
      <c r="J19" s="18">
        <v>1</v>
      </c>
      <c r="K19" s="18"/>
      <c r="L19" s="18"/>
      <c r="M19" s="18"/>
      <c r="N19" s="18"/>
    </row>
    <row r="20" hidden="1" spans="1:14">
      <c r="A20" s="2"/>
      <c r="B20" s="18" t="s">
        <v>82</v>
      </c>
      <c r="C20" s="19">
        <v>1</v>
      </c>
      <c r="D20" s="18"/>
      <c r="E20" s="19" t="s">
        <v>14</v>
      </c>
      <c r="F20" s="18">
        <v>500</v>
      </c>
      <c r="G20" s="18">
        <v>500</v>
      </c>
      <c r="H20" s="18">
        <f t="shared" si="0"/>
        <v>500</v>
      </c>
      <c r="I20" s="18">
        <f t="shared" si="1"/>
        <v>500</v>
      </c>
      <c r="J20" s="18">
        <v>1</v>
      </c>
      <c r="K20" s="18"/>
      <c r="L20" s="18"/>
      <c r="M20" s="18"/>
      <c r="N20" s="18"/>
    </row>
    <row r="21" hidden="1" spans="1:14">
      <c r="A21" s="2"/>
      <c r="B21" s="18" t="s">
        <v>83</v>
      </c>
      <c r="C21" s="19">
        <v>1</v>
      </c>
      <c r="D21" s="18"/>
      <c r="E21" s="19" t="s">
        <v>14</v>
      </c>
      <c r="F21" s="18">
        <v>10000</v>
      </c>
      <c r="G21" s="18">
        <v>10000</v>
      </c>
      <c r="H21" s="18">
        <f t="shared" si="0"/>
        <v>10000</v>
      </c>
      <c r="I21" s="18">
        <f t="shared" si="1"/>
        <v>10000</v>
      </c>
      <c r="J21" s="18">
        <v>1</v>
      </c>
      <c r="K21" s="18"/>
      <c r="L21" s="18"/>
      <c r="M21" s="18"/>
      <c r="N21" s="18"/>
    </row>
    <row r="22" hidden="1" spans="1:14">
      <c r="A22" s="2"/>
      <c r="B22" s="18" t="s">
        <v>84</v>
      </c>
      <c r="C22" s="18">
        <v>1</v>
      </c>
      <c r="D22" s="18"/>
      <c r="E22" s="19" t="s">
        <v>14</v>
      </c>
      <c r="F22" s="18">
        <v>1000</v>
      </c>
      <c r="G22" s="18">
        <v>1000</v>
      </c>
      <c r="H22" s="18">
        <f t="shared" si="0"/>
        <v>1000</v>
      </c>
      <c r="I22" s="18">
        <f t="shared" si="1"/>
        <v>1000</v>
      </c>
      <c r="J22" s="18">
        <v>1</v>
      </c>
      <c r="K22" s="18"/>
      <c r="L22" s="18"/>
      <c r="M22" s="18"/>
      <c r="N22" s="18"/>
    </row>
    <row r="23" spans="1:14">
      <c r="A23" s="2"/>
      <c r="B23" s="18"/>
      <c r="C23" s="18"/>
      <c r="D23" s="18"/>
      <c r="E23" s="19"/>
      <c r="F23" s="18"/>
      <c r="G23" s="18"/>
      <c r="H23" s="18">
        <f t="shared" si="0"/>
        <v>0</v>
      </c>
      <c r="I23" s="18">
        <f t="shared" si="1"/>
        <v>0</v>
      </c>
      <c r="J23" s="18">
        <v>1</v>
      </c>
      <c r="K23" s="18"/>
      <c r="L23" s="18"/>
      <c r="M23" s="18"/>
      <c r="N23" s="18"/>
    </row>
    <row r="24" hidden="1" spans="1:14">
      <c r="A24" s="2"/>
      <c r="B24" s="18" t="s">
        <v>85</v>
      </c>
      <c r="C24" s="18">
        <v>3</v>
      </c>
      <c r="D24" s="18" t="s">
        <v>86</v>
      </c>
      <c r="E24" s="19" t="s">
        <v>14</v>
      </c>
      <c r="F24" s="18">
        <v>500</v>
      </c>
      <c r="G24" s="18">
        <v>500</v>
      </c>
      <c r="H24" s="18">
        <f t="shared" si="0"/>
        <v>1500</v>
      </c>
      <c r="I24" s="18">
        <f t="shared" si="1"/>
        <v>1500</v>
      </c>
      <c r="J24" s="18">
        <v>1</v>
      </c>
      <c r="K24" s="18"/>
      <c r="L24" s="18"/>
      <c r="M24" s="18"/>
      <c r="N24" s="18"/>
    </row>
    <row r="25" hidden="1" spans="1:14">
      <c r="A25" s="2"/>
      <c r="B25" s="18" t="s">
        <v>87</v>
      </c>
      <c r="C25" s="18">
        <v>2</v>
      </c>
      <c r="D25" s="18" t="s">
        <v>86</v>
      </c>
      <c r="E25" s="19" t="s">
        <v>14</v>
      </c>
      <c r="F25" s="18">
        <v>500</v>
      </c>
      <c r="G25" s="18">
        <v>500</v>
      </c>
      <c r="H25" s="18">
        <f t="shared" si="0"/>
        <v>1000</v>
      </c>
      <c r="I25" s="18">
        <f t="shared" si="1"/>
        <v>1000</v>
      </c>
      <c r="J25" s="18">
        <v>1</v>
      </c>
      <c r="K25" s="18"/>
      <c r="L25" s="18"/>
      <c r="M25" s="18"/>
      <c r="N25" s="18"/>
    </row>
    <row r="26" hidden="1" spans="1:14">
      <c r="A26" s="2"/>
      <c r="B26" s="2" t="s">
        <v>88</v>
      </c>
      <c r="C26" s="18">
        <v>1</v>
      </c>
      <c r="D26" s="18" t="s">
        <v>86</v>
      </c>
      <c r="E26" s="19" t="s">
        <v>14</v>
      </c>
      <c r="F26" s="18">
        <v>500</v>
      </c>
      <c r="G26" s="18">
        <v>500</v>
      </c>
      <c r="H26" s="18">
        <f t="shared" si="0"/>
        <v>500</v>
      </c>
      <c r="I26" s="18">
        <f t="shared" si="1"/>
        <v>500</v>
      </c>
      <c r="J26" s="18">
        <v>1</v>
      </c>
      <c r="K26" s="18"/>
      <c r="L26" s="18"/>
      <c r="M26" s="18"/>
      <c r="N26" s="18"/>
    </row>
    <row r="27" hidden="1" spans="1:14">
      <c r="A27" s="18" t="s">
        <v>89</v>
      </c>
      <c r="B27" s="18" t="s">
        <v>90</v>
      </c>
      <c r="C27" s="18">
        <v>2</v>
      </c>
      <c r="D27" s="18"/>
      <c r="E27" s="19" t="s">
        <v>14</v>
      </c>
      <c r="F27" s="18">
        <v>800</v>
      </c>
      <c r="G27" s="18">
        <v>800</v>
      </c>
      <c r="H27" s="18">
        <f t="shared" si="0"/>
        <v>1600</v>
      </c>
      <c r="I27" s="18">
        <f t="shared" si="1"/>
        <v>1600</v>
      </c>
      <c r="J27" s="18">
        <v>1</v>
      </c>
      <c r="K27" s="18"/>
      <c r="L27" s="18"/>
      <c r="M27" s="18"/>
      <c r="N27" s="18"/>
    </row>
    <row r="28" hidden="1" spans="1:14">
      <c r="A28" s="2"/>
      <c r="B28" s="18" t="s">
        <v>91</v>
      </c>
      <c r="C28" s="18">
        <v>1</v>
      </c>
      <c r="D28" s="18"/>
      <c r="E28" s="19" t="s">
        <v>69</v>
      </c>
      <c r="F28" s="18">
        <v>2800</v>
      </c>
      <c r="G28" s="18">
        <v>2800</v>
      </c>
      <c r="H28" s="18">
        <f t="shared" si="0"/>
        <v>2800</v>
      </c>
      <c r="I28" s="18">
        <f t="shared" si="1"/>
        <v>2800</v>
      </c>
      <c r="J28" s="18">
        <v>1</v>
      </c>
      <c r="K28" s="18"/>
      <c r="L28" s="18"/>
      <c r="M28" s="18"/>
      <c r="N28" s="18"/>
    </row>
    <row r="29" hidden="1" spans="1:14">
      <c r="A29" s="2"/>
      <c r="B29" s="18" t="s">
        <v>92</v>
      </c>
      <c r="C29" s="18">
        <v>1</v>
      </c>
      <c r="D29" s="18"/>
      <c r="E29" s="19" t="s">
        <v>69</v>
      </c>
      <c r="F29" s="18">
        <v>100</v>
      </c>
      <c r="G29" s="18">
        <v>100</v>
      </c>
      <c r="H29" s="18">
        <f t="shared" si="0"/>
        <v>100</v>
      </c>
      <c r="I29" s="18">
        <f t="shared" si="1"/>
        <v>100</v>
      </c>
      <c r="J29" s="18">
        <v>1</v>
      </c>
      <c r="K29" s="18"/>
      <c r="L29" s="18"/>
      <c r="M29" s="18"/>
      <c r="N29" s="18"/>
    </row>
    <row r="30" hidden="1" spans="1:14">
      <c r="A30" s="2"/>
      <c r="B30" s="18" t="s">
        <v>27</v>
      </c>
      <c r="C30" s="19">
        <v>50</v>
      </c>
      <c r="D30" s="18" t="s">
        <v>28</v>
      </c>
      <c r="E30" s="19" t="s">
        <v>69</v>
      </c>
      <c r="F30" s="18">
        <v>21</v>
      </c>
      <c r="G30" s="18">
        <v>21</v>
      </c>
      <c r="H30" s="18">
        <f t="shared" si="0"/>
        <v>1050</v>
      </c>
      <c r="I30" s="18">
        <f t="shared" si="1"/>
        <v>1050</v>
      </c>
      <c r="J30" s="18">
        <v>1</v>
      </c>
      <c r="K30" s="18"/>
      <c r="L30" s="18"/>
      <c r="M30" s="18"/>
      <c r="N30" s="18"/>
    </row>
    <row r="31" hidden="1" spans="1:14">
      <c r="A31" s="2"/>
      <c r="B31" s="2" t="s">
        <v>93</v>
      </c>
      <c r="C31" s="19">
        <v>50</v>
      </c>
      <c r="D31" s="18"/>
      <c r="E31" s="19" t="s">
        <v>14</v>
      </c>
      <c r="F31" s="18">
        <v>60</v>
      </c>
      <c r="G31" s="18">
        <v>100</v>
      </c>
      <c r="H31" s="18">
        <f t="shared" si="0"/>
        <v>3000</v>
      </c>
      <c r="I31" s="18">
        <f t="shared" si="1"/>
        <v>5000</v>
      </c>
      <c r="J31" s="18">
        <v>1</v>
      </c>
      <c r="K31" s="18"/>
      <c r="L31" s="18" t="s">
        <v>94</v>
      </c>
      <c r="M31" s="18"/>
      <c r="N31" s="18"/>
    </row>
    <row r="32" hidden="1" spans="1:14">
      <c r="A32" s="2"/>
      <c r="B32" s="2" t="s">
        <v>95</v>
      </c>
      <c r="C32" s="19">
        <v>50</v>
      </c>
      <c r="D32" s="18"/>
      <c r="E32" s="19" t="s">
        <v>14</v>
      </c>
      <c r="F32" s="18">
        <v>60</v>
      </c>
      <c r="G32" s="18">
        <v>100</v>
      </c>
      <c r="H32" s="18">
        <f t="shared" si="0"/>
        <v>3000</v>
      </c>
      <c r="I32" s="18">
        <f t="shared" si="1"/>
        <v>5000</v>
      </c>
      <c r="J32" s="18">
        <v>1</v>
      </c>
      <c r="K32" s="18"/>
      <c r="L32" s="18"/>
      <c r="M32" s="18"/>
      <c r="N32" s="18"/>
    </row>
    <row r="33" hidden="1" spans="1:14">
      <c r="A33" s="2"/>
      <c r="B33" s="2" t="s">
        <v>96</v>
      </c>
      <c r="C33" s="19">
        <v>18</v>
      </c>
      <c r="D33" s="18" t="s">
        <v>97</v>
      </c>
      <c r="E33" s="19" t="s">
        <v>14</v>
      </c>
      <c r="F33" s="18">
        <v>35</v>
      </c>
      <c r="G33" s="18">
        <v>35</v>
      </c>
      <c r="H33" s="18">
        <f t="shared" si="0"/>
        <v>630</v>
      </c>
      <c r="I33" s="18">
        <f t="shared" si="1"/>
        <v>630</v>
      </c>
      <c r="J33" s="18">
        <v>1</v>
      </c>
      <c r="K33" s="18"/>
      <c r="L33" s="18" t="s">
        <v>98</v>
      </c>
      <c r="M33" s="18"/>
      <c r="N33" s="18"/>
    </row>
    <row r="34" hidden="1" spans="1:14">
      <c r="A34" s="2"/>
      <c r="B34" s="2" t="s">
        <v>99</v>
      </c>
      <c r="C34" s="19">
        <v>1</v>
      </c>
      <c r="D34" s="18"/>
      <c r="E34" s="19" t="s">
        <v>14</v>
      </c>
      <c r="F34" s="18">
        <v>1000</v>
      </c>
      <c r="G34" s="18">
        <v>1000</v>
      </c>
      <c r="H34" s="18">
        <f t="shared" si="0"/>
        <v>1000</v>
      </c>
      <c r="I34" s="18">
        <f t="shared" si="1"/>
        <v>1000</v>
      </c>
      <c r="J34" s="18">
        <v>1</v>
      </c>
      <c r="K34" s="18"/>
      <c r="L34" s="18"/>
      <c r="M34" s="18"/>
      <c r="N34" s="18"/>
    </row>
    <row r="35" hidden="1" spans="1:14">
      <c r="A35" s="2"/>
      <c r="B35" s="2" t="s">
        <v>100</v>
      </c>
      <c r="C35" s="19">
        <v>1</v>
      </c>
      <c r="D35" s="18"/>
      <c r="E35" s="19" t="s">
        <v>14</v>
      </c>
      <c r="F35" s="18">
        <v>1000</v>
      </c>
      <c r="G35" s="18">
        <v>1000</v>
      </c>
      <c r="H35" s="18">
        <f t="shared" si="0"/>
        <v>1000</v>
      </c>
      <c r="I35" s="18">
        <f t="shared" si="1"/>
        <v>1000</v>
      </c>
      <c r="J35" s="18">
        <v>1</v>
      </c>
      <c r="K35" s="18"/>
      <c r="L35" s="18" t="s">
        <v>101</v>
      </c>
      <c r="M35" s="18"/>
      <c r="N35" s="18"/>
    </row>
    <row r="36" hidden="1" spans="1:14">
      <c r="A36" s="2"/>
      <c r="B36" s="2" t="s">
        <v>102</v>
      </c>
      <c r="C36" s="19">
        <v>1</v>
      </c>
      <c r="D36" s="18"/>
      <c r="E36" s="19" t="s">
        <v>14</v>
      </c>
      <c r="F36" s="18">
        <v>500</v>
      </c>
      <c r="G36" s="18">
        <v>500</v>
      </c>
      <c r="H36" s="18">
        <f t="shared" si="0"/>
        <v>500</v>
      </c>
      <c r="I36" s="18">
        <f t="shared" si="1"/>
        <v>500</v>
      </c>
      <c r="J36" s="18">
        <v>1</v>
      </c>
      <c r="K36" s="18"/>
      <c r="L36" s="18"/>
      <c r="M36" s="18"/>
      <c r="N36" s="18"/>
    </row>
    <row r="37" hidden="1" spans="1:14">
      <c r="A37" s="2"/>
      <c r="B37" s="2" t="s">
        <v>103</v>
      </c>
      <c r="C37" s="19">
        <v>1</v>
      </c>
      <c r="D37" s="18"/>
      <c r="E37" s="19" t="s">
        <v>14</v>
      </c>
      <c r="F37" s="18"/>
      <c r="G37" s="18"/>
      <c r="H37" s="18">
        <f t="shared" si="0"/>
        <v>0</v>
      </c>
      <c r="I37" s="18">
        <f t="shared" si="1"/>
        <v>0</v>
      </c>
      <c r="J37" s="18">
        <v>1</v>
      </c>
      <c r="K37" s="18"/>
      <c r="L37" s="18"/>
      <c r="M37" s="18"/>
      <c r="N37" s="18"/>
    </row>
    <row r="38" hidden="1" spans="1:14">
      <c r="A38" s="18" t="s">
        <v>89</v>
      </c>
      <c r="B38" s="2" t="s">
        <v>104</v>
      </c>
      <c r="C38" s="19">
        <v>1</v>
      </c>
      <c r="D38" s="18"/>
      <c r="E38" s="19" t="s">
        <v>14</v>
      </c>
      <c r="F38" s="18">
        <v>1094</v>
      </c>
      <c r="G38" s="18">
        <v>1094</v>
      </c>
      <c r="H38" s="18">
        <f t="shared" si="0"/>
        <v>1094</v>
      </c>
      <c r="I38" s="18">
        <f t="shared" si="1"/>
        <v>1094</v>
      </c>
      <c r="J38" s="18">
        <v>1</v>
      </c>
      <c r="K38" s="18"/>
      <c r="L38" s="18"/>
      <c r="M38" s="18"/>
      <c r="N38" s="18"/>
    </row>
    <row r="39" hidden="1" spans="1:14">
      <c r="A39" s="18" t="s">
        <v>89</v>
      </c>
      <c r="B39" s="2" t="s">
        <v>105</v>
      </c>
      <c r="C39" s="19">
        <v>1</v>
      </c>
      <c r="D39" s="18"/>
      <c r="E39" s="19" t="s">
        <v>14</v>
      </c>
      <c r="F39" s="18">
        <v>750</v>
      </c>
      <c r="G39" s="18">
        <v>750</v>
      </c>
      <c r="H39" s="18">
        <f t="shared" si="0"/>
        <v>750</v>
      </c>
      <c r="I39" s="18">
        <f t="shared" si="1"/>
        <v>750</v>
      </c>
      <c r="J39" s="18">
        <v>1</v>
      </c>
      <c r="K39" s="18"/>
      <c r="L39" s="18"/>
      <c r="M39" s="18"/>
      <c r="N39" s="18"/>
    </row>
    <row r="40" hidden="1" spans="1:14">
      <c r="A40" s="18" t="s">
        <v>89</v>
      </c>
      <c r="B40" s="2" t="s">
        <v>106</v>
      </c>
      <c r="C40" s="19">
        <v>1</v>
      </c>
      <c r="D40" s="18"/>
      <c r="E40" s="19" t="s">
        <v>14</v>
      </c>
      <c r="F40" s="18">
        <v>300</v>
      </c>
      <c r="G40" s="18">
        <v>300</v>
      </c>
      <c r="H40" s="18">
        <f t="shared" si="0"/>
        <v>300</v>
      </c>
      <c r="I40" s="18">
        <f t="shared" si="1"/>
        <v>300</v>
      </c>
      <c r="J40" s="18">
        <v>1</v>
      </c>
      <c r="K40" s="18"/>
      <c r="L40" s="18"/>
      <c r="M40" s="18"/>
      <c r="N40" s="18"/>
    </row>
    <row r="41" hidden="1" spans="1:14">
      <c r="A41" s="18" t="s">
        <v>89</v>
      </c>
      <c r="B41" s="2" t="s">
        <v>107</v>
      </c>
      <c r="C41" s="19">
        <v>8</v>
      </c>
      <c r="D41" s="18"/>
      <c r="E41" s="19" t="s">
        <v>14</v>
      </c>
      <c r="F41" s="2">
        <v>300</v>
      </c>
      <c r="G41" s="2">
        <v>300</v>
      </c>
      <c r="H41" s="18">
        <f t="shared" si="0"/>
        <v>2400</v>
      </c>
      <c r="I41" s="18">
        <f t="shared" si="1"/>
        <v>2400</v>
      </c>
      <c r="J41" s="18">
        <v>1</v>
      </c>
      <c r="K41" s="18"/>
      <c r="L41" s="18"/>
      <c r="M41" s="18"/>
      <c r="N41" s="18"/>
    </row>
    <row r="42" hidden="1" spans="1:14">
      <c r="A42" s="18" t="s">
        <v>89</v>
      </c>
      <c r="B42" s="2" t="s">
        <v>108</v>
      </c>
      <c r="C42" s="19">
        <v>2</v>
      </c>
      <c r="D42" s="18"/>
      <c r="E42" s="19" t="s">
        <v>14</v>
      </c>
      <c r="F42" s="2">
        <v>600</v>
      </c>
      <c r="G42" s="2">
        <v>600</v>
      </c>
      <c r="H42" s="18">
        <f t="shared" si="0"/>
        <v>1200</v>
      </c>
      <c r="I42" s="18">
        <f t="shared" si="1"/>
        <v>1200</v>
      </c>
      <c r="J42" s="18">
        <v>1</v>
      </c>
      <c r="K42" s="18"/>
      <c r="L42" s="18"/>
      <c r="M42" s="18"/>
      <c r="N42" s="18"/>
    </row>
    <row r="43" hidden="1" spans="1:14">
      <c r="A43" s="18"/>
      <c r="B43" s="2" t="s">
        <v>109</v>
      </c>
      <c r="C43" s="19">
        <v>1</v>
      </c>
      <c r="D43" s="18"/>
      <c r="E43" s="19" t="s">
        <v>14</v>
      </c>
      <c r="F43" s="2">
        <v>1800</v>
      </c>
      <c r="G43" s="2">
        <v>1800</v>
      </c>
      <c r="H43" s="18">
        <f t="shared" si="0"/>
        <v>1800</v>
      </c>
      <c r="I43" s="18">
        <f t="shared" si="1"/>
        <v>1800</v>
      </c>
      <c r="J43" s="18">
        <v>1</v>
      </c>
      <c r="K43" s="18"/>
      <c r="L43" s="18"/>
      <c r="M43" s="18"/>
      <c r="N43" s="18"/>
    </row>
    <row r="44" hidden="1" spans="1:14">
      <c r="A44" s="18" t="s">
        <v>89</v>
      </c>
      <c r="B44" s="2" t="s">
        <v>110</v>
      </c>
      <c r="C44" s="19">
        <v>2</v>
      </c>
      <c r="D44" s="18"/>
      <c r="E44" s="19" t="s">
        <v>14</v>
      </c>
      <c r="F44" s="2">
        <v>800</v>
      </c>
      <c r="G44" s="2">
        <v>800</v>
      </c>
      <c r="H44" s="18">
        <f t="shared" si="0"/>
        <v>1600</v>
      </c>
      <c r="I44" s="18">
        <f t="shared" si="1"/>
        <v>1600</v>
      </c>
      <c r="J44" s="18">
        <v>1</v>
      </c>
      <c r="K44" s="18"/>
      <c r="L44" s="18"/>
      <c r="M44" s="18"/>
      <c r="N44" s="18"/>
    </row>
    <row r="45" hidden="1" spans="1:14">
      <c r="A45" s="18"/>
      <c r="B45" s="2" t="s">
        <v>111</v>
      </c>
      <c r="C45" s="19">
        <v>2</v>
      </c>
      <c r="D45" s="18"/>
      <c r="E45" s="19" t="s">
        <v>14</v>
      </c>
      <c r="F45" s="2">
        <v>400</v>
      </c>
      <c r="G45" s="2">
        <v>400</v>
      </c>
      <c r="H45" s="18">
        <f t="shared" si="0"/>
        <v>800</v>
      </c>
      <c r="I45" s="18">
        <f t="shared" si="1"/>
        <v>800</v>
      </c>
      <c r="J45" s="18">
        <v>1</v>
      </c>
      <c r="K45" s="18"/>
      <c r="L45" s="18"/>
      <c r="M45" s="18"/>
      <c r="N45" s="18"/>
    </row>
    <row r="46" hidden="1" spans="1:14">
      <c r="A46" s="18"/>
      <c r="B46" s="2" t="s">
        <v>112</v>
      </c>
      <c r="C46" s="19">
        <v>1</v>
      </c>
      <c r="D46" s="18"/>
      <c r="E46" s="19" t="s">
        <v>14</v>
      </c>
      <c r="F46" s="2">
        <v>3000</v>
      </c>
      <c r="G46" s="2">
        <v>3000</v>
      </c>
      <c r="H46" s="18">
        <f t="shared" si="0"/>
        <v>3000</v>
      </c>
      <c r="I46" s="18">
        <f t="shared" si="1"/>
        <v>3000</v>
      </c>
      <c r="J46" s="18">
        <v>1</v>
      </c>
      <c r="K46" s="18"/>
      <c r="L46" s="18"/>
      <c r="M46" s="18"/>
      <c r="N46" s="18"/>
    </row>
    <row r="47" hidden="1" spans="1:14">
      <c r="A47" s="18"/>
      <c r="B47" s="2" t="s">
        <v>113</v>
      </c>
      <c r="C47" s="19">
        <v>3</v>
      </c>
      <c r="D47" s="18"/>
      <c r="E47" s="19" t="s">
        <v>14</v>
      </c>
      <c r="F47" s="2">
        <v>750</v>
      </c>
      <c r="G47" s="2">
        <v>750</v>
      </c>
      <c r="H47" s="18">
        <f t="shared" si="0"/>
        <v>2250</v>
      </c>
      <c r="I47" s="18">
        <f t="shared" si="1"/>
        <v>2250</v>
      </c>
      <c r="J47" s="18">
        <v>1</v>
      </c>
      <c r="K47" s="18"/>
      <c r="L47" s="18"/>
      <c r="M47" s="18"/>
      <c r="N47" s="18"/>
    </row>
    <row r="48" hidden="1" spans="1:14">
      <c r="A48" s="18"/>
      <c r="B48" s="2" t="s">
        <v>114</v>
      </c>
      <c r="C48" s="19">
        <v>2</v>
      </c>
      <c r="D48" s="18"/>
      <c r="E48" s="19" t="s">
        <v>69</v>
      </c>
      <c r="F48" s="2">
        <v>1400</v>
      </c>
      <c r="G48" s="2">
        <v>700</v>
      </c>
      <c r="H48" s="18">
        <f t="shared" si="0"/>
        <v>2800</v>
      </c>
      <c r="I48" s="18">
        <f t="shared" si="1"/>
        <v>1400</v>
      </c>
      <c r="J48" s="18">
        <v>1</v>
      </c>
      <c r="K48" s="18"/>
      <c r="L48" s="18"/>
      <c r="M48" s="18"/>
      <c r="N48" s="18"/>
    </row>
    <row r="49" spans="1:14">
      <c r="A49" s="18">
        <v>1</v>
      </c>
      <c r="B49" s="2" t="s">
        <v>115</v>
      </c>
      <c r="C49" s="19">
        <v>1</v>
      </c>
      <c r="D49" s="18" t="s">
        <v>116</v>
      </c>
      <c r="E49" s="19" t="s">
        <v>13</v>
      </c>
      <c r="F49" s="2">
        <v>1200</v>
      </c>
      <c r="G49" s="2">
        <v>1200</v>
      </c>
      <c r="H49" s="18">
        <f t="shared" si="0"/>
        <v>1200</v>
      </c>
      <c r="I49" s="18">
        <f t="shared" si="1"/>
        <v>1200</v>
      </c>
      <c r="J49" s="18">
        <v>1</v>
      </c>
      <c r="K49" s="18"/>
      <c r="L49" s="18"/>
      <c r="M49" s="18"/>
      <c r="N49" s="18"/>
    </row>
    <row r="50" hidden="1" spans="1:14">
      <c r="A50" s="18"/>
      <c r="B50" s="2" t="s">
        <v>117</v>
      </c>
      <c r="C50" s="19">
        <v>2</v>
      </c>
      <c r="D50" s="18"/>
      <c r="E50" s="19" t="s">
        <v>14</v>
      </c>
      <c r="F50" s="2">
        <v>700</v>
      </c>
      <c r="G50" s="2">
        <v>700</v>
      </c>
      <c r="H50" s="18">
        <f t="shared" si="0"/>
        <v>1400</v>
      </c>
      <c r="I50" s="18">
        <f t="shared" si="1"/>
        <v>1400</v>
      </c>
      <c r="J50" s="18">
        <v>1</v>
      </c>
      <c r="K50" s="18"/>
      <c r="L50" s="18"/>
      <c r="M50" s="18"/>
      <c r="N50" s="18"/>
    </row>
    <row r="51" spans="1:14">
      <c r="A51" s="18"/>
      <c r="B51" s="2"/>
      <c r="C51" s="19">
        <v>1</v>
      </c>
      <c r="D51" s="18"/>
      <c r="E51" s="19"/>
      <c r="F51" s="2"/>
      <c r="G51" s="2"/>
      <c r="H51" s="18">
        <f t="shared" si="0"/>
        <v>0</v>
      </c>
      <c r="I51" s="18">
        <f t="shared" si="1"/>
        <v>0</v>
      </c>
      <c r="J51" s="18">
        <v>1</v>
      </c>
      <c r="K51" s="18"/>
      <c r="L51" s="18"/>
      <c r="M51" s="18"/>
      <c r="N51" s="18"/>
    </row>
    <row r="52" spans="1:14">
      <c r="A52" s="2">
        <v>1</v>
      </c>
      <c r="B52" s="18" t="s">
        <v>29</v>
      </c>
      <c r="C52" s="18">
        <v>10</v>
      </c>
      <c r="D52" s="18"/>
      <c r="E52" s="18" t="s">
        <v>13</v>
      </c>
      <c r="F52" s="18">
        <v>168</v>
      </c>
      <c r="G52" s="18">
        <v>168</v>
      </c>
      <c r="H52" s="18">
        <f t="shared" si="0"/>
        <v>1680</v>
      </c>
      <c r="I52" s="18">
        <f t="shared" si="1"/>
        <v>1680</v>
      </c>
      <c r="J52" s="18">
        <v>1</v>
      </c>
      <c r="K52" s="18"/>
      <c r="L52" s="18"/>
      <c r="M52" s="18"/>
      <c r="N52" s="18"/>
    </row>
    <row r="53" hidden="1" spans="1:14">
      <c r="A53" s="2"/>
      <c r="B53" s="18" t="s">
        <v>134</v>
      </c>
      <c r="C53" s="18">
        <v>12</v>
      </c>
      <c r="D53" s="18"/>
      <c r="E53" s="18" t="s">
        <v>119</v>
      </c>
      <c r="F53" s="18">
        <v>168</v>
      </c>
      <c r="G53" s="18">
        <v>168</v>
      </c>
      <c r="H53" s="18">
        <f t="shared" si="0"/>
        <v>2016</v>
      </c>
      <c r="I53" s="18">
        <f t="shared" si="1"/>
        <v>2016</v>
      </c>
      <c r="J53" s="18"/>
      <c r="K53" s="18"/>
      <c r="L53" s="18"/>
      <c r="M53" s="18"/>
      <c r="N53" s="18"/>
    </row>
    <row r="54" hidden="1" spans="1:14">
      <c r="A54" s="2"/>
      <c r="B54" s="18" t="s">
        <v>30</v>
      </c>
      <c r="C54" s="18">
        <v>2</v>
      </c>
      <c r="D54" s="18"/>
      <c r="E54" s="18" t="s">
        <v>119</v>
      </c>
      <c r="F54" s="18">
        <v>1200</v>
      </c>
      <c r="G54" s="18">
        <v>1200</v>
      </c>
      <c r="H54" s="18">
        <f t="shared" si="0"/>
        <v>2400</v>
      </c>
      <c r="I54" s="18">
        <f t="shared" si="1"/>
        <v>2400</v>
      </c>
      <c r="J54" s="18">
        <v>0</v>
      </c>
      <c r="K54" s="18"/>
      <c r="L54" s="18"/>
      <c r="M54" s="18"/>
      <c r="N54" s="18"/>
    </row>
    <row r="55" hidden="1" spans="1:14">
      <c r="A55" s="2"/>
      <c r="B55" s="18" t="s">
        <v>45</v>
      </c>
      <c r="C55" s="18">
        <v>1</v>
      </c>
      <c r="D55" s="18"/>
      <c r="E55" s="18" t="s">
        <v>119</v>
      </c>
      <c r="F55" s="18">
        <v>3000</v>
      </c>
      <c r="G55" s="18">
        <v>3000</v>
      </c>
      <c r="H55" s="18">
        <f t="shared" si="0"/>
        <v>3000</v>
      </c>
      <c r="I55" s="18">
        <f t="shared" si="1"/>
        <v>3000</v>
      </c>
      <c r="J55" s="18">
        <v>1</v>
      </c>
      <c r="K55" s="18"/>
      <c r="L55" s="18"/>
      <c r="M55" s="18"/>
      <c r="N55" s="18"/>
    </row>
    <row r="56" spans="1:14">
      <c r="A56" s="18">
        <v>12</v>
      </c>
      <c r="B56" s="18" t="s">
        <v>23</v>
      </c>
      <c r="C56" s="18">
        <v>12</v>
      </c>
      <c r="D56" s="18"/>
      <c r="E56" s="19" t="s">
        <v>13</v>
      </c>
      <c r="F56" s="18">
        <v>20</v>
      </c>
      <c r="G56" s="18">
        <v>20</v>
      </c>
      <c r="H56" s="18">
        <f t="shared" si="0"/>
        <v>240</v>
      </c>
      <c r="I56" s="18">
        <f t="shared" si="1"/>
        <v>240</v>
      </c>
      <c r="J56" s="18">
        <v>1</v>
      </c>
      <c r="K56" s="18"/>
      <c r="L56" s="18"/>
      <c r="M56" s="18"/>
      <c r="N56" s="18"/>
    </row>
    <row r="57" spans="1:14">
      <c r="A57" s="18">
        <v>12</v>
      </c>
      <c r="B57" s="19" t="s">
        <v>135</v>
      </c>
      <c r="C57" s="19">
        <v>10</v>
      </c>
      <c r="D57" s="19" t="s">
        <v>118</v>
      </c>
      <c r="E57" s="18" t="s">
        <v>126</v>
      </c>
      <c r="F57" s="18">
        <v>750</v>
      </c>
      <c r="G57" s="18">
        <v>650</v>
      </c>
      <c r="H57" s="18">
        <f t="shared" si="0"/>
        <v>7500</v>
      </c>
      <c r="I57" s="18">
        <f t="shared" si="1"/>
        <v>6500</v>
      </c>
      <c r="J57" s="18">
        <v>1</v>
      </c>
      <c r="K57" s="18"/>
      <c r="L57" s="18"/>
      <c r="M57" s="18"/>
      <c r="N57" s="18"/>
    </row>
    <row r="58" hidden="1" spans="1:14">
      <c r="A58" s="2"/>
      <c r="B58" s="19" t="s">
        <v>11</v>
      </c>
      <c r="C58" s="19">
        <v>18</v>
      </c>
      <c r="D58" s="19" t="s">
        <v>118</v>
      </c>
      <c r="E58" s="18" t="s">
        <v>119</v>
      </c>
      <c r="F58" s="18">
        <v>750</v>
      </c>
      <c r="G58" s="18">
        <v>650</v>
      </c>
      <c r="H58" s="18">
        <f t="shared" si="0"/>
        <v>13500</v>
      </c>
      <c r="I58" s="18">
        <f t="shared" si="1"/>
        <v>11700</v>
      </c>
      <c r="J58" s="18">
        <v>1</v>
      </c>
      <c r="K58" s="18"/>
      <c r="L58" s="18"/>
      <c r="M58" s="18"/>
      <c r="N58" s="18"/>
    </row>
    <row r="59" spans="1:14">
      <c r="A59" s="18">
        <v>6</v>
      </c>
      <c r="B59" s="19" t="s">
        <v>136</v>
      </c>
      <c r="C59" s="19">
        <v>2</v>
      </c>
      <c r="D59" s="19"/>
      <c r="E59" s="19" t="s">
        <v>13</v>
      </c>
      <c r="F59" s="18">
        <v>3000</v>
      </c>
      <c r="G59" s="18">
        <v>3000</v>
      </c>
      <c r="H59" s="18">
        <f t="shared" si="0"/>
        <v>6000</v>
      </c>
      <c r="I59" s="18">
        <f t="shared" si="1"/>
        <v>6000</v>
      </c>
      <c r="J59" s="18">
        <v>1</v>
      </c>
      <c r="K59" s="18"/>
      <c r="L59" s="18"/>
      <c r="M59" s="18"/>
      <c r="N59" s="18"/>
    </row>
    <row r="60" spans="1:14">
      <c r="A60" s="2">
        <v>6</v>
      </c>
      <c r="B60" s="19" t="s">
        <v>137</v>
      </c>
      <c r="C60" s="19">
        <v>2</v>
      </c>
      <c r="D60" s="2"/>
      <c r="E60" s="19" t="s">
        <v>13</v>
      </c>
      <c r="F60" s="18">
        <v>3000</v>
      </c>
      <c r="G60" s="18">
        <v>3000</v>
      </c>
      <c r="H60" s="18">
        <f t="shared" si="0"/>
        <v>6000</v>
      </c>
      <c r="I60" s="18">
        <f t="shared" si="1"/>
        <v>6000</v>
      </c>
      <c r="J60" s="18">
        <v>1</v>
      </c>
      <c r="K60" s="18"/>
      <c r="L60" s="18"/>
      <c r="M60" s="18"/>
      <c r="N60" s="18"/>
    </row>
    <row r="61" spans="1:14">
      <c r="A61" s="2"/>
      <c r="J61" s="18">
        <v>1</v>
      </c>
      <c r="K61" s="18"/>
      <c r="L61" s="18"/>
      <c r="M61" s="18"/>
      <c r="N61" s="18"/>
    </row>
    <row r="62" spans="1:14">
      <c r="A62" s="2" t="s">
        <v>133</v>
      </c>
      <c r="B62" s="18" t="s">
        <v>138</v>
      </c>
      <c r="C62" s="18">
        <v>1</v>
      </c>
      <c r="D62" s="18"/>
      <c r="E62" s="18" t="s">
        <v>13</v>
      </c>
      <c r="F62" s="18">
        <v>3600</v>
      </c>
      <c r="G62" s="18">
        <v>4200</v>
      </c>
      <c r="H62" s="18">
        <f>C62*F62</f>
        <v>3600</v>
      </c>
      <c r="I62" s="18">
        <f t="shared" ref="I62:I70" si="2">C62*G62</f>
        <v>4200</v>
      </c>
      <c r="J62" s="18">
        <v>1</v>
      </c>
      <c r="K62" s="18"/>
      <c r="L62" s="18"/>
      <c r="M62" s="18"/>
      <c r="N62" s="18"/>
    </row>
    <row r="63" hidden="1" spans="1:14">
      <c r="A63" s="18"/>
      <c r="B63" s="18" t="s">
        <v>41</v>
      </c>
      <c r="C63" s="18">
        <v>10</v>
      </c>
      <c r="D63" s="18"/>
      <c r="E63" s="18" t="s">
        <v>119</v>
      </c>
      <c r="F63" s="18">
        <v>165</v>
      </c>
      <c r="G63" s="18">
        <v>165</v>
      </c>
      <c r="H63" s="18">
        <f t="shared" ref="H62:H69" si="3">C63*F63</f>
        <v>1650</v>
      </c>
      <c r="I63" s="18">
        <f t="shared" si="2"/>
        <v>1650</v>
      </c>
      <c r="J63" s="18">
        <v>1</v>
      </c>
      <c r="K63" s="18"/>
      <c r="L63" s="18"/>
      <c r="M63" s="18"/>
      <c r="N63" s="18"/>
    </row>
    <row r="64" hidden="1" spans="1:14">
      <c r="A64" s="18"/>
      <c r="B64" s="18" t="s">
        <v>139</v>
      </c>
      <c r="C64" s="18">
        <v>20</v>
      </c>
      <c r="D64" s="18"/>
      <c r="E64" s="18" t="s">
        <v>119</v>
      </c>
      <c r="F64" s="18">
        <v>165</v>
      </c>
      <c r="G64" s="18">
        <v>165</v>
      </c>
      <c r="H64" s="18">
        <f t="shared" si="3"/>
        <v>3300</v>
      </c>
      <c r="I64" s="18">
        <f t="shared" si="2"/>
        <v>3300</v>
      </c>
      <c r="J64" s="18">
        <v>1</v>
      </c>
      <c r="K64" s="18"/>
      <c r="L64" s="18"/>
      <c r="M64" s="18"/>
      <c r="N64" s="18"/>
    </row>
    <row r="65" hidden="1" spans="1:14">
      <c r="A65" s="2"/>
      <c r="B65" s="18" t="s">
        <v>21</v>
      </c>
      <c r="C65" s="18">
        <v>1</v>
      </c>
      <c r="D65" s="18"/>
      <c r="E65" s="19" t="s">
        <v>69</v>
      </c>
      <c r="F65" s="18">
        <v>1500</v>
      </c>
      <c r="G65" s="18">
        <v>1500</v>
      </c>
      <c r="H65" s="18">
        <f t="shared" si="3"/>
        <v>1500</v>
      </c>
      <c r="I65" s="18">
        <f t="shared" si="2"/>
        <v>1500</v>
      </c>
      <c r="J65" s="18">
        <v>0</v>
      </c>
      <c r="K65" s="18"/>
      <c r="L65" s="18"/>
      <c r="M65" s="18"/>
      <c r="N65" s="18"/>
    </row>
    <row r="66" spans="1:14">
      <c r="A66" s="2">
        <v>12</v>
      </c>
      <c r="B66" s="18" t="s">
        <v>22</v>
      </c>
      <c r="C66" s="18">
        <v>6</v>
      </c>
      <c r="D66" s="18"/>
      <c r="E66" s="19" t="s">
        <v>13</v>
      </c>
      <c r="F66" s="18">
        <v>400</v>
      </c>
      <c r="G66" s="18">
        <v>400</v>
      </c>
      <c r="H66" s="18">
        <f t="shared" si="3"/>
        <v>2400</v>
      </c>
      <c r="I66" s="18">
        <f t="shared" si="2"/>
        <v>2400</v>
      </c>
      <c r="J66" s="18">
        <v>1</v>
      </c>
      <c r="K66" s="18"/>
      <c r="L66" s="18"/>
      <c r="M66" s="18"/>
      <c r="N66" s="18"/>
    </row>
    <row r="67" hidden="1" spans="1:14">
      <c r="A67" s="2"/>
      <c r="B67" s="18" t="s">
        <v>24</v>
      </c>
      <c r="C67" s="18">
        <v>2</v>
      </c>
      <c r="D67" s="18" t="s">
        <v>140</v>
      </c>
      <c r="E67" s="19" t="s">
        <v>69</v>
      </c>
      <c r="F67" s="18">
        <v>1000</v>
      </c>
      <c r="G67" s="18">
        <v>1000</v>
      </c>
      <c r="H67" s="18">
        <f t="shared" si="3"/>
        <v>2000</v>
      </c>
      <c r="I67" s="18">
        <f t="shared" si="2"/>
        <v>2000</v>
      </c>
      <c r="J67" s="18">
        <v>0</v>
      </c>
      <c r="K67" s="18"/>
      <c r="L67" s="18"/>
      <c r="M67" s="18"/>
      <c r="N67" s="18"/>
    </row>
    <row r="68" hidden="1" spans="1:14">
      <c r="A68" s="2"/>
      <c r="B68" s="18" t="s">
        <v>24</v>
      </c>
      <c r="C68" s="18">
        <v>1</v>
      </c>
      <c r="D68" s="18"/>
      <c r="E68" s="19" t="s">
        <v>13</v>
      </c>
      <c r="F68" s="18">
        <v>1000</v>
      </c>
      <c r="G68" s="18">
        <v>1000</v>
      </c>
      <c r="H68" s="18">
        <f t="shared" si="3"/>
        <v>1000</v>
      </c>
      <c r="I68" s="18">
        <f t="shared" si="2"/>
        <v>1000</v>
      </c>
      <c r="J68" s="18">
        <v>0</v>
      </c>
      <c r="K68" s="18"/>
      <c r="L68" s="18"/>
      <c r="M68" s="18"/>
      <c r="N68" s="18"/>
    </row>
    <row r="69" spans="1:14">
      <c r="A69" s="18">
        <v>12</v>
      </c>
      <c r="B69" s="18" t="s">
        <v>25</v>
      </c>
      <c r="C69" s="18">
        <v>1</v>
      </c>
      <c r="D69" s="18"/>
      <c r="E69" s="19" t="s">
        <v>13</v>
      </c>
      <c r="F69" s="18">
        <v>777</v>
      </c>
      <c r="G69" s="18">
        <v>777</v>
      </c>
      <c r="H69" s="18">
        <f t="shared" si="3"/>
        <v>777</v>
      </c>
      <c r="I69" s="18">
        <f t="shared" si="2"/>
        <v>777</v>
      </c>
      <c r="J69" s="18">
        <v>1</v>
      </c>
      <c r="K69" s="18"/>
      <c r="L69" s="18"/>
      <c r="M69" s="18"/>
      <c r="N69" s="18"/>
    </row>
    <row r="70" spans="1:14">
      <c r="A70" s="2" t="s">
        <v>133</v>
      </c>
      <c r="B70" s="18" t="s">
        <v>120</v>
      </c>
      <c r="C70" s="18">
        <v>1</v>
      </c>
      <c r="D70" s="18"/>
      <c r="E70" s="18" t="s">
        <v>13</v>
      </c>
      <c r="F70" s="18">
        <v>6600</v>
      </c>
      <c r="G70" s="18">
        <v>8400</v>
      </c>
      <c r="H70" s="18">
        <f t="shared" ref="H70:H81" si="4">C70*F70</f>
        <v>6600</v>
      </c>
      <c r="I70" s="18">
        <f t="shared" si="2"/>
        <v>8400</v>
      </c>
      <c r="J70" s="18">
        <v>1</v>
      </c>
      <c r="K70" s="18"/>
      <c r="L70" s="18"/>
      <c r="M70" s="18"/>
      <c r="N70" s="18"/>
    </row>
    <row r="71" spans="1:14">
      <c r="A71" s="2" t="s">
        <v>133</v>
      </c>
      <c r="B71" s="18" t="s">
        <v>32</v>
      </c>
      <c r="C71" s="18">
        <v>1</v>
      </c>
      <c r="D71" s="18"/>
      <c r="E71" s="18" t="s">
        <v>13</v>
      </c>
      <c r="F71" s="18">
        <v>4999</v>
      </c>
      <c r="G71" s="18">
        <v>3000</v>
      </c>
      <c r="H71" s="18">
        <f t="shared" si="4"/>
        <v>4999</v>
      </c>
      <c r="I71" s="18">
        <f t="shared" ref="I70:I81" si="5">C71*G71</f>
        <v>3000</v>
      </c>
      <c r="J71" s="18">
        <v>1</v>
      </c>
      <c r="K71" s="18"/>
      <c r="L71" s="18"/>
      <c r="M71" s="18"/>
      <c r="N71" s="18"/>
    </row>
    <row r="72" hidden="1" spans="1:14">
      <c r="A72" s="18"/>
      <c r="B72" s="18" t="s">
        <v>35</v>
      </c>
      <c r="C72" s="18">
        <v>1</v>
      </c>
      <c r="D72" s="18"/>
      <c r="E72" s="18" t="s">
        <v>14</v>
      </c>
      <c r="F72" s="18">
        <v>1000</v>
      </c>
      <c r="G72" s="18">
        <v>1000</v>
      </c>
      <c r="H72" s="18">
        <f t="shared" si="4"/>
        <v>1000</v>
      </c>
      <c r="I72" s="18">
        <f t="shared" si="5"/>
        <v>1000</v>
      </c>
      <c r="J72" s="18">
        <v>1</v>
      </c>
      <c r="K72" s="18"/>
      <c r="L72" s="18"/>
      <c r="M72" s="18"/>
      <c r="N72" s="18"/>
    </row>
    <row r="73" hidden="1" spans="1:14">
      <c r="A73" s="2"/>
      <c r="B73" s="18" t="s">
        <v>36</v>
      </c>
      <c r="C73" s="18">
        <v>1</v>
      </c>
      <c r="D73" s="18"/>
      <c r="E73" s="18" t="s">
        <v>119</v>
      </c>
      <c r="F73" s="18">
        <v>400</v>
      </c>
      <c r="G73" s="18">
        <v>400</v>
      </c>
      <c r="H73" s="18">
        <f t="shared" si="4"/>
        <v>400</v>
      </c>
      <c r="I73" s="18">
        <f t="shared" si="5"/>
        <v>400</v>
      </c>
      <c r="J73" s="18">
        <v>0</v>
      </c>
      <c r="K73" s="18"/>
      <c r="L73" s="18"/>
      <c r="M73" s="18"/>
      <c r="N73" s="18"/>
    </row>
    <row r="74" hidden="1" spans="1:14">
      <c r="A74" s="18"/>
      <c r="B74" s="18" t="s">
        <v>37</v>
      </c>
      <c r="C74" s="18">
        <v>1</v>
      </c>
      <c r="D74" s="18"/>
      <c r="E74" s="18" t="s">
        <v>14</v>
      </c>
      <c r="F74" s="18">
        <v>1800</v>
      </c>
      <c r="G74" s="18">
        <v>1800</v>
      </c>
      <c r="H74" s="18">
        <f t="shared" si="4"/>
        <v>1800</v>
      </c>
      <c r="I74" s="18">
        <f t="shared" si="5"/>
        <v>1800</v>
      </c>
      <c r="J74" s="18">
        <v>1</v>
      </c>
      <c r="K74" s="18"/>
      <c r="L74" s="18"/>
      <c r="M74" s="18"/>
      <c r="N74" s="18"/>
    </row>
    <row r="75" hidden="1" spans="1:14">
      <c r="A75" s="2"/>
      <c r="B75" s="18" t="s">
        <v>38</v>
      </c>
      <c r="C75" s="18">
        <v>1</v>
      </c>
      <c r="D75" s="18"/>
      <c r="E75" s="18" t="s">
        <v>14</v>
      </c>
      <c r="F75" s="18">
        <v>300</v>
      </c>
      <c r="G75" s="18">
        <v>300</v>
      </c>
      <c r="H75" s="18">
        <f t="shared" si="4"/>
        <v>300</v>
      </c>
      <c r="I75" s="18">
        <f t="shared" si="5"/>
        <v>300</v>
      </c>
      <c r="J75" s="18">
        <v>1</v>
      </c>
      <c r="K75" s="18"/>
      <c r="L75" s="18"/>
      <c r="M75" s="18"/>
      <c r="N75" s="18"/>
    </row>
    <row r="76" hidden="1" spans="1:14">
      <c r="A76" s="2"/>
      <c r="B76" s="2" t="s">
        <v>121</v>
      </c>
      <c r="C76" s="2">
        <v>6</v>
      </c>
      <c r="D76" s="2"/>
      <c r="E76" s="19" t="s">
        <v>69</v>
      </c>
      <c r="F76" s="2">
        <v>23</v>
      </c>
      <c r="G76" s="2">
        <v>23</v>
      </c>
      <c r="H76" s="18">
        <f t="shared" si="4"/>
        <v>138</v>
      </c>
      <c r="I76" s="18">
        <f t="shared" si="5"/>
        <v>138</v>
      </c>
      <c r="J76" s="18">
        <v>1</v>
      </c>
      <c r="K76" s="18"/>
      <c r="L76" s="18"/>
      <c r="M76" s="18"/>
      <c r="N76" s="18"/>
    </row>
    <row r="77" hidden="1" spans="1:14">
      <c r="A77" s="18"/>
      <c r="B77" s="2" t="s">
        <v>122</v>
      </c>
      <c r="C77" s="2">
        <v>2</v>
      </c>
      <c r="D77" s="2"/>
      <c r="E77" s="19" t="s">
        <v>69</v>
      </c>
      <c r="F77" s="2">
        <v>180</v>
      </c>
      <c r="G77" s="2">
        <v>180</v>
      </c>
      <c r="H77" s="18">
        <f t="shared" si="4"/>
        <v>360</v>
      </c>
      <c r="I77" s="18">
        <f t="shared" si="5"/>
        <v>360</v>
      </c>
      <c r="J77" s="18">
        <v>1</v>
      </c>
      <c r="K77" s="18"/>
      <c r="L77" s="18"/>
      <c r="M77" s="18"/>
      <c r="N77" s="18"/>
    </row>
    <row r="78" hidden="1" spans="1:14">
      <c r="A78" s="18"/>
      <c r="B78" s="2" t="s">
        <v>123</v>
      </c>
      <c r="C78" s="2">
        <v>2</v>
      </c>
      <c r="D78" s="2"/>
      <c r="E78" s="19" t="s">
        <v>69</v>
      </c>
      <c r="F78" s="2">
        <v>240</v>
      </c>
      <c r="G78" s="2">
        <v>240</v>
      </c>
      <c r="H78" s="18">
        <f t="shared" si="4"/>
        <v>480</v>
      </c>
      <c r="I78" s="18">
        <f t="shared" si="5"/>
        <v>480</v>
      </c>
      <c r="J78" s="18">
        <v>1</v>
      </c>
      <c r="K78" s="18"/>
      <c r="L78" s="18"/>
      <c r="M78" s="18"/>
      <c r="N78" s="18"/>
    </row>
    <row r="79" hidden="1" spans="1:14">
      <c r="A79" s="18"/>
      <c r="B79" s="2" t="s">
        <v>124</v>
      </c>
      <c r="C79" s="2">
        <v>2</v>
      </c>
      <c r="D79" s="2"/>
      <c r="E79" s="19" t="s">
        <v>69</v>
      </c>
      <c r="F79" s="2">
        <v>10</v>
      </c>
      <c r="G79" s="2">
        <v>10</v>
      </c>
      <c r="H79" s="18">
        <f t="shared" si="4"/>
        <v>20</v>
      </c>
      <c r="I79" s="18">
        <f t="shared" si="5"/>
        <v>20</v>
      </c>
      <c r="J79" s="18">
        <v>1</v>
      </c>
      <c r="K79" s="18"/>
      <c r="L79" s="18"/>
      <c r="M79" s="18"/>
      <c r="N79" s="18"/>
    </row>
    <row r="80" spans="1:14">
      <c r="A80" s="18">
        <v>11.9</v>
      </c>
      <c r="B80" s="2" t="s">
        <v>141</v>
      </c>
      <c r="C80" s="2">
        <v>1</v>
      </c>
      <c r="D80" s="2"/>
      <c r="E80" s="2" t="s">
        <v>13</v>
      </c>
      <c r="F80" s="2">
        <v>2500</v>
      </c>
      <c r="G80" s="2">
        <v>2500</v>
      </c>
      <c r="H80" s="18">
        <f t="shared" si="4"/>
        <v>2500</v>
      </c>
      <c r="I80" s="18">
        <f t="shared" si="5"/>
        <v>2500</v>
      </c>
      <c r="J80" s="18">
        <v>1</v>
      </c>
      <c r="K80" s="18"/>
      <c r="L80" s="18"/>
      <c r="M80" s="18"/>
      <c r="N80" s="18"/>
    </row>
    <row r="81" spans="1:14">
      <c r="A81" s="18">
        <v>11.9</v>
      </c>
      <c r="B81" s="2" t="s">
        <v>142</v>
      </c>
      <c r="C81" s="2">
        <v>1</v>
      </c>
      <c r="D81" s="2"/>
      <c r="E81" s="2" t="s">
        <v>13</v>
      </c>
      <c r="F81" s="2">
        <v>600</v>
      </c>
      <c r="G81" s="2">
        <v>600</v>
      </c>
      <c r="H81" s="18">
        <f t="shared" si="4"/>
        <v>600</v>
      </c>
      <c r="I81" s="18">
        <f t="shared" si="5"/>
        <v>600</v>
      </c>
      <c r="J81" s="18">
        <v>1</v>
      </c>
      <c r="K81" s="18"/>
      <c r="L81" s="18"/>
      <c r="M81" s="18"/>
      <c r="N81" s="18"/>
    </row>
    <row r="82" spans="1:14">
      <c r="A82" s="2"/>
      <c r="B82" s="2"/>
      <c r="C82" s="2"/>
      <c r="D82" s="2"/>
      <c r="E82" s="2"/>
      <c r="F82" s="2"/>
      <c r="G82" s="2"/>
      <c r="H82" s="2"/>
      <c r="I82" s="2"/>
      <c r="J82" s="18">
        <v>1</v>
      </c>
      <c r="K82" s="18"/>
      <c r="L82" s="18" t="s">
        <v>49</v>
      </c>
      <c r="M82" s="18">
        <f>SUM(H2:H75)</f>
        <v>181700</v>
      </c>
      <c r="N82" s="18">
        <f>SUM(I2:I75)</f>
        <v>182102</v>
      </c>
    </row>
    <row r="83" hidden="1" spans="1:14">
      <c r="A83" s="2"/>
      <c r="B83" s="19" t="s">
        <v>143</v>
      </c>
      <c r="C83" s="19">
        <v>1</v>
      </c>
      <c r="D83" s="2"/>
      <c r="E83" s="19" t="s">
        <v>144</v>
      </c>
      <c r="F83" s="18">
        <v>3000</v>
      </c>
      <c r="G83" s="18">
        <v>3000</v>
      </c>
      <c r="H83" s="18">
        <f t="shared" ref="H83:H88" si="6">C83*F83</f>
        <v>3000</v>
      </c>
      <c r="I83" s="18">
        <f t="shared" ref="I83:I88" si="7">C83*G83</f>
        <v>3000</v>
      </c>
      <c r="J83" s="18">
        <v>0</v>
      </c>
      <c r="K83" s="18"/>
      <c r="L83" s="18"/>
      <c r="M83" s="18"/>
      <c r="N83" s="18"/>
    </row>
    <row r="84" hidden="1" spans="1:14">
      <c r="A84" s="2"/>
      <c r="B84" s="19" t="s">
        <v>145</v>
      </c>
      <c r="C84" s="19">
        <v>1</v>
      </c>
      <c r="D84" s="19"/>
      <c r="E84" s="19" t="s">
        <v>144</v>
      </c>
      <c r="F84" s="18">
        <v>3000</v>
      </c>
      <c r="G84" s="18">
        <v>3000</v>
      </c>
      <c r="H84" s="18">
        <f t="shared" si="6"/>
        <v>3000</v>
      </c>
      <c r="I84" s="18">
        <f t="shared" si="7"/>
        <v>3000</v>
      </c>
      <c r="J84" s="18">
        <v>0</v>
      </c>
      <c r="K84" s="18"/>
      <c r="L84" s="18"/>
      <c r="M84" s="18"/>
      <c r="N84" s="18"/>
    </row>
    <row r="85" hidden="1" spans="1:14">
      <c r="A85" s="2"/>
      <c r="B85" s="18" t="s">
        <v>146</v>
      </c>
      <c r="C85" s="18">
        <v>2</v>
      </c>
      <c r="D85" s="18"/>
      <c r="E85" s="18" t="s">
        <v>13</v>
      </c>
      <c r="F85" s="18">
        <v>3000</v>
      </c>
      <c r="G85" s="18">
        <v>3000</v>
      </c>
      <c r="H85" s="18">
        <f t="shared" si="6"/>
        <v>6000</v>
      </c>
      <c r="I85" s="18">
        <f t="shared" si="7"/>
        <v>6000</v>
      </c>
      <c r="J85" s="18">
        <v>0</v>
      </c>
      <c r="K85" s="18"/>
      <c r="L85" s="18"/>
      <c r="M85" s="18"/>
      <c r="N85" s="18"/>
    </row>
    <row r="86" hidden="1" spans="1:14">
      <c r="A86" s="2"/>
      <c r="B86" s="18" t="s">
        <v>147</v>
      </c>
      <c r="C86" s="18">
        <v>1</v>
      </c>
      <c r="D86" s="18"/>
      <c r="E86" s="18" t="s">
        <v>144</v>
      </c>
      <c r="F86" s="18">
        <v>3000</v>
      </c>
      <c r="G86" s="18">
        <v>3000</v>
      </c>
      <c r="H86" s="18">
        <f t="shared" si="6"/>
        <v>3000</v>
      </c>
      <c r="I86" s="18">
        <f t="shared" si="7"/>
        <v>3000</v>
      </c>
      <c r="J86" s="18">
        <v>0</v>
      </c>
      <c r="K86" s="18"/>
      <c r="L86" s="18"/>
      <c r="M86" s="18"/>
      <c r="N86" s="18"/>
    </row>
    <row r="87" hidden="1" spans="1:14">
      <c r="A87" s="18"/>
      <c r="B87" s="2" t="s">
        <v>125</v>
      </c>
      <c r="C87" s="2">
        <v>1</v>
      </c>
      <c r="D87" s="2"/>
      <c r="E87" s="19" t="s">
        <v>126</v>
      </c>
      <c r="F87" s="2">
        <v>5000</v>
      </c>
      <c r="G87" s="2">
        <v>5000</v>
      </c>
      <c r="H87" s="18">
        <f t="shared" si="6"/>
        <v>5000</v>
      </c>
      <c r="I87" s="18">
        <f t="shared" si="7"/>
        <v>5000</v>
      </c>
      <c r="J87" s="18">
        <v>0</v>
      </c>
      <c r="K87" s="18"/>
      <c r="L87" s="18"/>
      <c r="M87" s="18"/>
      <c r="N87" s="18"/>
    </row>
    <row r="88" spans="1:14">
      <c r="A88" s="18">
        <v>12</v>
      </c>
      <c r="B88" s="2" t="s">
        <v>148</v>
      </c>
      <c r="C88" s="2">
        <v>16.8</v>
      </c>
      <c r="D88" s="2"/>
      <c r="E88" s="19" t="s">
        <v>126</v>
      </c>
      <c r="F88" s="2">
        <v>100</v>
      </c>
      <c r="G88" s="2">
        <v>100</v>
      </c>
      <c r="H88" s="18">
        <f t="shared" si="6"/>
        <v>1680</v>
      </c>
      <c r="I88" s="18">
        <f t="shared" si="7"/>
        <v>1680</v>
      </c>
      <c r="J88" s="18">
        <v>1</v>
      </c>
      <c r="K88" s="18"/>
      <c r="L88" s="18"/>
      <c r="M88" s="18"/>
      <c r="N88" s="18"/>
    </row>
    <row r="89" spans="1:14">
      <c r="A89" s="2">
        <v>12</v>
      </c>
      <c r="B89" s="18" t="s">
        <v>149</v>
      </c>
      <c r="C89" s="18">
        <v>16.8</v>
      </c>
      <c r="D89" s="18"/>
      <c r="E89" s="19" t="s">
        <v>13</v>
      </c>
      <c r="F89" s="18">
        <v>750</v>
      </c>
      <c r="G89" s="18">
        <v>700</v>
      </c>
      <c r="H89" s="18">
        <f t="shared" ref="H89:H97" si="8">C89*F89</f>
        <v>12600</v>
      </c>
      <c r="I89" s="18">
        <f t="shared" ref="I89:I97" si="9">C89*G89</f>
        <v>11760</v>
      </c>
      <c r="J89" s="18">
        <v>1</v>
      </c>
      <c r="K89" s="18"/>
      <c r="L89" s="18" t="s">
        <v>128</v>
      </c>
      <c r="M89" s="18"/>
      <c r="N89" s="18"/>
    </row>
    <row r="90" hidden="1" spans="1:14">
      <c r="A90" s="2"/>
      <c r="B90" s="18" t="s">
        <v>127</v>
      </c>
      <c r="C90" s="18">
        <v>1</v>
      </c>
      <c r="D90" s="18"/>
      <c r="E90" s="19" t="s">
        <v>13</v>
      </c>
      <c r="F90" s="18">
        <v>3000</v>
      </c>
      <c r="G90" s="18">
        <v>3000</v>
      </c>
      <c r="H90" s="18">
        <f t="shared" si="8"/>
        <v>3000</v>
      </c>
      <c r="I90" s="18">
        <f t="shared" si="9"/>
        <v>3000</v>
      </c>
      <c r="J90" s="18">
        <v>0</v>
      </c>
      <c r="K90" s="18"/>
      <c r="L90" s="18"/>
      <c r="M90" s="18"/>
      <c r="N90" s="18"/>
    </row>
    <row r="91" spans="1:14">
      <c r="A91" s="18">
        <v>6</v>
      </c>
      <c r="B91" s="18" t="s">
        <v>31</v>
      </c>
      <c r="C91" s="18">
        <v>1</v>
      </c>
      <c r="D91" s="18"/>
      <c r="E91" s="19" t="s">
        <v>126</v>
      </c>
      <c r="F91" s="18">
        <v>1900</v>
      </c>
      <c r="G91" s="18">
        <v>1900</v>
      </c>
      <c r="H91" s="18">
        <f t="shared" si="8"/>
        <v>1900</v>
      </c>
      <c r="I91" s="18">
        <f t="shared" si="9"/>
        <v>1900</v>
      </c>
      <c r="J91" s="18">
        <v>1</v>
      </c>
      <c r="K91" s="18"/>
      <c r="L91" s="18" t="s">
        <v>128</v>
      </c>
      <c r="M91" s="18"/>
      <c r="N91" s="18"/>
    </row>
    <row r="92" hidden="1" spans="1:14">
      <c r="A92" s="2"/>
      <c r="B92" s="19" t="s">
        <v>17</v>
      </c>
      <c r="C92" s="19">
        <v>1</v>
      </c>
      <c r="D92" s="19"/>
      <c r="E92" s="19" t="s">
        <v>126</v>
      </c>
      <c r="F92" s="18">
        <v>1000</v>
      </c>
      <c r="G92" s="18">
        <v>1000</v>
      </c>
      <c r="H92" s="18">
        <f t="shared" si="8"/>
        <v>1000</v>
      </c>
      <c r="I92" s="18">
        <f t="shared" si="9"/>
        <v>1000</v>
      </c>
      <c r="J92" s="18">
        <v>0</v>
      </c>
      <c r="K92" s="18"/>
      <c r="L92" s="18" t="s">
        <v>128</v>
      </c>
      <c r="M92" s="18"/>
      <c r="N92" s="18"/>
    </row>
    <row r="93" hidden="1" spans="1:14">
      <c r="A93" s="18"/>
      <c r="B93" s="19" t="s">
        <v>18</v>
      </c>
      <c r="C93" s="19">
        <v>1</v>
      </c>
      <c r="D93" s="19"/>
      <c r="E93" s="19" t="s">
        <v>126</v>
      </c>
      <c r="F93" s="18">
        <v>4300</v>
      </c>
      <c r="G93" s="18">
        <v>4300</v>
      </c>
      <c r="H93" s="18">
        <f t="shared" si="8"/>
        <v>4300</v>
      </c>
      <c r="I93" s="18">
        <f t="shared" si="9"/>
        <v>4300</v>
      </c>
      <c r="J93" s="18">
        <v>0</v>
      </c>
      <c r="K93" s="18"/>
      <c r="L93" s="18" t="s">
        <v>128</v>
      </c>
      <c r="M93" s="18"/>
      <c r="N93" s="18"/>
    </row>
    <row r="94" hidden="1" spans="1:14">
      <c r="A94" s="2"/>
      <c r="B94" s="18" t="s">
        <v>129</v>
      </c>
      <c r="C94" s="18">
        <v>1</v>
      </c>
      <c r="D94" s="18"/>
      <c r="E94" s="19" t="s">
        <v>126</v>
      </c>
      <c r="F94" s="18">
        <v>3000</v>
      </c>
      <c r="G94" s="18">
        <v>3000</v>
      </c>
      <c r="H94" s="18">
        <f t="shared" si="8"/>
        <v>3000</v>
      </c>
      <c r="I94" s="18">
        <f t="shared" si="9"/>
        <v>3000</v>
      </c>
      <c r="J94" s="18">
        <v>0</v>
      </c>
      <c r="K94" s="18"/>
      <c r="L94" s="18" t="s">
        <v>128</v>
      </c>
      <c r="M94" s="18"/>
      <c r="N94" s="18"/>
    </row>
    <row r="95" hidden="1" spans="1:14">
      <c r="A95" s="2"/>
      <c r="B95" s="2" t="s">
        <v>131</v>
      </c>
      <c r="C95" s="2">
        <v>1</v>
      </c>
      <c r="D95" s="2"/>
      <c r="E95" s="18" t="s">
        <v>126</v>
      </c>
      <c r="F95" s="2">
        <v>2000</v>
      </c>
      <c r="G95" s="2">
        <v>2000</v>
      </c>
      <c r="H95" s="18">
        <f t="shared" si="8"/>
        <v>2000</v>
      </c>
      <c r="I95" s="18">
        <f t="shared" si="9"/>
        <v>2000</v>
      </c>
      <c r="J95" s="18">
        <v>0</v>
      </c>
      <c r="K95" s="18"/>
      <c r="L95" s="18" t="s">
        <v>128</v>
      </c>
      <c r="M95" s="18"/>
      <c r="N95" s="18"/>
    </row>
    <row r="96" hidden="1" spans="1:14">
      <c r="A96" s="18"/>
      <c r="B96" s="2" t="s">
        <v>130</v>
      </c>
      <c r="C96" s="2">
        <v>1</v>
      </c>
      <c r="D96" s="2"/>
      <c r="E96" s="18" t="s">
        <v>13</v>
      </c>
      <c r="F96" s="2">
        <v>2000</v>
      </c>
      <c r="G96" s="2">
        <v>2000</v>
      </c>
      <c r="H96" s="18">
        <f t="shared" si="8"/>
        <v>2000</v>
      </c>
      <c r="I96" s="18">
        <f t="shared" si="9"/>
        <v>2000</v>
      </c>
      <c r="J96" s="18">
        <v>0</v>
      </c>
      <c r="K96" s="18"/>
      <c r="L96" s="18" t="s">
        <v>128</v>
      </c>
      <c r="M96" s="18"/>
      <c r="N96" s="18"/>
    </row>
    <row r="97" hidden="1" spans="1:14">
      <c r="A97" s="18"/>
      <c r="B97" s="18"/>
      <c r="C97" s="18"/>
      <c r="D97" s="18"/>
      <c r="E97" s="18"/>
      <c r="F97" s="18"/>
      <c r="G97" s="18"/>
      <c r="H97" s="18">
        <f t="shared" si="8"/>
        <v>0</v>
      </c>
      <c r="I97" s="18">
        <f t="shared" si="9"/>
        <v>0</v>
      </c>
      <c r="J97" s="18"/>
      <c r="K97" s="18"/>
      <c r="L97" s="18" t="s">
        <v>49</v>
      </c>
      <c r="M97" s="2">
        <f>SUM(H2:H97)</f>
        <v>237278</v>
      </c>
      <c r="N97" s="18">
        <f>SUM(I2:I97)</f>
        <v>236840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E14" sqref="E14"/>
    </sheetView>
  </sheetViews>
  <sheetFormatPr defaultColWidth="9" defaultRowHeight="14.4" outlineLevelRow="1"/>
  <cols>
    <col min="3" max="3" width="12.6296296296296"/>
    <col min="5" max="5" width="11.5"/>
    <col min="7" max="7" width="15.3333333333333" customWidth="1"/>
    <col min="9" max="9" width="15.8888888888889" customWidth="1"/>
    <col min="10" max="10" width="14.2222222222222" customWidth="1"/>
    <col min="11" max="11" width="3.33333333333333" customWidth="1"/>
    <col min="12" max="13" width="12.4444444444444" customWidth="1"/>
    <col min="14" max="14" width="15.3333333333333" customWidth="1"/>
  </cols>
  <sheetData>
    <row r="1" spans="1:15">
      <c r="A1" t="s">
        <v>150</v>
      </c>
      <c r="B1" t="s">
        <v>151</v>
      </c>
      <c r="C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L1" t="s">
        <v>159</v>
      </c>
      <c r="M1" t="s">
        <v>156</v>
      </c>
      <c r="N1" t="s">
        <v>157</v>
      </c>
      <c r="O1" t="s">
        <v>158</v>
      </c>
    </row>
    <row r="2" spans="1:15">
      <c r="A2">
        <v>750</v>
      </c>
      <c r="B2">
        <v>1500</v>
      </c>
      <c r="C2">
        <v>3</v>
      </c>
      <c r="E2">
        <v>3785</v>
      </c>
      <c r="F2">
        <f>3500+1300</f>
        <v>4800</v>
      </c>
      <c r="G2">
        <f>E2/(A2+3)</f>
        <v>5.0265604249668</v>
      </c>
      <c r="H2">
        <v>5</v>
      </c>
      <c r="I2">
        <f>H2*A2+(H2-1)*C2</f>
        <v>3762</v>
      </c>
      <c r="J2">
        <f>E2-I2</f>
        <v>23</v>
      </c>
      <c r="L2">
        <f>F2/B2</f>
        <v>3.2</v>
      </c>
      <c r="M2">
        <v>3</v>
      </c>
      <c r="N2">
        <f>M2*(B2+3)</f>
        <v>4509</v>
      </c>
      <c r="O2">
        <f>F2-N2</f>
        <v>291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workbookViewId="0">
      <pane xSplit="4" ySplit="1" topLeftCell="E11" activePane="bottomRight" state="frozen"/>
      <selection/>
      <selection pane="topRight"/>
      <selection pane="bottomLeft"/>
      <selection pane="bottomRight" activeCell="D34" sqref="D34"/>
    </sheetView>
  </sheetViews>
  <sheetFormatPr defaultColWidth="9" defaultRowHeight="14.4"/>
  <cols>
    <col min="1" max="1" width="9" style="2"/>
    <col min="2" max="2" width="22.3333333333333" style="2" customWidth="1"/>
    <col min="3" max="3" width="17.5555555555556" style="2" customWidth="1"/>
    <col min="4" max="4" width="24.7777777777778" style="2" customWidth="1"/>
    <col min="5" max="5" width="18.3333333333333" style="2" customWidth="1"/>
    <col min="6" max="6" width="13.1111111111111" style="2" customWidth="1"/>
    <col min="7" max="7" width="9" style="2"/>
    <col min="8" max="8" width="9.66666666666667" style="2"/>
    <col min="9" max="9" width="7.37962962962963" style="2" customWidth="1"/>
    <col min="10" max="10" width="7.12962962962963" style="2" customWidth="1"/>
    <col min="11" max="16384" width="9" style="2"/>
  </cols>
  <sheetData>
    <row r="1" spans="1:5">
      <c r="A1" s="2" t="s">
        <v>160</v>
      </c>
      <c r="B1" s="2" t="s">
        <v>161</v>
      </c>
      <c r="C1" s="2" t="s">
        <v>162</v>
      </c>
      <c r="E1" s="2" t="s">
        <v>163</v>
      </c>
    </row>
    <row r="2" spans="1:10">
      <c r="A2" s="17" t="s">
        <v>164</v>
      </c>
      <c r="B2" s="2">
        <v>4</v>
      </c>
      <c r="F2" s="2" t="s">
        <v>165</v>
      </c>
      <c r="G2" s="2" t="s">
        <v>166</v>
      </c>
      <c r="H2" s="2" t="s">
        <v>12</v>
      </c>
      <c r="I2" s="2" t="s">
        <v>5</v>
      </c>
      <c r="J2" s="2" t="s">
        <v>167</v>
      </c>
    </row>
    <row r="3" spans="1:10">
      <c r="A3" s="17"/>
      <c r="B3" s="2">
        <v>2</v>
      </c>
      <c r="E3" s="2" t="s">
        <v>168</v>
      </c>
      <c r="F3" s="2">
        <v>540</v>
      </c>
      <c r="G3" s="2">
        <v>2100</v>
      </c>
      <c r="H3" s="2">
        <f t="shared" ref="H3:H8" si="0">F3*G3</f>
        <v>1134000</v>
      </c>
      <c r="I3" s="2">
        <v>1200</v>
      </c>
      <c r="J3" s="2">
        <f t="shared" ref="J3:J8" si="1">H3*I3</f>
        <v>1360800000</v>
      </c>
    </row>
    <row r="4" spans="1:10">
      <c r="A4" s="17"/>
      <c r="B4" s="2">
        <v>1</v>
      </c>
      <c r="E4" s="2" t="s">
        <v>168</v>
      </c>
      <c r="F4" s="2">
        <v>1730</v>
      </c>
      <c r="G4" s="2">
        <v>2100</v>
      </c>
      <c r="H4" s="2">
        <f t="shared" si="0"/>
        <v>3633000</v>
      </c>
      <c r="I4" s="2">
        <v>620</v>
      </c>
      <c r="J4" s="2">
        <f t="shared" si="1"/>
        <v>2252460000</v>
      </c>
    </row>
    <row r="5" spans="1:10">
      <c r="A5" s="17"/>
      <c r="B5" s="2">
        <v>2</v>
      </c>
      <c r="E5" s="2" t="s">
        <v>169</v>
      </c>
      <c r="F5" s="2">
        <v>2000</v>
      </c>
      <c r="G5" s="2">
        <v>2100</v>
      </c>
      <c r="H5" s="2">
        <f t="shared" si="0"/>
        <v>4200000</v>
      </c>
      <c r="I5" s="2">
        <v>620</v>
      </c>
      <c r="J5" s="2">
        <f t="shared" si="1"/>
        <v>2604000000</v>
      </c>
    </row>
    <row r="6" spans="1:10">
      <c r="A6" s="17"/>
      <c r="B6" s="2">
        <v>1</v>
      </c>
      <c r="E6" s="2" t="s">
        <v>170</v>
      </c>
      <c r="F6" s="2">
        <v>1760</v>
      </c>
      <c r="G6" s="2">
        <v>2100</v>
      </c>
      <c r="H6" s="2">
        <f t="shared" si="0"/>
        <v>3696000</v>
      </c>
      <c r="I6" s="2">
        <v>620</v>
      </c>
      <c r="J6" s="2">
        <f t="shared" si="1"/>
        <v>2291520000</v>
      </c>
    </row>
    <row r="7" spans="1:10">
      <c r="A7" s="17" t="s">
        <v>171</v>
      </c>
      <c r="B7" s="2">
        <v>3.7</v>
      </c>
      <c r="E7" s="2" t="s">
        <v>172</v>
      </c>
      <c r="F7" s="2">
        <v>1440</v>
      </c>
      <c r="G7" s="2">
        <v>2100</v>
      </c>
      <c r="H7" s="2">
        <f t="shared" si="0"/>
        <v>3024000</v>
      </c>
      <c r="I7" s="2">
        <v>620</v>
      </c>
      <c r="J7" s="2">
        <f t="shared" si="1"/>
        <v>1874880000</v>
      </c>
    </row>
    <row r="8" spans="1:10">
      <c r="A8" s="17"/>
      <c r="B8" s="2">
        <v>3.3</v>
      </c>
      <c r="E8" s="2" t="s">
        <v>172</v>
      </c>
      <c r="F8" s="2">
        <v>540</v>
      </c>
      <c r="G8" s="2">
        <v>2100</v>
      </c>
      <c r="H8" s="2">
        <f t="shared" si="0"/>
        <v>1134000</v>
      </c>
      <c r="I8" s="2">
        <v>1200</v>
      </c>
      <c r="J8" s="2">
        <f t="shared" si="1"/>
        <v>1360800000</v>
      </c>
    </row>
    <row r="9" spans="1:2">
      <c r="A9" s="17"/>
      <c r="B9" s="2">
        <v>2</v>
      </c>
    </row>
    <row r="10" spans="1:10">
      <c r="A10" s="17"/>
      <c r="B10" s="2">
        <v>2</v>
      </c>
      <c r="H10" s="2">
        <f>SUM(H3:H8)</f>
        <v>16821000</v>
      </c>
      <c r="I10" s="2">
        <f>J10/H10</f>
        <v>698.202247191011</v>
      </c>
      <c r="J10" s="2">
        <f>SUM(J3:J8)</f>
        <v>11744460000</v>
      </c>
    </row>
    <row r="11" spans="1:1">
      <c r="A11" s="17"/>
    </row>
    <row r="12" spans="1:1">
      <c r="A12" s="17"/>
    </row>
    <row r="13" spans="1:1">
      <c r="A13" s="17"/>
    </row>
    <row r="14" spans="1:1">
      <c r="A14" s="17"/>
    </row>
    <row r="15" spans="1:12">
      <c r="A15" s="17" t="s">
        <v>173</v>
      </c>
      <c r="B15" s="2">
        <v>3.4</v>
      </c>
      <c r="E15"/>
      <c r="F15"/>
      <c r="G15"/>
      <c r="H15"/>
      <c r="I15"/>
      <c r="J15"/>
      <c r="K15"/>
      <c r="L15"/>
    </row>
    <row r="16" spans="1:12">
      <c r="A16" s="17"/>
      <c r="B16" s="2">
        <v>3.4</v>
      </c>
      <c r="E16"/>
      <c r="F16"/>
      <c r="G16"/>
      <c r="H16"/>
      <c r="I16"/>
      <c r="J16"/>
      <c r="K16"/>
      <c r="L16"/>
    </row>
    <row r="17" spans="1:12">
      <c r="A17" s="17"/>
      <c r="B17" s="2">
        <v>1.8</v>
      </c>
      <c r="E17"/>
      <c r="F17"/>
      <c r="G17"/>
      <c r="H17"/>
      <c r="I17"/>
      <c r="J17"/>
      <c r="K17"/>
      <c r="L17"/>
    </row>
    <row r="18" spans="1:12">
      <c r="A18" s="17"/>
      <c r="E18"/>
      <c r="F18"/>
      <c r="G18"/>
      <c r="H18"/>
      <c r="I18"/>
      <c r="J18"/>
      <c r="K18"/>
      <c r="L18"/>
    </row>
    <row r="19" spans="1:12">
      <c r="A19" s="17"/>
      <c r="E19"/>
      <c r="F19"/>
      <c r="G19"/>
      <c r="H19"/>
      <c r="I19"/>
      <c r="J19"/>
      <c r="K19"/>
      <c r="L19"/>
    </row>
    <row r="20" spans="1:12">
      <c r="A20" s="17"/>
      <c r="E20"/>
      <c r="F20"/>
      <c r="G20"/>
      <c r="H20"/>
      <c r="I20"/>
      <c r="J20"/>
      <c r="K20"/>
      <c r="L20"/>
    </row>
    <row r="21" spans="1:12">
      <c r="A21" s="17"/>
      <c r="E21"/>
      <c r="F21"/>
      <c r="G21"/>
      <c r="H21"/>
      <c r="I21"/>
      <c r="J21"/>
      <c r="K21"/>
      <c r="L21"/>
    </row>
    <row r="22" spans="1:12">
      <c r="A22" s="17"/>
      <c r="E22"/>
      <c r="F22"/>
      <c r="G22"/>
      <c r="H22"/>
      <c r="I22"/>
      <c r="J22"/>
      <c r="K22"/>
      <c r="L22"/>
    </row>
    <row r="23" spans="1:12">
      <c r="A23" s="17" t="s">
        <v>174</v>
      </c>
      <c r="B23" s="2">
        <v>1.5</v>
      </c>
      <c r="E23"/>
      <c r="F23"/>
      <c r="G23"/>
      <c r="H23"/>
      <c r="I23"/>
      <c r="J23"/>
      <c r="K23"/>
      <c r="L23"/>
    </row>
    <row r="24" spans="1:12">
      <c r="A24" s="17"/>
      <c r="B24" s="2">
        <v>3.4</v>
      </c>
      <c r="E24"/>
      <c r="F24"/>
      <c r="G24"/>
      <c r="H24"/>
      <c r="I24"/>
      <c r="J24"/>
      <c r="K24"/>
      <c r="L24"/>
    </row>
    <row r="25" spans="1:12">
      <c r="A25" s="17"/>
      <c r="B25" s="2">
        <v>3.4</v>
      </c>
      <c r="E25"/>
      <c r="F25"/>
      <c r="G25"/>
      <c r="H25"/>
      <c r="I25"/>
      <c r="J25"/>
      <c r="K25"/>
      <c r="L25"/>
    </row>
    <row r="26" spans="1:12">
      <c r="A26" s="17"/>
      <c r="B26" s="2">
        <v>2</v>
      </c>
      <c r="E26"/>
      <c r="F26"/>
      <c r="G26"/>
      <c r="H26"/>
      <c r="I26"/>
      <c r="J26"/>
      <c r="K26"/>
      <c r="L26"/>
    </row>
    <row r="27" spans="1:12">
      <c r="A27" s="17"/>
      <c r="B27" s="2">
        <v>2</v>
      </c>
      <c r="E27"/>
      <c r="F27"/>
      <c r="G27"/>
      <c r="H27"/>
      <c r="I27"/>
      <c r="J27"/>
      <c r="K27"/>
      <c r="L27"/>
    </row>
    <row r="28" spans="1:12">
      <c r="A28" s="17"/>
      <c r="B28" s="2">
        <v>2.5</v>
      </c>
      <c r="E28"/>
      <c r="F28"/>
      <c r="G28"/>
      <c r="H28"/>
      <c r="I28"/>
      <c r="J28"/>
      <c r="K28"/>
      <c r="L28"/>
    </row>
    <row r="29" spans="1:12">
      <c r="A29" s="17"/>
      <c r="B29" s="2">
        <v>1</v>
      </c>
      <c r="E29"/>
      <c r="F29"/>
      <c r="G29"/>
      <c r="H29"/>
      <c r="I29"/>
      <c r="J29"/>
      <c r="K29"/>
      <c r="L29"/>
    </row>
    <row r="30" spans="1:12">
      <c r="A30" s="17"/>
      <c r="B30" s="2">
        <v>1.6</v>
      </c>
      <c r="E30"/>
      <c r="F30"/>
      <c r="G30"/>
      <c r="H30"/>
      <c r="I30"/>
      <c r="J30"/>
      <c r="K30"/>
      <c r="L30"/>
    </row>
    <row r="31" spans="1:12">
      <c r="A31" s="17"/>
      <c r="B31" s="2">
        <v>1.8</v>
      </c>
      <c r="E31"/>
      <c r="F31"/>
      <c r="G31"/>
      <c r="H31"/>
      <c r="I31"/>
      <c r="J31"/>
      <c r="K31"/>
      <c r="L31"/>
    </row>
    <row r="32" spans="1:2">
      <c r="A32" s="17"/>
      <c r="B32" s="2">
        <v>1</v>
      </c>
    </row>
    <row r="33" spans="1:2">
      <c r="A33" s="17" t="s">
        <v>47</v>
      </c>
      <c r="B33" s="2">
        <v>2.5</v>
      </c>
    </row>
    <row r="34" spans="1:2">
      <c r="A34" s="17"/>
      <c r="B34" s="2">
        <v>1.68</v>
      </c>
    </row>
    <row r="35" spans="1:2">
      <c r="A35" s="17"/>
      <c r="B35" s="2">
        <v>2.5</v>
      </c>
    </row>
    <row r="36" spans="1:2">
      <c r="A36" s="17"/>
      <c r="B36" s="2">
        <v>1.68</v>
      </c>
    </row>
    <row r="37" spans="1:2">
      <c r="A37" s="17"/>
      <c r="B37" s="2">
        <v>2.5</v>
      </c>
    </row>
    <row r="38" spans="1:2">
      <c r="A38" s="17"/>
      <c r="B38" s="2">
        <v>1.68</v>
      </c>
    </row>
    <row r="39" spans="1:2">
      <c r="A39" s="17"/>
      <c r="B39" s="2">
        <v>2.5</v>
      </c>
    </row>
    <row r="40" spans="1:2">
      <c r="A40" s="17"/>
      <c r="B40" s="2">
        <v>1.68</v>
      </c>
    </row>
    <row r="41" spans="1:1">
      <c r="A41" s="17"/>
    </row>
    <row r="42" spans="1:1">
      <c r="A42" s="17" t="s">
        <v>175</v>
      </c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2">
      <c r="A49" s="17" t="s">
        <v>176</v>
      </c>
      <c r="B49" s="2">
        <v>4.5</v>
      </c>
    </row>
    <row r="50" spans="1:2">
      <c r="A50" s="17"/>
      <c r="B50" s="2">
        <v>2</v>
      </c>
    </row>
    <row r="51" spans="1:2">
      <c r="A51" s="17"/>
      <c r="B51" s="2">
        <v>2.8</v>
      </c>
    </row>
    <row r="52" spans="1:1">
      <c r="A52" s="17"/>
    </row>
    <row r="53" spans="1:1">
      <c r="A53" s="17"/>
    </row>
    <row r="54" spans="1:1">
      <c r="A54" s="17"/>
    </row>
  </sheetData>
  <mergeCells count="7">
    <mergeCell ref="A2:A6"/>
    <mergeCell ref="A7:A14"/>
    <mergeCell ref="A15:A22"/>
    <mergeCell ref="A23:A32"/>
    <mergeCell ref="A33:A41"/>
    <mergeCell ref="A42:A48"/>
    <mergeCell ref="A49:A5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A21" sqref="A21"/>
    </sheetView>
  </sheetViews>
  <sheetFormatPr defaultColWidth="8.88888888888889" defaultRowHeight="14.4"/>
  <cols>
    <col min="1" max="1" width="71.3333333333333" customWidth="1"/>
  </cols>
  <sheetData>
    <row r="1" spans="1:1">
      <c r="A1" s="16" t="s">
        <v>177</v>
      </c>
    </row>
    <row r="2" spans="1:1">
      <c r="A2" s="16" t="s">
        <v>178</v>
      </c>
    </row>
    <row r="3" spans="1:1">
      <c r="A3" s="16" t="s">
        <v>179</v>
      </c>
    </row>
    <row r="4" spans="1:1">
      <c r="A4" s="16" t="s">
        <v>180</v>
      </c>
    </row>
    <row r="5" spans="1:1">
      <c r="A5" s="16" t="s">
        <v>181</v>
      </c>
    </row>
    <row r="6" spans="1:1">
      <c r="A6" s="16" t="s">
        <v>182</v>
      </c>
    </row>
    <row r="7" spans="1:1">
      <c r="A7" s="16" t="s">
        <v>183</v>
      </c>
    </row>
    <row r="8" spans="1:1">
      <c r="A8" s="16" t="s">
        <v>184</v>
      </c>
    </row>
    <row r="9" spans="1:1">
      <c r="A9" s="16" t="s">
        <v>185</v>
      </c>
    </row>
    <row r="10" spans="1:1">
      <c r="A10" s="16" t="s">
        <v>186</v>
      </c>
    </row>
    <row r="11" spans="1:1">
      <c r="A11" s="16" t="s">
        <v>187</v>
      </c>
    </row>
    <row r="12" spans="1:1">
      <c r="A12" s="16" t="s">
        <v>188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8" ySplit="1" topLeftCell="I8" activePane="bottomRight" state="frozen"/>
      <selection/>
      <selection pane="topRight"/>
      <selection pane="bottomLeft"/>
      <selection pane="bottomRight" activeCell="N14" sqref="N14"/>
    </sheetView>
  </sheetViews>
  <sheetFormatPr defaultColWidth="8.88888888888889" defaultRowHeight="14.4" outlineLevelCol="7"/>
  <cols>
    <col min="4" max="4" width="9.66666666666667"/>
    <col min="7" max="8" width="10.6666666666667"/>
  </cols>
  <sheetData>
    <row r="1" spans="4:4">
      <c r="D1" t="s">
        <v>12</v>
      </c>
    </row>
    <row r="2" spans="1:4">
      <c r="A2" t="s">
        <v>189</v>
      </c>
      <c r="B2">
        <v>2570</v>
      </c>
      <c r="C2">
        <v>1140</v>
      </c>
      <c r="D2">
        <f>B2*C2/1000/1000</f>
        <v>2.9298</v>
      </c>
    </row>
    <row r="3" spans="1:4">
      <c r="A3" t="s">
        <v>189</v>
      </c>
      <c r="B3">
        <v>2520</v>
      </c>
      <c r="C3">
        <f>1480+2570</f>
        <v>4050</v>
      </c>
      <c r="D3">
        <f t="shared" ref="D3:D17" si="0">B3*C3/1000/1000</f>
        <v>10.206</v>
      </c>
    </row>
    <row r="4" spans="1:4">
      <c r="A4" t="s">
        <v>190</v>
      </c>
      <c r="B4">
        <v>1620</v>
      </c>
      <c r="C4">
        <v>2520</v>
      </c>
      <c r="D4">
        <f t="shared" si="0"/>
        <v>4.0824</v>
      </c>
    </row>
    <row r="5" spans="1:4">
      <c r="A5" t="s">
        <v>191</v>
      </c>
      <c r="B5">
        <v>1620</v>
      </c>
      <c r="C5">
        <v>2520</v>
      </c>
      <c r="D5">
        <f t="shared" si="0"/>
        <v>4.0824</v>
      </c>
    </row>
    <row r="6" spans="1:4">
      <c r="A6" t="s">
        <v>192</v>
      </c>
      <c r="B6">
        <v>590</v>
      </c>
      <c r="C6">
        <v>1760</v>
      </c>
      <c r="D6">
        <f t="shared" si="0"/>
        <v>1.0384</v>
      </c>
    </row>
    <row r="7" spans="1:4">
      <c r="A7" t="s">
        <v>192</v>
      </c>
      <c r="B7">
        <f>3650-590</f>
        <v>3060</v>
      </c>
      <c r="C7">
        <v>3370</v>
      </c>
      <c r="D7">
        <f t="shared" si="0"/>
        <v>10.3122</v>
      </c>
    </row>
    <row r="8" spans="1:4">
      <c r="A8" t="s">
        <v>193</v>
      </c>
      <c r="B8">
        <v>2375</v>
      </c>
      <c r="C8">
        <v>3330</v>
      </c>
      <c r="D8">
        <f t="shared" si="0"/>
        <v>7.90875</v>
      </c>
    </row>
    <row r="9" spans="1:4">
      <c r="A9" t="s">
        <v>194</v>
      </c>
      <c r="B9">
        <v>1000</v>
      </c>
      <c r="C9">
        <f>1000+1620+680</f>
        <v>3300</v>
      </c>
      <c r="D9">
        <f t="shared" si="0"/>
        <v>3.3</v>
      </c>
    </row>
    <row r="10" spans="1:4">
      <c r="A10" t="s">
        <v>195</v>
      </c>
      <c r="B10">
        <v>3610</v>
      </c>
      <c r="C10">
        <v>3660</v>
      </c>
      <c r="D10">
        <f t="shared" si="0"/>
        <v>13.2126</v>
      </c>
    </row>
    <row r="11" spans="1:4">
      <c r="A11" t="s">
        <v>195</v>
      </c>
      <c r="B11">
        <v>3610</v>
      </c>
      <c r="C11">
        <v>1200</v>
      </c>
      <c r="D11">
        <f t="shared" si="0"/>
        <v>4.332</v>
      </c>
    </row>
    <row r="12" spans="1:4">
      <c r="A12" t="s">
        <v>196</v>
      </c>
      <c r="B12">
        <v>2500</v>
      </c>
      <c r="C12">
        <v>2460</v>
      </c>
      <c r="D12">
        <f t="shared" si="0"/>
        <v>6.15</v>
      </c>
    </row>
    <row r="13" spans="1:4">
      <c r="A13" t="s">
        <v>197</v>
      </c>
      <c r="B13">
        <v>1491</v>
      </c>
      <c r="C13">
        <f>900+120+245</f>
        <v>1265</v>
      </c>
      <c r="D13">
        <f t="shared" si="0"/>
        <v>1.886115</v>
      </c>
    </row>
    <row r="14" spans="1:4">
      <c r="A14" t="s">
        <v>175</v>
      </c>
      <c r="B14">
        <v>920</v>
      </c>
      <c r="C14">
        <v>2530</v>
      </c>
      <c r="D14">
        <f t="shared" si="0"/>
        <v>2.3276</v>
      </c>
    </row>
    <row r="15" spans="1:4">
      <c r="A15" t="s">
        <v>198</v>
      </c>
      <c r="B15">
        <v>970</v>
      </c>
      <c r="C15">
        <v>560</v>
      </c>
      <c r="D15">
        <f t="shared" si="0"/>
        <v>0.5432</v>
      </c>
    </row>
    <row r="16" spans="1:7">
      <c r="A16" t="s">
        <v>198</v>
      </c>
      <c r="B16">
        <f>3380-560</f>
        <v>2820</v>
      </c>
      <c r="C16">
        <f>980+970</f>
        <v>1950</v>
      </c>
      <c r="D16">
        <f t="shared" si="0"/>
        <v>5.499</v>
      </c>
      <c r="F16" t="s">
        <v>199</v>
      </c>
      <c r="G16">
        <f>SUM(D2:D16)</f>
        <v>77.810465</v>
      </c>
    </row>
    <row r="17" spans="1:8">
      <c r="A17" t="s">
        <v>200</v>
      </c>
      <c r="B17">
        <v>66000</v>
      </c>
      <c r="C17">
        <v>210</v>
      </c>
      <c r="D17">
        <f t="shared" si="0"/>
        <v>13.86</v>
      </c>
      <c r="G17">
        <v>13</v>
      </c>
      <c r="H17">
        <f>SUM(G16:G17)</f>
        <v>90.810465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"/>
  <sheetViews>
    <sheetView workbookViewId="0">
      <selection activeCell="G16" sqref="G16"/>
    </sheetView>
  </sheetViews>
  <sheetFormatPr defaultColWidth="8.88888888888889" defaultRowHeight="14.4" outlineLevelRow="1"/>
  <cols>
    <col min="2" max="2" width="23.5555555555556" customWidth="1"/>
    <col min="4" max="4" width="10.7777777777778"/>
    <col min="5" max="5" width="10.8888888888889" customWidth="1"/>
    <col min="9" max="9" width="99.8888888888889" customWidth="1"/>
  </cols>
  <sheetData>
    <row r="1" spans="2:5">
      <c r="B1" t="s">
        <v>201</v>
      </c>
      <c r="C1" t="s">
        <v>202</v>
      </c>
      <c r="D1" t="s">
        <v>203</v>
      </c>
      <c r="E1" t="s">
        <v>204</v>
      </c>
    </row>
    <row r="2" spans="2:9">
      <c r="B2">
        <v>100000</v>
      </c>
      <c r="C2" s="15">
        <v>0.0023</v>
      </c>
      <c r="D2" s="15">
        <f>B2*C2</f>
        <v>230</v>
      </c>
      <c r="E2">
        <f>C2*12</f>
        <v>0.0276</v>
      </c>
      <c r="F2">
        <f>B2*C2*12</f>
        <v>2760</v>
      </c>
      <c r="I2" t="s">
        <v>205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C20" sqref="C20"/>
    </sheetView>
  </sheetViews>
  <sheetFormatPr defaultColWidth="8.88888888888889" defaultRowHeight="14.4"/>
  <cols>
    <col min="1" max="2" width="17.7777777777778" customWidth="1"/>
    <col min="3" max="3" width="19.2222222222222" customWidth="1"/>
    <col min="4" max="5" width="29.6666666666667" customWidth="1"/>
  </cols>
  <sheetData>
    <row r="1" spans="1:12">
      <c r="A1" t="s">
        <v>206</v>
      </c>
      <c r="B1" t="s">
        <v>207</v>
      </c>
      <c r="C1" t="s">
        <v>208</v>
      </c>
      <c r="D1" t="s">
        <v>209</v>
      </c>
      <c r="L1" t="s">
        <v>210</v>
      </c>
    </row>
    <row r="2" spans="1:13">
      <c r="A2" t="s">
        <v>211</v>
      </c>
      <c r="B2" t="s">
        <v>212</v>
      </c>
      <c r="C2">
        <v>380</v>
      </c>
      <c r="D2" t="s">
        <v>213</v>
      </c>
      <c r="I2" t="s">
        <v>214</v>
      </c>
      <c r="J2">
        <f>1.2*2.4</f>
        <v>2.88</v>
      </c>
      <c r="L2" t="s">
        <v>215</v>
      </c>
      <c r="M2">
        <v>57</v>
      </c>
    </row>
    <row r="3" spans="9:13">
      <c r="I3" t="s">
        <v>214</v>
      </c>
      <c r="J3">
        <f>1.2*2.4</f>
        <v>2.88</v>
      </c>
      <c r="L3" t="s">
        <v>215</v>
      </c>
      <c r="M3">
        <v>82</v>
      </c>
    </row>
    <row r="5" spans="1:4">
      <c r="A5" t="s">
        <v>216</v>
      </c>
      <c r="C5">
        <v>420</v>
      </c>
      <c r="D5" t="s">
        <v>213</v>
      </c>
    </row>
    <row r="8" spans="1:4">
      <c r="A8" t="s">
        <v>217</v>
      </c>
      <c r="C8">
        <v>480</v>
      </c>
      <c r="D8" t="s">
        <v>213</v>
      </c>
    </row>
    <row r="11" spans="6:9">
      <c r="F11" t="s">
        <v>218</v>
      </c>
      <c r="G11" t="s">
        <v>219</v>
      </c>
      <c r="H11" t="s">
        <v>216</v>
      </c>
      <c r="I11">
        <v>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房子装修价格</vt:lpstr>
      <vt:lpstr>房子装修价格2</vt:lpstr>
      <vt:lpstr>房子装修价格3</vt:lpstr>
      <vt:lpstr>瓷砖规格</vt:lpstr>
      <vt:lpstr>周长+窗子</vt:lpstr>
      <vt:lpstr>注意事项</vt:lpstr>
      <vt:lpstr>面积</vt:lpstr>
      <vt:lpstr>装修贷</vt:lpstr>
      <vt:lpstr>柜子板材</vt:lpstr>
      <vt:lpstr>money</vt:lpstr>
      <vt:lpstr>Sheet2</vt:lpstr>
      <vt:lpstr>石膏线</vt:lpstr>
      <vt:lpstr>窗帘</vt:lpstr>
      <vt:lpstr>体重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WPS_1559725549</cp:lastModifiedBy>
  <dcterms:created xsi:type="dcterms:W3CDTF">2023-05-28T05:32:00Z</dcterms:created>
  <dcterms:modified xsi:type="dcterms:W3CDTF">2024-07-31T07:55:54Z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12432D3D5FB54DA18AF67E6127107603_13</vt:lpwstr>
  </property>
  <property fmtid="{D5CDD505-2E9C-101B-9397-08002B2CF9AE}" pid="3" name="KSOProductBuildVer">
    <vt:lpwstr>2052-12.1.0.17147</vt:lpwstr>
  </property>
</Properties>
</file>