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24915" windowHeight="7740"/>
  </bookViews>
  <sheets>
    <sheet name="Crop master list" sheetId="6" r:id="rId1"/>
    <sheet name="TaskAttributes" sheetId="1" r:id="rId2"/>
    <sheet name="CropStatistics" sheetId="2" r:id="rId3"/>
    <sheet name="BuffStatistics" sheetId="3" r:id="rId4"/>
    <sheet name="CitizenAttributes" sheetId="4" r:id="rId5"/>
    <sheet name="Misc" sheetId="5" r:id="rId6"/>
  </sheets>
  <calcPr calcId="145621"/>
</workbook>
</file>

<file path=xl/calcChain.xml><?xml version="1.0" encoding="utf-8"?>
<calcChain xmlns="http://schemas.openxmlformats.org/spreadsheetml/2006/main">
  <c r="P28" i="6" l="1"/>
  <c r="P27" i="6"/>
  <c r="P25" i="6"/>
  <c r="P24" i="6"/>
  <c r="P22" i="6"/>
  <c r="P21" i="6"/>
  <c r="P19" i="6"/>
  <c r="P18" i="6"/>
  <c r="P16" i="6"/>
  <c r="P15" i="6"/>
  <c r="P14" i="6"/>
  <c r="P12" i="6"/>
  <c r="P11" i="6"/>
  <c r="P10" i="6"/>
  <c r="P8" i="6"/>
  <c r="P7" i="6"/>
  <c r="P6" i="6"/>
  <c r="P4" i="6"/>
  <c r="P3" i="6"/>
  <c r="P2" i="6"/>
  <c r="O28" i="6"/>
  <c r="O27" i="6"/>
  <c r="O25" i="6"/>
  <c r="O24" i="6"/>
  <c r="O22" i="6"/>
  <c r="O21" i="6"/>
  <c r="O19" i="6"/>
  <c r="O18" i="6"/>
  <c r="O16" i="6"/>
  <c r="O15" i="6"/>
  <c r="O14" i="6"/>
  <c r="O12" i="6"/>
  <c r="O11" i="6"/>
  <c r="O10" i="6"/>
  <c r="O8" i="6"/>
  <c r="O7" i="6"/>
  <c r="O6" i="6"/>
  <c r="O4" i="6"/>
  <c r="O3" i="6"/>
  <c r="O2" i="6"/>
  <c r="N28" i="6"/>
  <c r="N27" i="6"/>
  <c r="N25" i="6"/>
  <c r="N24" i="6"/>
  <c r="N22" i="6"/>
  <c r="N21" i="6"/>
  <c r="N19" i="6"/>
  <c r="N18" i="6"/>
  <c r="N16" i="6"/>
  <c r="N15" i="6"/>
  <c r="N14" i="6"/>
  <c r="N12" i="6"/>
  <c r="N11" i="6"/>
  <c r="N10" i="6"/>
  <c r="N8" i="6"/>
  <c r="N7" i="6"/>
  <c r="N6" i="6"/>
  <c r="N4" i="6"/>
  <c r="N3" i="6"/>
  <c r="N2" i="6"/>
  <c r="M28" i="6"/>
  <c r="M27" i="6"/>
  <c r="M25" i="6"/>
  <c r="M24" i="6"/>
  <c r="M22" i="6"/>
  <c r="M21" i="6"/>
  <c r="M19" i="6"/>
  <c r="M18" i="6"/>
  <c r="M16" i="6"/>
  <c r="M15" i="6"/>
  <c r="M14" i="6"/>
  <c r="M12" i="6"/>
  <c r="M11" i="6"/>
  <c r="M10" i="6"/>
  <c r="M8" i="6"/>
  <c r="M7" i="6"/>
  <c r="M6" i="6"/>
  <c r="M4" i="6"/>
  <c r="M3" i="6"/>
  <c r="M2" i="6"/>
  <c r="K28" i="6"/>
  <c r="K27" i="6"/>
  <c r="K25" i="6"/>
  <c r="K24" i="6"/>
  <c r="K22" i="6"/>
  <c r="K21" i="6"/>
  <c r="K19" i="6"/>
  <c r="K18" i="6"/>
  <c r="K16" i="6"/>
  <c r="K15" i="6"/>
  <c r="K14" i="6"/>
  <c r="K12" i="6"/>
  <c r="K11" i="6"/>
  <c r="K10" i="6"/>
  <c r="K8" i="6"/>
  <c r="K7" i="6"/>
  <c r="K6" i="6"/>
  <c r="K4" i="6"/>
  <c r="K3" i="6"/>
  <c r="K2" i="6"/>
  <c r="J28" i="6"/>
  <c r="J27" i="6"/>
  <c r="J25" i="6"/>
  <c r="J24" i="6"/>
  <c r="J22" i="6"/>
  <c r="J21" i="6"/>
  <c r="J19" i="6"/>
  <c r="J18" i="6"/>
  <c r="J16" i="6"/>
  <c r="J15" i="6"/>
  <c r="J14" i="6"/>
  <c r="J12" i="6"/>
  <c r="J11" i="6"/>
  <c r="J10" i="6"/>
  <c r="J8" i="6"/>
  <c r="J7" i="6"/>
  <c r="J6" i="6"/>
  <c r="J4" i="6"/>
  <c r="J3" i="6"/>
  <c r="J2" i="6"/>
  <c r="I28" i="6"/>
  <c r="I27" i="6"/>
  <c r="I25" i="6"/>
  <c r="I24" i="6"/>
  <c r="I22" i="6"/>
  <c r="I21" i="6"/>
  <c r="I19" i="6"/>
  <c r="I18" i="6"/>
  <c r="I16" i="6"/>
  <c r="I15" i="6"/>
  <c r="I14" i="6"/>
  <c r="I12" i="6"/>
  <c r="I11" i="6"/>
  <c r="I10" i="6"/>
  <c r="I8" i="6"/>
  <c r="I7" i="6"/>
  <c r="I6" i="6"/>
  <c r="I4" i="6"/>
  <c r="I3" i="6"/>
  <c r="I2" i="6"/>
  <c r="H28" i="6"/>
  <c r="H27" i="6"/>
  <c r="H25" i="6"/>
  <c r="H24" i="6"/>
  <c r="H22" i="6"/>
  <c r="H21" i="6"/>
  <c r="H19" i="6"/>
  <c r="H18" i="6"/>
  <c r="H16" i="6"/>
  <c r="H15" i="6"/>
  <c r="H14" i="6"/>
  <c r="H12" i="6"/>
  <c r="H11" i="6"/>
  <c r="H10" i="6"/>
  <c r="H8" i="6"/>
  <c r="H7" i="6"/>
  <c r="H6" i="6"/>
  <c r="H4" i="6"/>
  <c r="H3" i="6"/>
  <c r="H2" i="6"/>
  <c r="F28" i="6"/>
  <c r="F27" i="6"/>
  <c r="F25" i="6"/>
  <c r="F24" i="6"/>
  <c r="F22" i="6"/>
  <c r="F21" i="6"/>
  <c r="F19" i="6"/>
  <c r="F18" i="6"/>
  <c r="F16" i="6"/>
  <c r="F15" i="6"/>
  <c r="F14" i="6"/>
  <c r="F12" i="6"/>
  <c r="F11" i="6"/>
  <c r="F10" i="6"/>
  <c r="F8" i="6"/>
  <c r="F7" i="6"/>
  <c r="F6" i="6"/>
  <c r="F4" i="6"/>
  <c r="F3" i="6"/>
  <c r="F2" i="6"/>
  <c r="E28" i="6"/>
  <c r="E27" i="6"/>
  <c r="E25" i="6"/>
  <c r="E24" i="6"/>
  <c r="E22" i="6"/>
  <c r="E21" i="6"/>
  <c r="E19" i="6"/>
  <c r="E18" i="6"/>
  <c r="E16" i="6"/>
  <c r="E15" i="6"/>
  <c r="E14" i="6"/>
  <c r="E12" i="6"/>
  <c r="E11" i="6"/>
  <c r="E10" i="6"/>
  <c r="E8" i="6"/>
  <c r="E7" i="6"/>
  <c r="E6" i="6"/>
  <c r="E4" i="6"/>
  <c r="E3" i="6"/>
  <c r="E2" i="6"/>
  <c r="C2" i="6"/>
  <c r="C28" i="6"/>
  <c r="C27" i="6"/>
  <c r="C25" i="6"/>
  <c r="C24" i="6"/>
  <c r="C22" i="6"/>
  <c r="C21" i="6"/>
  <c r="C19" i="6"/>
  <c r="C18" i="6"/>
  <c r="C16" i="6"/>
  <c r="C15" i="6"/>
  <c r="C14" i="6"/>
  <c r="C12" i="6"/>
  <c r="C11" i="6"/>
  <c r="C10" i="6"/>
  <c r="C8" i="6"/>
  <c r="C7" i="6"/>
  <c r="C6" i="6"/>
  <c r="C4" i="6"/>
  <c r="C3" i="6"/>
  <c r="B18" i="6"/>
  <c r="B28" i="6"/>
  <c r="B27" i="6"/>
  <c r="B25" i="6"/>
  <c r="B24" i="6"/>
  <c r="B22" i="6"/>
  <c r="B21" i="6"/>
  <c r="B19" i="6"/>
  <c r="B16" i="6"/>
  <c r="B15" i="6"/>
  <c r="B14" i="6"/>
  <c r="B12" i="6"/>
  <c r="B11" i="6"/>
  <c r="B10" i="6"/>
  <c r="B8" i="6"/>
  <c r="B7" i="6"/>
  <c r="B6" i="6"/>
  <c r="B4" i="6"/>
  <c r="B3" i="6"/>
  <c r="B2" i="6"/>
  <c r="A2" i="5"/>
  <c r="A3" i="5" s="1"/>
  <c r="A4" i="5" s="1"/>
  <c r="A5" i="5" s="1"/>
  <c r="A6" i="5" s="1"/>
  <c r="A7" i="5" s="1"/>
  <c r="A8" i="5" s="1"/>
  <c r="B13" i="4" l="1"/>
  <c r="B12" i="4"/>
  <c r="P2" i="4"/>
  <c r="O2" i="4"/>
  <c r="N2" i="4"/>
  <c r="M2" i="4"/>
  <c r="L2" i="4"/>
  <c r="K2" i="4"/>
  <c r="B11" i="4"/>
  <c r="B10" i="4"/>
  <c r="B9" i="4"/>
  <c r="B8" i="4"/>
  <c r="B7" i="4"/>
  <c r="B6" i="4"/>
  <c r="B5" i="4"/>
  <c r="B4" i="4"/>
  <c r="B3" i="4"/>
  <c r="B2" i="4"/>
  <c r="A10" i="5" l="1"/>
  <c r="S5" i="3"/>
  <c r="R5" i="3"/>
  <c r="Q5" i="3"/>
  <c r="P5" i="3"/>
  <c r="O5" i="3"/>
  <c r="N5" i="3"/>
  <c r="S4" i="3"/>
  <c r="R4" i="3"/>
  <c r="Q4" i="3"/>
  <c r="P4" i="3"/>
  <c r="O4" i="3"/>
  <c r="N4" i="3"/>
  <c r="S3" i="3"/>
  <c r="R3" i="3"/>
  <c r="Q3" i="3"/>
  <c r="P3" i="3"/>
  <c r="O3" i="3"/>
  <c r="N3" i="3"/>
  <c r="S2" i="3"/>
  <c r="R2" i="3"/>
  <c r="Q2" i="3"/>
  <c r="P2" i="3"/>
  <c r="O2" i="3"/>
  <c r="N2" i="3"/>
  <c r="J2" i="3"/>
  <c r="I2" i="3"/>
  <c r="H2" i="3"/>
  <c r="G2" i="3"/>
  <c r="F2" i="3"/>
  <c r="E2" i="3"/>
  <c r="C4" i="3"/>
  <c r="C3" i="3"/>
  <c r="C2" i="3"/>
  <c r="C1" i="3"/>
  <c r="P22" i="2" l="1"/>
  <c r="P21" i="2"/>
  <c r="P19" i="2"/>
  <c r="P18" i="2"/>
  <c r="P16" i="2"/>
  <c r="P15" i="2"/>
  <c r="P14" i="2"/>
  <c r="P12" i="2"/>
  <c r="P11" i="2"/>
  <c r="P10" i="2"/>
  <c r="P8" i="2"/>
  <c r="P7" i="2"/>
  <c r="P6" i="2"/>
  <c r="P4" i="2"/>
  <c r="P3" i="2"/>
  <c r="P2" i="2"/>
  <c r="O10" i="2"/>
  <c r="O8" i="2"/>
  <c r="O7" i="2"/>
  <c r="O6" i="2"/>
  <c r="O4" i="2"/>
  <c r="N11" i="2"/>
  <c r="N8" i="2"/>
  <c r="N7" i="2"/>
  <c r="N6" i="2"/>
  <c r="N4" i="2"/>
  <c r="O2" i="2"/>
  <c r="N2" i="2"/>
  <c r="K14" i="2"/>
  <c r="O14" i="2" s="1"/>
  <c r="K7" i="2"/>
  <c r="K4" i="2"/>
  <c r="H19" i="2"/>
  <c r="N19" i="2" s="1"/>
  <c r="H16" i="2"/>
  <c r="H14" i="2"/>
  <c r="N14" i="2" s="1"/>
  <c r="H8" i="2"/>
  <c r="H7" i="2"/>
  <c r="H4" i="2"/>
  <c r="H3" i="2"/>
  <c r="N3" i="2" s="1"/>
  <c r="G28" i="2"/>
  <c r="K28" i="2" s="1"/>
  <c r="O28" i="2" s="1"/>
  <c r="G27" i="2"/>
  <c r="K27" i="2" s="1"/>
  <c r="G25" i="2"/>
  <c r="K25" i="2" s="1"/>
  <c r="O25" i="2" s="1"/>
  <c r="G24" i="2"/>
  <c r="H24" i="2" s="1"/>
  <c r="N24" i="2" s="1"/>
  <c r="G22" i="2"/>
  <c r="K22" i="2" s="1"/>
  <c r="O22" i="2" s="1"/>
  <c r="G21" i="2"/>
  <c r="K21" i="2" s="1"/>
  <c r="O21" i="2" s="1"/>
  <c r="G19" i="2"/>
  <c r="K19" i="2" s="1"/>
  <c r="G18" i="2"/>
  <c r="H18" i="2" s="1"/>
  <c r="G16" i="2"/>
  <c r="K16" i="2" s="1"/>
  <c r="G15" i="2"/>
  <c r="K15" i="2" s="1"/>
  <c r="O15" i="2" s="1"/>
  <c r="G14" i="2"/>
  <c r="G12" i="2"/>
  <c r="K12" i="2" s="1"/>
  <c r="O12" i="2" s="1"/>
  <c r="G11" i="2"/>
  <c r="K11" i="2" s="1"/>
  <c r="O11" i="2" s="1"/>
  <c r="G10" i="2"/>
  <c r="K10" i="2" s="1"/>
  <c r="G8" i="2"/>
  <c r="K8" i="2" s="1"/>
  <c r="G7" i="2"/>
  <c r="G6" i="2"/>
  <c r="K6" i="2" s="1"/>
  <c r="G4" i="2"/>
  <c r="G3" i="2"/>
  <c r="K3" i="2" s="1"/>
  <c r="O3" i="2" s="1"/>
  <c r="L28" i="2"/>
  <c r="L27" i="2"/>
  <c r="L25" i="2"/>
  <c r="L24" i="2"/>
  <c r="L22" i="2"/>
  <c r="L21" i="2"/>
  <c r="L19" i="2"/>
  <c r="L18" i="2"/>
  <c r="L16" i="2"/>
  <c r="L15" i="2"/>
  <c r="L14" i="2"/>
  <c r="L12" i="2"/>
  <c r="L11" i="2"/>
  <c r="L10" i="2"/>
  <c r="L8" i="2"/>
  <c r="L7" i="2"/>
  <c r="L6" i="2"/>
  <c r="L4" i="2"/>
  <c r="L3" i="2"/>
  <c r="I28" i="2"/>
  <c r="I27" i="2"/>
  <c r="I25" i="2"/>
  <c r="I24" i="2"/>
  <c r="I22" i="2"/>
  <c r="I21" i="2"/>
  <c r="I19" i="2"/>
  <c r="I18" i="2"/>
  <c r="I16" i="2"/>
  <c r="I15" i="2"/>
  <c r="I14" i="2"/>
  <c r="I12" i="2"/>
  <c r="I11" i="2"/>
  <c r="I10" i="2"/>
  <c r="I8" i="2"/>
  <c r="I7" i="2"/>
  <c r="I6" i="2"/>
  <c r="I4" i="2"/>
  <c r="I3" i="2"/>
  <c r="K2" i="2"/>
  <c r="H2" i="2"/>
  <c r="L2" i="2"/>
  <c r="I2" i="2"/>
  <c r="G2" i="2"/>
  <c r="S7" i="1"/>
  <c r="S6" i="1"/>
  <c r="S5" i="1"/>
  <c r="S4" i="1"/>
  <c r="S3" i="1"/>
  <c r="S2" i="1"/>
  <c r="O6" i="1"/>
  <c r="O5" i="1"/>
  <c r="O4" i="1"/>
  <c r="O3" i="1"/>
  <c r="O2" i="1"/>
  <c r="O7" i="1"/>
  <c r="H2" i="1"/>
  <c r="G2" i="1"/>
  <c r="F2" i="1"/>
  <c r="H3" i="1"/>
  <c r="G3" i="1"/>
  <c r="F3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D3" i="1"/>
  <c r="C3" i="1"/>
  <c r="B3" i="1"/>
  <c r="B2" i="1"/>
  <c r="D2" i="1"/>
  <c r="C2" i="1"/>
  <c r="H28" i="2" l="1"/>
  <c r="N28" i="2" s="1"/>
  <c r="P28" i="2" s="1"/>
  <c r="O27" i="2"/>
  <c r="H27" i="2"/>
  <c r="N27" i="2" s="1"/>
  <c r="P27" i="2" s="1"/>
  <c r="H25" i="2"/>
  <c r="N25" i="2" s="1"/>
  <c r="P25" i="2" s="1"/>
  <c r="K24" i="2"/>
  <c r="O24" i="2" s="1"/>
  <c r="P24" i="2" s="1"/>
  <c r="H22" i="2"/>
  <c r="N22" i="2"/>
  <c r="H21" i="2"/>
  <c r="N21" i="2" s="1"/>
  <c r="O19" i="2"/>
  <c r="N18" i="2"/>
  <c r="K18" i="2"/>
  <c r="O18" i="2" s="1"/>
  <c r="N16" i="2"/>
  <c r="O16" i="2"/>
  <c r="H15" i="2"/>
  <c r="N15" i="2" s="1"/>
  <c r="H12" i="2"/>
  <c r="N12" i="2" s="1"/>
  <c r="H6" i="2"/>
  <c r="H11" i="2"/>
  <c r="H10" i="2"/>
  <c r="N10" i="2" s="1"/>
</calcChain>
</file>

<file path=xl/sharedStrings.xml><?xml version="1.0" encoding="utf-8"?>
<sst xmlns="http://schemas.openxmlformats.org/spreadsheetml/2006/main" count="315" uniqueCount="73">
  <si>
    <t>prim</t>
  </si>
  <si>
    <t>sec</t>
  </si>
  <si>
    <t>Cooking</t>
  </si>
  <si>
    <t>Trading</t>
  </si>
  <si>
    <t>Yam</t>
  </si>
  <si>
    <t>Corn</t>
  </si>
  <si>
    <t>Collard</t>
  </si>
  <si>
    <t>Okra</t>
  </si>
  <si>
    <t>Pumpkin</t>
  </si>
  <si>
    <t>Agave</t>
  </si>
  <si>
    <t>Cabbage</t>
  </si>
  <si>
    <t>Squash</t>
  </si>
  <si>
    <t>Egg</t>
  </si>
  <si>
    <t>Sugar</t>
  </si>
  <si>
    <t>Banana</t>
  </si>
  <si>
    <t>Honey</t>
  </si>
  <si>
    <t>Peanut</t>
  </si>
  <si>
    <t>Bacon</t>
  </si>
  <si>
    <t>Pineapple</t>
  </si>
  <si>
    <t>Milk</t>
  </si>
  <si>
    <t>Tomato</t>
  </si>
  <si>
    <t>Beef</t>
  </si>
  <si>
    <t>Pepper</t>
  </si>
  <si>
    <t>Lettuce</t>
  </si>
  <si>
    <t>count</t>
  </si>
  <si>
    <t>combo</t>
  </si>
  <si>
    <t>dupes?</t>
  </si>
  <si>
    <t>fatigue</t>
  </si>
  <si>
    <t>restore</t>
  </si>
  <si>
    <t>value</t>
  </si>
  <si>
    <t>time</t>
  </si>
  <si>
    <t>totalfat</t>
  </si>
  <si>
    <t>rest eff</t>
  </si>
  <si>
    <t>val eff</t>
  </si>
  <si>
    <t>rest speed</t>
  </si>
  <si>
    <t>val speed</t>
  </si>
  <si>
    <t>as restore</t>
  </si>
  <si>
    <t>as value</t>
  </si>
  <si>
    <t>est. power</t>
  </si>
  <si>
    <t>Recovery</t>
  </si>
  <si>
    <t>Drain</t>
  </si>
  <si>
    <t>Scalar</t>
  </si>
  <si>
    <t>Lock</t>
  </si>
  <si>
    <t>Type</t>
  </si>
  <si>
    <t>Attribute</t>
  </si>
  <si>
    <t>Value</t>
  </si>
  <si>
    <t>Duration</t>
  </si>
  <si>
    <t>Citizen</t>
  </si>
  <si>
    <t>total points</t>
  </si>
  <si>
    <t>dex</t>
  </si>
  <si>
    <t>str</t>
  </si>
  <si>
    <t>end</t>
  </si>
  <si>
    <t>perc</t>
  </si>
  <si>
    <t>foc</t>
  </si>
  <si>
    <t>acu</t>
  </si>
  <si>
    <t>Crop</t>
  </si>
  <si>
    <t>Base Time</t>
  </si>
  <si>
    <t>Fatigue Rate</t>
  </si>
  <si>
    <t>Restore</t>
  </si>
  <si>
    <t>Buff Type</t>
  </si>
  <si>
    <t>Buff Value</t>
  </si>
  <si>
    <t>PrimaryEff</t>
  </si>
  <si>
    <t>SecondaryEff</t>
  </si>
  <si>
    <t>PrimaryQual</t>
  </si>
  <si>
    <t>SecondaryQual</t>
  </si>
  <si>
    <t>Buff Attribute</t>
  </si>
  <si>
    <t>BuffDuration</t>
  </si>
  <si>
    <t>Dexterity</t>
  </si>
  <si>
    <t>Strength</t>
  </si>
  <si>
    <t>Endurance</t>
  </si>
  <si>
    <t>Perception</t>
  </si>
  <si>
    <t>Focus</t>
  </si>
  <si>
    <t>Acumen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</si>
</sst>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"/>
  <sheetViews>
    <sheetView tabSelected="1" workbookViewId="0">
      <selection activeCell="C37" sqref="C37"/>
    </sheetView>
  </sheetViews>
  <sheetFormatPr defaultRowHeight="15" x14ac:dyDescent="0.25"/>
  <cols>
    <col min="2" max="2" width="11.42578125" customWidth="1"/>
    <col min="3" max="3" width="13" customWidth="1"/>
    <col min="8" max="8" width="13" customWidth="1"/>
    <col min="9" max="9" width="14" customWidth="1"/>
    <col min="10" max="10" width="13.5703125" customWidth="1"/>
    <col min="11" max="11" width="14.140625" customWidth="1"/>
    <col min="12" max="12" width="11.28515625" customWidth="1"/>
    <col min="13" max="13" width="9.7109375" customWidth="1"/>
    <col min="14" max="14" width="15.5703125" customWidth="1"/>
    <col min="15" max="16" width="12.5703125" customWidth="1"/>
  </cols>
  <sheetData>
    <row r="1" spans="1:16" x14ac:dyDescent="0.25">
      <c r="A1" t="s">
        <v>55</v>
      </c>
      <c r="B1" t="s">
        <v>56</v>
      </c>
      <c r="C1" t="s">
        <v>57</v>
      </c>
      <c r="E1" t="s">
        <v>58</v>
      </c>
      <c r="F1" t="s">
        <v>45</v>
      </c>
      <c r="H1" t="s">
        <v>61</v>
      </c>
      <c r="I1" t="s">
        <v>62</v>
      </c>
      <c r="J1" t="s">
        <v>63</v>
      </c>
      <c r="K1" t="s">
        <v>64</v>
      </c>
      <c r="M1" t="s">
        <v>59</v>
      </c>
      <c r="N1" t="s">
        <v>65</v>
      </c>
      <c r="O1" t="s">
        <v>60</v>
      </c>
      <c r="P1" t="s">
        <v>66</v>
      </c>
    </row>
    <row r="2" spans="1:16" x14ac:dyDescent="0.25">
      <c r="A2" t="s">
        <v>4</v>
      </c>
      <c r="B2">
        <f>VLOOKUP('Crop master list'!A2, CropStatistics!$A$2:$C$28, 3, FALSE)</f>
        <v>20</v>
      </c>
      <c r="C2">
        <f>VLOOKUP($A2, CropStatistics!$A$2:$E$28, 2, FALSE)</f>
        <v>1</v>
      </c>
      <c r="E2">
        <f>VLOOKUP($A2, CropStatistics!$A$2:$E$28, 4, FALSE)</f>
        <v>0.5</v>
      </c>
      <c r="F2">
        <f>VLOOKUP($A2, CropStatistics!$A$2:$E$28, 5, FALSE)</f>
        <v>10</v>
      </c>
      <c r="H2" t="str">
        <f>VLOOKUP($A2, TaskAttributes!$A$9:$F$35, 2, FALSE)</f>
        <v>Strength</v>
      </c>
      <c r="I2" t="str">
        <f>VLOOKUP($A2, TaskAttributes!$A$9:$F$35, 3, FALSE)</f>
        <v>Endurance</v>
      </c>
      <c r="J2" t="str">
        <f>VLOOKUP($A2, TaskAttributes!$A$9:$F$35, 5, FALSE)</f>
        <v>Focus</v>
      </c>
      <c r="K2" t="str">
        <f>VLOOKUP($A2, TaskAttributes!$A$9:$F$35, 6, FALSE)</f>
        <v>Acumen</v>
      </c>
      <c r="M2" t="str">
        <f>VLOOKUP($A2, BuffStatistics!$A$8:$E$34, 2, FALSE)</f>
        <v>Scalar</v>
      </c>
      <c r="N2" t="str">
        <f>VLOOKUP($A2, BuffStatistics!$A$8:$E$34, 3, FALSE)</f>
        <v>Perception</v>
      </c>
      <c r="O2">
        <f>VLOOKUP($A2, BuffStatistics!$A$8:$E$34, 4, FALSE)</f>
        <v>1</v>
      </c>
      <c r="P2">
        <f>VLOOKUP($A2, BuffStatistics!$A$8:$E$34, 5, FALSE)</f>
        <v>60</v>
      </c>
    </row>
    <row r="3" spans="1:16" x14ac:dyDescent="0.25">
      <c r="A3" t="s">
        <v>5</v>
      </c>
      <c r="B3">
        <f>VLOOKUP('Crop master list'!A3, CropStatistics!$A$2:$C$28, 3, FALSE)</f>
        <v>25</v>
      </c>
      <c r="C3">
        <f>VLOOKUP($A3, CropStatistics!$A$2:$C$28, 2, FALSE)</f>
        <v>1.25</v>
      </c>
      <c r="E3">
        <f>VLOOKUP($A3, CropStatistics!$A$2:$E$28, 4, FALSE)</f>
        <v>1</v>
      </c>
      <c r="F3">
        <f>VLOOKUP($A3, CropStatistics!$A$2:$E$28, 5, FALSE)</f>
        <v>16</v>
      </c>
      <c r="H3" t="str">
        <f>VLOOKUP($A3, TaskAttributes!$A$9:$F$35, 2, FALSE)</f>
        <v>Dexterity</v>
      </c>
      <c r="I3" t="str">
        <f>VLOOKUP($A3, TaskAttributes!$A$9:$F$35, 3, FALSE)</f>
        <v>Strength</v>
      </c>
      <c r="J3" t="str">
        <f>VLOOKUP($A3, TaskAttributes!$A$9:$F$35, 5, FALSE)</f>
        <v>Perception</v>
      </c>
      <c r="K3" t="str">
        <f>VLOOKUP($A3, TaskAttributes!$A$9:$F$35, 6, FALSE)</f>
        <v>Acumen</v>
      </c>
      <c r="M3" t="str">
        <f>VLOOKUP($A3, BuffStatistics!$A$8:$E$34, 2, FALSE)</f>
        <v>Recovery</v>
      </c>
      <c r="N3" t="str">
        <f>VLOOKUP($A3, BuffStatistics!$A$8:$E$34, 3, FALSE)</f>
        <v>Endurance</v>
      </c>
      <c r="O3">
        <f>VLOOKUP($A3, BuffStatistics!$A$8:$E$34, 4, FALSE)</f>
        <v>50</v>
      </c>
      <c r="P3">
        <f>VLOOKUP($A3, BuffStatistics!$A$8:$E$34, 5, FALSE)</f>
        <v>60</v>
      </c>
    </row>
    <row r="4" spans="1:16" x14ac:dyDescent="0.25">
      <c r="A4" t="s">
        <v>6</v>
      </c>
      <c r="B4">
        <f>VLOOKUP('Crop master list'!A4, CropStatistics!$A$2:$C$28, 3, FALSE)</f>
        <v>15</v>
      </c>
      <c r="C4">
        <f>VLOOKUP($A4, CropStatistics!$A$2:$C$28, 2, FALSE)</f>
        <v>1</v>
      </c>
      <c r="E4">
        <f>VLOOKUP($A4, CropStatistics!$A$2:$E$28, 4, FALSE)</f>
        <v>0.5</v>
      </c>
      <c r="F4">
        <f>VLOOKUP($A4, CropStatistics!$A$2:$E$28, 5, FALSE)</f>
        <v>6</v>
      </c>
      <c r="H4" t="str">
        <f>VLOOKUP($A4, TaskAttributes!$A$9:$F$35, 2, FALSE)</f>
        <v>Endurance</v>
      </c>
      <c r="I4" t="str">
        <f>VLOOKUP($A4, TaskAttributes!$A$9:$F$35, 3, FALSE)</f>
        <v>Dexterity</v>
      </c>
      <c r="J4" t="str">
        <f>VLOOKUP($A4, TaskAttributes!$A$9:$F$35, 5, FALSE)</f>
        <v>Perception</v>
      </c>
      <c r="K4" t="str">
        <f>VLOOKUP($A4, TaskAttributes!$A$9:$F$35, 6, FALSE)</f>
        <v>Focus</v>
      </c>
      <c r="M4" t="str">
        <f>VLOOKUP($A4, BuffStatistics!$A$8:$E$34, 2, FALSE)</f>
        <v>Drain</v>
      </c>
      <c r="N4" t="str">
        <f>VLOOKUP($A4, BuffStatistics!$A$8:$E$34, 3, FALSE)</f>
        <v>Focus</v>
      </c>
      <c r="O4">
        <f>VLOOKUP($A4, BuffStatistics!$A$8:$E$34, 4, FALSE)</f>
        <v>25</v>
      </c>
      <c r="P4">
        <f>VLOOKUP($A4, BuffStatistics!$A$8:$E$34, 5, FALSE)</f>
        <v>60</v>
      </c>
    </row>
    <row r="6" spans="1:16" x14ac:dyDescent="0.25">
      <c r="A6" t="s">
        <v>7</v>
      </c>
      <c r="B6">
        <f>VLOOKUP('Crop master list'!A6, CropStatistics!$A$2:$C$28, 3, FALSE)</f>
        <v>30</v>
      </c>
      <c r="C6">
        <f>VLOOKUP($A6, CropStatistics!$A$2:$C$28, 2, FALSE)</f>
        <v>1.75</v>
      </c>
      <c r="E6">
        <f>VLOOKUP($A6, CropStatistics!$A$2:$E$28, 4, FALSE)</f>
        <v>0.5</v>
      </c>
      <c r="F6">
        <f>VLOOKUP($A6, CropStatistics!$A$2:$E$28, 5, FALSE)</f>
        <v>24</v>
      </c>
      <c r="H6" t="str">
        <f>VLOOKUP($A6, TaskAttributes!$A$9:$F$35, 2, FALSE)</f>
        <v>Endurance</v>
      </c>
      <c r="I6" t="str">
        <f>VLOOKUP($A6, TaskAttributes!$A$9:$F$35, 3, FALSE)</f>
        <v>Strength</v>
      </c>
      <c r="J6" t="str">
        <f>VLOOKUP($A6, TaskAttributes!$A$9:$F$35, 5, FALSE)</f>
        <v>Acumen</v>
      </c>
      <c r="K6" t="str">
        <f>VLOOKUP($A6, TaskAttributes!$A$9:$F$35, 6, FALSE)</f>
        <v>Focus</v>
      </c>
      <c r="M6" t="str">
        <f>VLOOKUP($A6, BuffStatistics!$A$8:$E$34, 2, FALSE)</f>
        <v>Recovery</v>
      </c>
      <c r="N6" t="str">
        <f>VLOOKUP($A6, BuffStatistics!$A$8:$E$34, 3, FALSE)</f>
        <v>Acumen</v>
      </c>
      <c r="O6">
        <f>VLOOKUP($A6, BuffStatistics!$A$8:$E$34, 4, FALSE)</f>
        <v>50</v>
      </c>
      <c r="P6">
        <f>VLOOKUP($A6, BuffStatistics!$A$8:$E$34, 5, FALSE)</f>
        <v>60</v>
      </c>
    </row>
    <row r="7" spans="1:16" x14ac:dyDescent="0.25">
      <c r="A7" t="s">
        <v>8</v>
      </c>
      <c r="B7">
        <f>VLOOKUP('Crop master list'!A7, CropStatistics!$A$2:$C$28, 3, FALSE)</f>
        <v>60</v>
      </c>
      <c r="C7">
        <f>VLOOKUP($A7, CropStatistics!$A$2:$C$28, 2, FALSE)</f>
        <v>1</v>
      </c>
      <c r="E7">
        <f>VLOOKUP($A7, CropStatistics!$A$2:$E$28, 4, FALSE)</f>
        <v>2.25</v>
      </c>
      <c r="F7">
        <f>VLOOKUP($A7, CropStatistics!$A$2:$E$28, 5, FALSE)</f>
        <v>20</v>
      </c>
      <c r="H7" t="str">
        <f>VLOOKUP($A7, TaskAttributes!$A$9:$F$35, 2, FALSE)</f>
        <v>Strength</v>
      </c>
      <c r="I7" t="str">
        <f>VLOOKUP($A7, TaskAttributes!$A$9:$F$35, 3, FALSE)</f>
        <v>Dexterity</v>
      </c>
      <c r="J7" t="str">
        <f>VLOOKUP($A7, TaskAttributes!$A$9:$F$35, 5, FALSE)</f>
        <v>Perception</v>
      </c>
      <c r="K7" t="str">
        <f>VLOOKUP($A7, TaskAttributes!$A$9:$F$35, 6, FALSE)</f>
        <v>Acumen</v>
      </c>
      <c r="M7" t="str">
        <f>VLOOKUP($A7, BuffStatistics!$A$8:$E$34, 2, FALSE)</f>
        <v>Drain</v>
      </c>
      <c r="N7" t="str">
        <f>VLOOKUP($A7, BuffStatistics!$A$8:$E$34, 3, FALSE)</f>
        <v>Endurance</v>
      </c>
      <c r="O7">
        <f>VLOOKUP($A7, BuffStatistics!$A$8:$E$34, 4, FALSE)</f>
        <v>25</v>
      </c>
      <c r="P7">
        <f>VLOOKUP($A7, BuffStatistics!$A$8:$E$34, 5, FALSE)</f>
        <v>100</v>
      </c>
    </row>
    <row r="8" spans="1:16" x14ac:dyDescent="0.25">
      <c r="A8" t="s">
        <v>9</v>
      </c>
      <c r="B8">
        <f>VLOOKUP('Crop master list'!A8, CropStatistics!$A$2:$C$28, 3, FALSE)</f>
        <v>40</v>
      </c>
      <c r="C8">
        <f>VLOOKUP($A8, CropStatistics!$A$2:$C$28, 2, FALSE)</f>
        <v>3</v>
      </c>
      <c r="E8">
        <f>VLOOKUP($A8, CropStatistics!$A$2:$E$28, 4, FALSE)</f>
        <v>1</v>
      </c>
      <c r="F8">
        <f>VLOOKUP($A8, CropStatistics!$A$2:$E$28, 5, FALSE)</f>
        <v>42</v>
      </c>
      <c r="H8" t="str">
        <f>VLOOKUP($A8, TaskAttributes!$A$9:$F$35, 2, FALSE)</f>
        <v>Dexterity</v>
      </c>
      <c r="I8" t="str">
        <f>VLOOKUP($A8, TaskAttributes!$A$9:$F$35, 3, FALSE)</f>
        <v>Strength</v>
      </c>
      <c r="J8" t="str">
        <f>VLOOKUP($A8, TaskAttributes!$A$9:$F$35, 5, FALSE)</f>
        <v>Focus</v>
      </c>
      <c r="K8" t="str">
        <f>VLOOKUP($A8, TaskAttributes!$A$9:$F$35, 6, FALSE)</f>
        <v>Perception</v>
      </c>
      <c r="M8" t="str">
        <f>VLOOKUP($A8, BuffStatistics!$A$8:$E$34, 2, FALSE)</f>
        <v>Lock</v>
      </c>
      <c r="N8" t="str">
        <f>VLOOKUP($A8, BuffStatistics!$A$8:$E$34, 3, FALSE)</f>
        <v>Focus</v>
      </c>
      <c r="O8">
        <f>VLOOKUP($A8, BuffStatistics!$A$8:$E$34, 4, FALSE)</f>
        <v>3</v>
      </c>
      <c r="P8">
        <f>VLOOKUP($A8, BuffStatistics!$A$8:$E$34, 5, FALSE)</f>
        <v>60</v>
      </c>
    </row>
    <row r="10" spans="1:16" x14ac:dyDescent="0.25">
      <c r="A10" t="s">
        <v>10</v>
      </c>
      <c r="B10">
        <f>VLOOKUP('Crop master list'!A10, CropStatistics!$A$2:$C$28, 3, FALSE)</f>
        <v>25</v>
      </c>
      <c r="C10">
        <f>VLOOKUP($A10, CropStatistics!$A$2:$C$28, 2, FALSE)</f>
        <v>0.5</v>
      </c>
      <c r="E10">
        <f>VLOOKUP($A10, CropStatistics!$A$2:$E$28, 4, FALSE)</f>
        <v>0.6</v>
      </c>
      <c r="F10">
        <f>VLOOKUP($A10, CropStatistics!$A$2:$E$28, 5, FALSE)</f>
        <v>10</v>
      </c>
      <c r="H10" t="str">
        <f>VLOOKUP($A10, TaskAttributes!$A$9:$F$35, 2, FALSE)</f>
        <v>Strength</v>
      </c>
      <c r="I10" t="str">
        <f>VLOOKUP($A10, TaskAttributes!$A$9:$F$35, 3, FALSE)</f>
        <v>Endurance</v>
      </c>
      <c r="J10" t="str">
        <f>VLOOKUP($A10, TaskAttributes!$A$9:$F$35, 5, FALSE)</f>
        <v>Perception</v>
      </c>
      <c r="K10" t="str">
        <f>VLOOKUP($A10, TaskAttributes!$A$9:$F$35, 6, FALSE)</f>
        <v>Focus</v>
      </c>
      <c r="M10" t="str">
        <f>VLOOKUP($A10, BuffStatistics!$A$8:$E$34, 2, FALSE)</f>
        <v>Recovery</v>
      </c>
      <c r="N10" t="str">
        <f>VLOOKUP($A10, BuffStatistics!$A$8:$E$34, 3, FALSE)</f>
        <v>Dexterity</v>
      </c>
      <c r="O10">
        <f>VLOOKUP($A10, BuffStatistics!$A$8:$E$34, 4, FALSE)</f>
        <v>50</v>
      </c>
      <c r="P10">
        <f>VLOOKUP($A10, BuffStatistics!$A$8:$E$34, 5, FALSE)</f>
        <v>60</v>
      </c>
    </row>
    <row r="11" spans="1:16" x14ac:dyDescent="0.25">
      <c r="A11" t="s">
        <v>22</v>
      </c>
      <c r="B11">
        <f>VLOOKUP('Crop master list'!A11, CropStatistics!$A$2:$C$28, 3, FALSE)</f>
        <v>55</v>
      </c>
      <c r="C11">
        <f>VLOOKUP($A11, CropStatistics!$A$2:$C$28, 2, FALSE)</f>
        <v>1.5</v>
      </c>
      <c r="E11">
        <f>VLOOKUP($A11, CropStatistics!$A$2:$E$28, 4, FALSE)</f>
        <v>1.25</v>
      </c>
      <c r="F11">
        <f>VLOOKUP($A11, CropStatistics!$A$2:$E$28, 5, FALSE)</f>
        <v>40</v>
      </c>
      <c r="H11" t="str">
        <f>VLOOKUP($A11, TaskAttributes!$A$9:$F$35, 2, FALSE)</f>
        <v>Strength</v>
      </c>
      <c r="I11" t="str">
        <f>VLOOKUP($A11, TaskAttributes!$A$9:$F$35, 3, FALSE)</f>
        <v>Dexterity</v>
      </c>
      <c r="J11" t="str">
        <f>VLOOKUP($A11, TaskAttributes!$A$9:$F$35, 5, FALSE)</f>
        <v>Focus</v>
      </c>
      <c r="K11" t="str">
        <f>VLOOKUP($A11, TaskAttributes!$A$9:$F$35, 6, FALSE)</f>
        <v>Acumen</v>
      </c>
      <c r="M11" t="str">
        <f>VLOOKUP($A11, BuffStatistics!$A$8:$E$34, 2, FALSE)</f>
        <v>Lock</v>
      </c>
      <c r="N11" t="str">
        <f>VLOOKUP($A11, BuffStatistics!$A$8:$E$34, 3, FALSE)</f>
        <v>Perception</v>
      </c>
      <c r="O11">
        <f>VLOOKUP($A11, BuffStatistics!$A$8:$E$34, 4, FALSE)</f>
        <v>3</v>
      </c>
      <c r="P11">
        <f>VLOOKUP($A11, BuffStatistics!$A$8:$E$34, 5, FALSE)</f>
        <v>60</v>
      </c>
    </row>
    <row r="12" spans="1:16" x14ac:dyDescent="0.25">
      <c r="A12" t="s">
        <v>12</v>
      </c>
      <c r="B12">
        <f>VLOOKUP('Crop master list'!A12, CropStatistics!$A$2:$C$28, 3, FALSE)</f>
        <v>75</v>
      </c>
      <c r="C12">
        <f>VLOOKUP($A12, CropStatistics!$A$2:$C$28, 2, FALSE)</f>
        <v>1.5</v>
      </c>
      <c r="E12">
        <f>VLOOKUP($A12, CropStatistics!$A$2:$E$28, 4, FALSE)</f>
        <v>3</v>
      </c>
      <c r="F12">
        <f>VLOOKUP($A12, CropStatistics!$A$2:$E$28, 5, FALSE)</f>
        <v>60</v>
      </c>
      <c r="H12" t="str">
        <f>VLOOKUP($A12, TaskAttributes!$A$9:$F$35, 2, FALSE)</f>
        <v>Dexterity</v>
      </c>
      <c r="I12" t="str">
        <f>VLOOKUP($A12, TaskAttributes!$A$9:$F$35, 3, FALSE)</f>
        <v>Endurance</v>
      </c>
      <c r="J12" t="str">
        <f>VLOOKUP($A12, TaskAttributes!$A$9:$F$35, 5, FALSE)</f>
        <v>Acumen</v>
      </c>
      <c r="K12" t="str">
        <f>VLOOKUP($A12, TaskAttributes!$A$9:$F$35, 6, FALSE)</f>
        <v>Perception</v>
      </c>
      <c r="M12" t="str">
        <f>VLOOKUP($A12, BuffStatistics!$A$8:$E$34, 2, FALSE)</f>
        <v>Drain</v>
      </c>
      <c r="N12" t="str">
        <f>VLOOKUP($A12, BuffStatistics!$A$8:$E$34, 3, FALSE)</f>
        <v>Strength</v>
      </c>
      <c r="O12">
        <f>VLOOKUP($A12, BuffStatistics!$A$8:$E$34, 4, FALSE)</f>
        <v>25</v>
      </c>
      <c r="P12">
        <f>VLOOKUP($A12, BuffStatistics!$A$8:$E$34, 5, FALSE)</f>
        <v>100</v>
      </c>
    </row>
    <row r="14" spans="1:16" x14ac:dyDescent="0.25">
      <c r="A14" t="s">
        <v>11</v>
      </c>
      <c r="B14">
        <f>VLOOKUP('Crop master list'!A14, CropStatistics!$A$2:$C$28, 3, FALSE)</f>
        <v>45</v>
      </c>
      <c r="C14">
        <f>VLOOKUP($A14, CropStatistics!$A$2:$C$28, 2, FALSE)</f>
        <v>1</v>
      </c>
      <c r="E14">
        <f>VLOOKUP($A14, CropStatistics!$A$2:$E$28, 4, FALSE)</f>
        <v>1.75</v>
      </c>
      <c r="F14">
        <f>VLOOKUP($A14, CropStatistics!$A$2:$E$28, 5, FALSE)</f>
        <v>20</v>
      </c>
      <c r="H14" t="str">
        <f>VLOOKUP($A14, TaskAttributes!$A$9:$F$35, 2, FALSE)</f>
        <v>Endurance</v>
      </c>
      <c r="I14" t="str">
        <f>VLOOKUP($A14, TaskAttributes!$A$9:$F$35, 3, FALSE)</f>
        <v>Dexterity</v>
      </c>
      <c r="J14" t="str">
        <f>VLOOKUP($A14, TaskAttributes!$A$9:$F$35, 5, FALSE)</f>
        <v>Perception</v>
      </c>
      <c r="K14" t="str">
        <f>VLOOKUP($A14, TaskAttributes!$A$9:$F$35, 6, FALSE)</f>
        <v>Acumen</v>
      </c>
      <c r="M14" t="str">
        <f>VLOOKUP($A14, BuffStatistics!$A$8:$E$34, 2, FALSE)</f>
        <v>Scalar</v>
      </c>
      <c r="N14" t="str">
        <f>VLOOKUP($A14, BuffStatistics!$A$8:$E$34, 3, FALSE)</f>
        <v>Endurance</v>
      </c>
      <c r="O14">
        <f>VLOOKUP($A14, BuffStatistics!$A$8:$E$34, 4, FALSE)</f>
        <v>1</v>
      </c>
      <c r="P14">
        <f>VLOOKUP($A14, BuffStatistics!$A$8:$E$34, 5, FALSE)</f>
        <v>100</v>
      </c>
    </row>
    <row r="15" spans="1:16" x14ac:dyDescent="0.25">
      <c r="A15" t="s">
        <v>14</v>
      </c>
      <c r="B15">
        <f>VLOOKUP('Crop master list'!A15, CropStatistics!$A$2:$C$28, 3, FALSE)</f>
        <v>30</v>
      </c>
      <c r="C15">
        <f>VLOOKUP($A15, CropStatistics!$A$2:$C$28, 2, FALSE)</f>
        <v>2</v>
      </c>
      <c r="E15">
        <f>VLOOKUP($A15, CropStatistics!$A$2:$E$28, 4, FALSE)</f>
        <v>1.6</v>
      </c>
      <c r="F15">
        <f>VLOOKUP($A15, CropStatistics!$A$2:$E$28, 5, FALSE)</f>
        <v>22</v>
      </c>
      <c r="H15" t="str">
        <f>VLOOKUP($A15, TaskAttributes!$A$9:$F$35, 2, FALSE)</f>
        <v>Endurance</v>
      </c>
      <c r="I15" t="str">
        <f>VLOOKUP($A15, TaskAttributes!$A$9:$F$35, 3, FALSE)</f>
        <v>Strength</v>
      </c>
      <c r="J15" t="str">
        <f>VLOOKUP($A15, TaskAttributes!$A$9:$F$35, 5, FALSE)</f>
        <v>Acumen</v>
      </c>
      <c r="K15" t="str">
        <f>VLOOKUP($A15, TaskAttributes!$A$9:$F$35, 6, FALSE)</f>
        <v>Perception</v>
      </c>
      <c r="M15" t="str">
        <f>VLOOKUP($A15, BuffStatistics!$A$8:$E$34, 2, FALSE)</f>
        <v>Lock</v>
      </c>
      <c r="N15" t="str">
        <f>VLOOKUP($A15, BuffStatistics!$A$8:$E$34, 3, FALSE)</f>
        <v>Dexterity</v>
      </c>
      <c r="O15">
        <f>VLOOKUP($A15, BuffStatistics!$A$8:$E$34, 4, FALSE)</f>
        <v>3</v>
      </c>
      <c r="P15">
        <f>VLOOKUP($A15, BuffStatistics!$A$8:$E$34, 5, FALSE)</f>
        <v>60</v>
      </c>
    </row>
    <row r="16" spans="1:16" x14ac:dyDescent="0.25">
      <c r="A16" t="s">
        <v>15</v>
      </c>
      <c r="B16">
        <f>VLOOKUP('Crop master list'!A16, CropStatistics!$A$2:$C$28, 3, FALSE)</f>
        <v>75</v>
      </c>
      <c r="C16">
        <f>VLOOKUP($A16, CropStatistics!$A$2:$C$28, 2, FALSE)</f>
        <v>2.25</v>
      </c>
      <c r="E16">
        <f>VLOOKUP($A16, CropStatistics!$A$2:$E$28, 4, FALSE)</f>
        <v>1</v>
      </c>
      <c r="F16">
        <f>VLOOKUP($A16, CropStatistics!$A$2:$E$28, 5, FALSE)</f>
        <v>90</v>
      </c>
      <c r="H16" t="str">
        <f>VLOOKUP($A16, TaskAttributes!$A$9:$F$35, 2, FALSE)</f>
        <v>Dexterity</v>
      </c>
      <c r="I16" t="str">
        <f>VLOOKUP($A16, TaskAttributes!$A$9:$F$35, 3, FALSE)</f>
        <v>Strength</v>
      </c>
      <c r="J16" t="str">
        <f>VLOOKUP($A16, TaskAttributes!$A$9:$F$35, 5, FALSE)</f>
        <v>Acumen</v>
      </c>
      <c r="K16" t="str">
        <f>VLOOKUP($A16, TaskAttributes!$A$9:$F$35, 6, FALSE)</f>
        <v>Focus</v>
      </c>
      <c r="M16" t="str">
        <f>VLOOKUP($A16, BuffStatistics!$A$8:$E$34, 2, FALSE)</f>
        <v>Drain</v>
      </c>
      <c r="N16" t="str">
        <f>VLOOKUP($A16, BuffStatistics!$A$8:$E$34, 3, FALSE)</f>
        <v>Acumen</v>
      </c>
      <c r="O16">
        <f>VLOOKUP($A16, BuffStatistics!$A$8:$E$34, 4, FALSE)</f>
        <v>25</v>
      </c>
      <c r="P16">
        <f>VLOOKUP($A16, BuffStatistics!$A$8:$E$34, 5, FALSE)</f>
        <v>100</v>
      </c>
    </row>
    <row r="18" spans="1:16" x14ac:dyDescent="0.25">
      <c r="A18" t="s">
        <v>23</v>
      </c>
      <c r="B18">
        <f>VLOOKUP('Crop master list'!A18, CropStatistics!$A$2:$C$28, 3, FALSE)</f>
        <v>45</v>
      </c>
      <c r="C18">
        <f>VLOOKUP($A18, CropStatistics!$A$2:$C$28, 2, FALSE)</f>
        <v>0.6</v>
      </c>
      <c r="E18">
        <f>VLOOKUP($A18, CropStatistics!$A$2:$E$28, 4, FALSE)</f>
        <v>1.25</v>
      </c>
      <c r="F18">
        <f>VLOOKUP($A18, CropStatistics!$A$2:$E$28, 5, FALSE)</f>
        <v>20</v>
      </c>
      <c r="H18" t="str">
        <f>VLOOKUP($A18, TaskAttributes!$A$9:$F$35, 2, FALSE)</f>
        <v>Strength</v>
      </c>
      <c r="I18" t="str">
        <f>VLOOKUP($A18, TaskAttributes!$A$9:$F$35, 3, FALSE)</f>
        <v>Endurance</v>
      </c>
      <c r="J18" t="str">
        <f>VLOOKUP($A18, TaskAttributes!$A$9:$F$35, 5, FALSE)</f>
        <v>Focus</v>
      </c>
      <c r="K18" t="str">
        <f>VLOOKUP($A18, TaskAttributes!$A$9:$F$35, 6, FALSE)</f>
        <v>Perception</v>
      </c>
      <c r="M18" t="str">
        <f>VLOOKUP($A18, BuffStatistics!$A$8:$E$34, 2, FALSE)</f>
        <v>Recovery</v>
      </c>
      <c r="N18" t="str">
        <f>VLOOKUP($A18, BuffStatistics!$A$8:$E$34, 3, FALSE)</f>
        <v>Focus</v>
      </c>
      <c r="O18">
        <f>VLOOKUP($A18, BuffStatistics!$A$8:$E$34, 4, FALSE)</f>
        <v>50</v>
      </c>
      <c r="P18">
        <f>VLOOKUP($A18, BuffStatistics!$A$8:$E$34, 5, FALSE)</f>
        <v>60</v>
      </c>
    </row>
    <row r="19" spans="1:16" x14ac:dyDescent="0.25">
      <c r="A19" t="s">
        <v>17</v>
      </c>
      <c r="B19">
        <f>VLOOKUP('Crop master list'!A19, CropStatistics!$A$2:$C$28, 3, FALSE)</f>
        <v>55</v>
      </c>
      <c r="C19">
        <f>VLOOKUP($A19, CropStatistics!$A$2:$C$28, 2, FALSE)</f>
        <v>3.75</v>
      </c>
      <c r="E19">
        <f>VLOOKUP($A19, CropStatistics!$A$2:$E$28, 4, FALSE)</f>
        <v>3.25</v>
      </c>
      <c r="F19">
        <f>VLOOKUP($A19, CropStatistics!$A$2:$E$28, 5, FALSE)</f>
        <v>70</v>
      </c>
      <c r="H19" t="str">
        <f>VLOOKUP($A19, TaskAttributes!$A$9:$F$35, 2, FALSE)</f>
        <v>Strength</v>
      </c>
      <c r="I19" t="str">
        <f>VLOOKUP($A19, TaskAttributes!$A$9:$F$35, 3, FALSE)</f>
        <v>Dexterity</v>
      </c>
      <c r="J19" t="str">
        <f>VLOOKUP($A19, TaskAttributes!$A$9:$F$35, 5, FALSE)</f>
        <v>Acumen</v>
      </c>
      <c r="K19" t="str">
        <f>VLOOKUP($A19, TaskAttributes!$A$9:$F$35, 6, FALSE)</f>
        <v>Focus</v>
      </c>
      <c r="M19" t="str">
        <f>VLOOKUP($A19, BuffStatistics!$A$8:$E$34, 2, FALSE)</f>
        <v>Lock</v>
      </c>
      <c r="N19" t="str">
        <f>VLOOKUP($A19, BuffStatistics!$A$8:$E$34, 3, FALSE)</f>
        <v>Strength</v>
      </c>
      <c r="O19">
        <f>VLOOKUP($A19, BuffStatistics!$A$8:$E$34, 4, FALSE)</f>
        <v>4</v>
      </c>
      <c r="P19">
        <f>VLOOKUP($A19, BuffStatistics!$A$8:$E$34, 5, FALSE)</f>
        <v>60</v>
      </c>
    </row>
    <row r="21" spans="1:16" x14ac:dyDescent="0.25">
      <c r="A21" t="s">
        <v>18</v>
      </c>
      <c r="B21">
        <f>VLOOKUP('Crop master list'!A21, CropStatistics!$A$2:$C$28, 3, FALSE)</f>
        <v>65</v>
      </c>
      <c r="C21">
        <f>VLOOKUP($A21, CropStatistics!$A$2:$C$28, 2, FALSE)</f>
        <v>1.75</v>
      </c>
      <c r="E21">
        <f>VLOOKUP($A21, CropStatistics!$A$2:$E$28, 4, FALSE)</f>
        <v>1.75</v>
      </c>
      <c r="F21">
        <f>VLOOKUP($A21, CropStatistics!$A$2:$E$28, 5, FALSE)</f>
        <v>60</v>
      </c>
      <c r="H21" t="str">
        <f>VLOOKUP($A21, TaskAttributes!$A$9:$F$35, 2, FALSE)</f>
        <v>Dexterity</v>
      </c>
      <c r="I21" t="str">
        <f>VLOOKUP($A21, TaskAttributes!$A$9:$F$35, 3, FALSE)</f>
        <v>Endurance</v>
      </c>
      <c r="J21" t="str">
        <f>VLOOKUP($A21, TaskAttributes!$A$9:$F$35, 5, FALSE)</f>
        <v>Perception</v>
      </c>
      <c r="K21" t="str">
        <f>VLOOKUP($A21, TaskAttributes!$A$9:$F$35, 6, FALSE)</f>
        <v>Focus</v>
      </c>
      <c r="M21" t="str">
        <f>VLOOKUP($A21, BuffStatistics!$A$8:$E$34, 2, FALSE)</f>
        <v>Scalar</v>
      </c>
      <c r="N21" t="str">
        <f>VLOOKUP($A21, BuffStatistics!$A$8:$E$34, 3, FALSE)</f>
        <v>Acumen</v>
      </c>
      <c r="O21">
        <f>VLOOKUP($A21, BuffStatistics!$A$8:$E$34, 4, FALSE)</f>
        <v>1</v>
      </c>
      <c r="P21">
        <f>VLOOKUP($A21, BuffStatistics!$A$8:$E$34, 5, FALSE)</f>
        <v>100</v>
      </c>
    </row>
    <row r="22" spans="1:16" x14ac:dyDescent="0.25">
      <c r="A22" t="s">
        <v>19</v>
      </c>
      <c r="B22">
        <f>VLOOKUP('Crop master list'!A22, CropStatistics!$A$2:$C$28, 3, FALSE)</f>
        <v>80</v>
      </c>
      <c r="C22">
        <f>VLOOKUP($A22, CropStatistics!$A$2:$C$28, 2, FALSE)</f>
        <v>1</v>
      </c>
      <c r="E22">
        <f>VLOOKUP($A22, CropStatistics!$A$2:$E$28, 4, FALSE)</f>
        <v>3</v>
      </c>
      <c r="F22">
        <f>VLOOKUP($A22, CropStatistics!$A$2:$E$28, 5, FALSE)</f>
        <v>60</v>
      </c>
      <c r="H22" t="str">
        <f>VLOOKUP($A22, TaskAttributes!$A$9:$F$35, 2, FALSE)</f>
        <v>Endurance</v>
      </c>
      <c r="I22" t="str">
        <f>VLOOKUP($A22, TaskAttributes!$A$9:$F$35, 3, FALSE)</f>
        <v>Strength</v>
      </c>
      <c r="J22" t="str">
        <f>VLOOKUP($A22, TaskAttributes!$A$9:$F$35, 5, FALSE)</f>
        <v>Focus</v>
      </c>
      <c r="K22" t="str">
        <f>VLOOKUP($A22, TaskAttributes!$A$9:$F$35, 6, FALSE)</f>
        <v>Acumen</v>
      </c>
      <c r="M22" t="str">
        <f>VLOOKUP($A22, BuffStatistics!$A$8:$E$34, 2, FALSE)</f>
        <v>Recovery</v>
      </c>
      <c r="N22" t="str">
        <f>VLOOKUP($A22, BuffStatistics!$A$8:$E$34, 3, FALSE)</f>
        <v>Strength</v>
      </c>
      <c r="O22">
        <f>VLOOKUP($A22, BuffStatistics!$A$8:$E$34, 4, FALSE)</f>
        <v>75</v>
      </c>
      <c r="P22">
        <f>VLOOKUP($A22, BuffStatistics!$A$8:$E$34, 5, FALSE)</f>
        <v>60</v>
      </c>
    </row>
    <row r="24" spans="1:16" x14ac:dyDescent="0.25">
      <c r="A24" t="s">
        <v>20</v>
      </c>
      <c r="B24">
        <f>VLOOKUP('Crop master list'!A24, CropStatistics!$A$2:$C$28, 3, FALSE)</f>
        <v>80</v>
      </c>
      <c r="C24">
        <f>VLOOKUP($A24, CropStatistics!$A$2:$C$28, 2, FALSE)</f>
        <v>1.25</v>
      </c>
      <c r="E24">
        <f>VLOOKUP($A24, CropStatistics!$A$2:$E$28, 4, FALSE)</f>
        <v>2.25</v>
      </c>
      <c r="F24">
        <f>VLOOKUP($A24, CropStatistics!$A$2:$E$28, 5, FALSE)</f>
        <v>70</v>
      </c>
      <c r="H24" t="str">
        <f>VLOOKUP($A24, TaskAttributes!$A$9:$F$35, 2, FALSE)</f>
        <v>Endurance</v>
      </c>
      <c r="I24" t="str">
        <f>VLOOKUP($A24, TaskAttributes!$A$9:$F$35, 3, FALSE)</f>
        <v>Strength</v>
      </c>
      <c r="J24" t="str">
        <f>VLOOKUP($A24, TaskAttributes!$A$9:$F$35, 5, FALSE)</f>
        <v>Perception</v>
      </c>
      <c r="K24" t="str">
        <f>VLOOKUP($A24, TaskAttributes!$A$9:$F$35, 6, FALSE)</f>
        <v>Acumen</v>
      </c>
      <c r="M24" t="str">
        <f>VLOOKUP($A24, BuffStatistics!$A$8:$E$34, 2, FALSE)</f>
        <v>Drain</v>
      </c>
      <c r="N24" t="str">
        <f>VLOOKUP($A24, BuffStatistics!$A$8:$E$34, 3, FALSE)</f>
        <v>Dexterity</v>
      </c>
      <c r="O24">
        <f>VLOOKUP($A24, BuffStatistics!$A$8:$E$34, 4, FALSE)</f>
        <v>35</v>
      </c>
      <c r="P24">
        <f>VLOOKUP($A24, BuffStatistics!$A$8:$E$34, 5, FALSE)</f>
        <v>60</v>
      </c>
    </row>
    <row r="25" spans="1:16" x14ac:dyDescent="0.25">
      <c r="A25" t="s">
        <v>21</v>
      </c>
      <c r="B25">
        <f>VLOOKUP('Crop master list'!A25, CropStatistics!$A$2:$C$28, 3, FALSE)</f>
        <v>115</v>
      </c>
      <c r="C25">
        <f>VLOOKUP($A25, CropStatistics!$A$2:$C$28, 2, FALSE)</f>
        <v>1.55</v>
      </c>
      <c r="E25">
        <f>VLOOKUP($A25, CropStatistics!$A$2:$E$28, 4, FALSE)</f>
        <v>5</v>
      </c>
      <c r="F25">
        <f>VLOOKUP($A25, CropStatistics!$A$2:$E$28, 5, FALSE)</f>
        <v>110</v>
      </c>
      <c r="H25" t="str">
        <f>VLOOKUP($A25, TaskAttributes!$A$9:$F$35, 2, FALSE)</f>
        <v>Strength</v>
      </c>
      <c r="I25" t="str">
        <f>VLOOKUP($A25, TaskAttributes!$A$9:$F$35, 3, FALSE)</f>
        <v>Endurance</v>
      </c>
      <c r="J25" t="str">
        <f>VLOOKUP($A25, TaskAttributes!$A$9:$F$35, 5, FALSE)</f>
        <v>Acumen</v>
      </c>
      <c r="K25" t="str">
        <f>VLOOKUP($A25, TaskAttributes!$A$9:$F$35, 6, FALSE)</f>
        <v>Focus</v>
      </c>
      <c r="M25" t="str">
        <f>VLOOKUP($A25, BuffStatistics!$A$8:$E$34, 2, FALSE)</f>
        <v>Scalar</v>
      </c>
      <c r="N25" t="str">
        <f>VLOOKUP($A25, BuffStatistics!$A$8:$E$34, 3, FALSE)</f>
        <v>Strength</v>
      </c>
      <c r="O25">
        <f>VLOOKUP($A25, BuffStatistics!$A$8:$E$34, 4, FALSE)</f>
        <v>1</v>
      </c>
      <c r="P25">
        <f>VLOOKUP($A25, BuffStatistics!$A$8:$E$34, 5, FALSE)</f>
        <v>100</v>
      </c>
    </row>
    <row r="27" spans="1:16" x14ac:dyDescent="0.25">
      <c r="A27" t="s">
        <v>13</v>
      </c>
      <c r="B27">
        <f>VLOOKUP('Crop master list'!A27, CropStatistics!$A$2:$C$28, 3, FALSE)</f>
        <v>45</v>
      </c>
      <c r="C27">
        <f>VLOOKUP($A27, CropStatistics!$A$2:$C$28, 2, FALSE)</f>
        <v>3.25</v>
      </c>
      <c r="E27">
        <f>VLOOKUP($A27, CropStatistics!$A$2:$E$28, 4, FALSE)</f>
        <v>0.75</v>
      </c>
      <c r="F27">
        <f>VLOOKUP($A27, CropStatistics!$A$2:$E$28, 5, FALSE)</f>
        <v>70</v>
      </c>
      <c r="H27" t="str">
        <f>VLOOKUP($A27, TaskAttributes!$A$9:$F$35, 2, FALSE)</f>
        <v>Dexterity</v>
      </c>
      <c r="I27" t="str">
        <f>VLOOKUP($A27, TaskAttributes!$A$9:$F$35, 3, FALSE)</f>
        <v>Strength</v>
      </c>
      <c r="J27" t="str">
        <f>VLOOKUP($A27, TaskAttributes!$A$9:$F$35, 5, FALSE)</f>
        <v>Perception</v>
      </c>
      <c r="K27" t="str">
        <f>VLOOKUP($A27, TaskAttributes!$A$9:$F$35, 6, FALSE)</f>
        <v>Focus</v>
      </c>
      <c r="M27" t="str">
        <f>VLOOKUP($A27, BuffStatistics!$A$8:$E$34, 2, FALSE)</f>
        <v>Drain</v>
      </c>
      <c r="N27" t="str">
        <f>VLOOKUP($A27, BuffStatistics!$A$8:$E$34, 3, FALSE)</f>
        <v>Perception</v>
      </c>
      <c r="O27">
        <f>VLOOKUP($A27, BuffStatistics!$A$8:$E$34, 4, FALSE)</f>
        <v>35</v>
      </c>
      <c r="P27">
        <f>VLOOKUP($A27, BuffStatistics!$A$8:$E$34, 5, FALSE)</f>
        <v>60</v>
      </c>
    </row>
    <row r="28" spans="1:16" x14ac:dyDescent="0.25">
      <c r="A28" t="s">
        <v>16</v>
      </c>
      <c r="B28">
        <f>VLOOKUP('Crop master list'!A28, CropStatistics!$A$2:$C$28, 3, FALSE)</f>
        <v>150</v>
      </c>
      <c r="C28">
        <f>VLOOKUP($A28, CropStatistics!$A$2:$C$28, 2, FALSE)</f>
        <v>0.5</v>
      </c>
      <c r="E28">
        <f>VLOOKUP($A28, CropStatistics!$A$2:$E$28, 4, FALSE)</f>
        <v>1.25</v>
      </c>
      <c r="F28">
        <f>VLOOKUP($A28, CropStatistics!$A$2:$E$28, 5, FALSE)</f>
        <v>90</v>
      </c>
      <c r="H28" t="str">
        <f>VLOOKUP($A28, TaskAttributes!$A$9:$F$35, 2, FALSE)</f>
        <v>Endurance</v>
      </c>
      <c r="I28" t="str">
        <f>VLOOKUP($A28, TaskAttributes!$A$9:$F$35, 3, FALSE)</f>
        <v>Dexterity</v>
      </c>
      <c r="J28" t="str">
        <f>VLOOKUP($A28, TaskAttributes!$A$9:$F$35, 5, FALSE)</f>
        <v>Focus</v>
      </c>
      <c r="K28" t="str">
        <f>VLOOKUP($A28, TaskAttributes!$A$9:$F$35, 6, FALSE)</f>
        <v>Perception</v>
      </c>
      <c r="M28" t="str">
        <f>VLOOKUP($A28, BuffStatistics!$A$8:$E$34, 2, FALSE)</f>
        <v>Lock</v>
      </c>
      <c r="N28" t="str">
        <f>VLOOKUP($A28, BuffStatistics!$A$8:$E$34, 3, FALSE)</f>
        <v>Acumen</v>
      </c>
      <c r="O28">
        <f>VLOOKUP($A28, BuffStatistics!$A$8:$E$34, 4, FALSE)</f>
        <v>4</v>
      </c>
      <c r="P28">
        <f>VLOOKUP($A28, BuffStatistics!$A$8:$E$34, 5, FALSE)</f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6"/>
  <sheetViews>
    <sheetView workbookViewId="0">
      <selection activeCell="M17" sqref="M17"/>
    </sheetView>
  </sheetViews>
  <sheetFormatPr defaultRowHeight="15" x14ac:dyDescent="0.25"/>
  <cols>
    <col min="9" max="9" width="15.7109375" customWidth="1"/>
    <col min="13" max="13" width="10.5703125" customWidth="1"/>
    <col min="14" max="14" width="11.7109375" customWidth="1"/>
  </cols>
  <sheetData>
    <row r="1" spans="1:19" x14ac:dyDescent="0.25">
      <c r="B1" t="s">
        <v>68</v>
      </c>
      <c r="C1" t="s">
        <v>67</v>
      </c>
      <c r="D1" t="s">
        <v>69</v>
      </c>
      <c r="F1" t="s">
        <v>70</v>
      </c>
      <c r="G1" t="s">
        <v>71</v>
      </c>
      <c r="H1" t="s">
        <v>72</v>
      </c>
      <c r="M1" s="5" t="s">
        <v>25</v>
      </c>
      <c r="N1" s="5"/>
      <c r="O1" t="s">
        <v>24</v>
      </c>
      <c r="Q1" s="4" t="s">
        <v>25</v>
      </c>
      <c r="R1" s="4"/>
      <c r="S1" t="s">
        <v>24</v>
      </c>
    </row>
    <row r="2" spans="1:19" x14ac:dyDescent="0.25">
      <c r="A2" t="s">
        <v>0</v>
      </c>
      <c r="B2">
        <f>COUNTIFS($B$6:$B$35,B1) + COUNTIF($F$6:$F$35, B1)</f>
        <v>7</v>
      </c>
      <c r="C2">
        <f>COUNTIFS($B$6:$B$35,C1) + COUNTIF($F$6:$F$35, C1)</f>
        <v>7</v>
      </c>
      <c r="D2">
        <f>COUNTIFS($B$6:$B$35,D1) + COUNTIF($F$6:$F$35, D1)</f>
        <v>8</v>
      </c>
      <c r="F2">
        <f>COUNTIFS($B$6:$B$35,F1) + COUNTIF($E$6:$E$35, F1)</f>
        <v>8</v>
      </c>
      <c r="G2">
        <f>COUNTIFS($B$6:$B$35,G1) + COUNTIF($E$6:$E$35, G1)</f>
        <v>7</v>
      </c>
      <c r="H2">
        <f>COUNTIFS($B$6:$B$35,H1) + COUNTIF($E$6:$E$35, H1)</f>
        <v>7</v>
      </c>
      <c r="M2" t="s">
        <v>68</v>
      </c>
      <c r="N2" t="s">
        <v>67</v>
      </c>
      <c r="O2">
        <f t="shared" ref="O2:O6" si="0">COUNTIFS($B$6:$B$35, M2, $C$6:$C$35, N2)</f>
        <v>3</v>
      </c>
      <c r="Q2" t="s">
        <v>70</v>
      </c>
      <c r="R2" t="s">
        <v>71</v>
      </c>
      <c r="S2">
        <f>COUNTIFS($E$6:$E$35, Q2, $F$6:$F$35, R2)</f>
        <v>4</v>
      </c>
    </row>
    <row r="3" spans="1:19" x14ac:dyDescent="0.25">
      <c r="A3" t="s">
        <v>1</v>
      </c>
      <c r="B3">
        <f>COUNTIFS($C$6:$C$35,B1) + COUNTIF($G$6:$G$35, B1)</f>
        <v>8</v>
      </c>
      <c r="C3">
        <f t="shared" ref="C3:D3" si="1">COUNTIFS($C$6:$C$35,C1) + COUNTIF($G$6:$G$35, C1)</f>
        <v>7</v>
      </c>
      <c r="D3">
        <f t="shared" si="1"/>
        <v>7</v>
      </c>
      <c r="F3">
        <f>COUNTIFS($C$6:$C$35,F1) + COUNTIF($F$6:$F$35, F1)</f>
        <v>7</v>
      </c>
      <c r="G3">
        <f>COUNTIFS($C$6:$C$35,G1) + COUNTIF($F$6:$F$35, G1)</f>
        <v>8</v>
      </c>
      <c r="H3">
        <f>COUNTIFS($C$6:$C$35,H1) + COUNTIF($F$6:$F$35, H1)</f>
        <v>7</v>
      </c>
      <c r="M3" t="s">
        <v>68</v>
      </c>
      <c r="N3" t="s">
        <v>69</v>
      </c>
      <c r="O3">
        <f t="shared" si="0"/>
        <v>4</v>
      </c>
      <c r="Q3" t="s">
        <v>70</v>
      </c>
      <c r="R3" t="s">
        <v>72</v>
      </c>
      <c r="S3">
        <f t="shared" ref="S3:S7" si="2">COUNTIFS($E$6:$E$35, Q3, $F$6:$F$35, R3)</f>
        <v>4</v>
      </c>
    </row>
    <row r="4" spans="1:19" x14ac:dyDescent="0.25">
      <c r="M4" t="s">
        <v>67</v>
      </c>
      <c r="N4" t="s">
        <v>68</v>
      </c>
      <c r="O4">
        <f t="shared" si="0"/>
        <v>4</v>
      </c>
      <c r="Q4" t="s">
        <v>71</v>
      </c>
      <c r="R4" t="s">
        <v>70</v>
      </c>
      <c r="S4">
        <f t="shared" si="2"/>
        <v>4</v>
      </c>
    </row>
    <row r="5" spans="1:19" x14ac:dyDescent="0.25">
      <c r="B5" t="s">
        <v>0</v>
      </c>
      <c r="C5" t="s">
        <v>1</v>
      </c>
      <c r="E5" t="s">
        <v>0</v>
      </c>
      <c r="F5" t="s">
        <v>1</v>
      </c>
      <c r="I5" s="1" t="s">
        <v>26</v>
      </c>
      <c r="M5" t="s">
        <v>67</v>
      </c>
      <c r="N5" t="s">
        <v>69</v>
      </c>
      <c r="O5">
        <f t="shared" si="0"/>
        <v>3</v>
      </c>
      <c r="Q5" t="s">
        <v>71</v>
      </c>
      <c r="R5" t="s">
        <v>72</v>
      </c>
      <c r="S5">
        <f t="shared" si="2"/>
        <v>3</v>
      </c>
    </row>
    <row r="6" spans="1:19" x14ac:dyDescent="0.25">
      <c r="A6" t="s">
        <v>2</v>
      </c>
      <c r="B6" t="s">
        <v>67</v>
      </c>
      <c r="C6" t="s">
        <v>69</v>
      </c>
      <c r="E6" t="s">
        <v>71</v>
      </c>
      <c r="F6" t="s">
        <v>70</v>
      </c>
      <c r="I6" t="str">
        <f t="shared" ref="I6:I36" si="3">CONCATENATE(B6,C6,E6,F6)</f>
        <v>DexterityEnduranceFocusPerception</v>
      </c>
      <c r="M6" t="s">
        <v>69</v>
      </c>
      <c r="N6" t="s">
        <v>68</v>
      </c>
      <c r="O6">
        <f t="shared" si="0"/>
        <v>4</v>
      </c>
      <c r="Q6" t="s">
        <v>72</v>
      </c>
      <c r="R6" t="s">
        <v>70</v>
      </c>
      <c r="S6">
        <f t="shared" si="2"/>
        <v>3</v>
      </c>
    </row>
    <row r="7" spans="1:19" x14ac:dyDescent="0.25">
      <c r="A7" t="s">
        <v>3</v>
      </c>
      <c r="B7" t="s">
        <v>69</v>
      </c>
      <c r="C7" t="s">
        <v>67</v>
      </c>
      <c r="E7" t="s">
        <v>72</v>
      </c>
      <c r="F7" t="s">
        <v>70</v>
      </c>
      <c r="I7" t="str">
        <f t="shared" si="3"/>
        <v>EnduranceDexterityAcumenPerception</v>
      </c>
      <c r="M7" t="s">
        <v>69</v>
      </c>
      <c r="N7" t="s">
        <v>67</v>
      </c>
      <c r="O7">
        <f>COUNTIFS($B$6:$B$35, M7, $C$6:$C$35, N7)</f>
        <v>4</v>
      </c>
      <c r="Q7" t="s">
        <v>72</v>
      </c>
      <c r="R7" t="s">
        <v>71</v>
      </c>
      <c r="S7">
        <f t="shared" si="2"/>
        <v>4</v>
      </c>
    </row>
    <row r="8" spans="1:19" x14ac:dyDescent="0.25">
      <c r="I8" t="str">
        <f t="shared" si="3"/>
        <v/>
      </c>
    </row>
    <row r="9" spans="1:19" x14ac:dyDescent="0.25">
      <c r="A9" t="s">
        <v>4</v>
      </c>
      <c r="B9" t="s">
        <v>68</v>
      </c>
      <c r="C9" t="s">
        <v>69</v>
      </c>
      <c r="E9" t="s">
        <v>71</v>
      </c>
      <c r="F9" t="s">
        <v>72</v>
      </c>
      <c r="I9" t="str">
        <f t="shared" si="3"/>
        <v>StrengthEnduranceFocusAcumen</v>
      </c>
    </row>
    <row r="10" spans="1:19" x14ac:dyDescent="0.25">
      <c r="A10" t="s">
        <v>5</v>
      </c>
      <c r="B10" t="s">
        <v>67</v>
      </c>
      <c r="C10" t="s">
        <v>68</v>
      </c>
      <c r="E10" t="s">
        <v>70</v>
      </c>
      <c r="F10" t="s">
        <v>72</v>
      </c>
      <c r="I10" t="str">
        <f t="shared" si="3"/>
        <v>DexterityStrengthPerceptionAcumen</v>
      </c>
    </row>
    <row r="11" spans="1:19" x14ac:dyDescent="0.25">
      <c r="A11" t="s">
        <v>6</v>
      </c>
      <c r="B11" t="s">
        <v>69</v>
      </c>
      <c r="C11" t="s">
        <v>67</v>
      </c>
      <c r="E11" t="s">
        <v>70</v>
      </c>
      <c r="F11" t="s">
        <v>71</v>
      </c>
      <c r="I11" t="str">
        <f t="shared" si="3"/>
        <v>EnduranceDexterityPerceptionFocus</v>
      </c>
    </row>
    <row r="12" spans="1:19" x14ac:dyDescent="0.25">
      <c r="I12" t="str">
        <f t="shared" si="3"/>
        <v/>
      </c>
    </row>
    <row r="13" spans="1:19" x14ac:dyDescent="0.25">
      <c r="A13" t="s">
        <v>7</v>
      </c>
      <c r="B13" t="s">
        <v>69</v>
      </c>
      <c r="C13" t="s">
        <v>68</v>
      </c>
      <c r="E13" t="s">
        <v>72</v>
      </c>
      <c r="F13" t="s">
        <v>71</v>
      </c>
      <c r="I13" t="str">
        <f t="shared" si="3"/>
        <v>EnduranceStrengthAcumenFocus</v>
      </c>
    </row>
    <row r="14" spans="1:19" x14ac:dyDescent="0.25">
      <c r="A14" t="s">
        <v>8</v>
      </c>
      <c r="B14" t="s">
        <v>68</v>
      </c>
      <c r="C14" t="s">
        <v>67</v>
      </c>
      <c r="E14" t="s">
        <v>70</v>
      </c>
      <c r="F14" t="s">
        <v>72</v>
      </c>
      <c r="I14" t="str">
        <f t="shared" si="3"/>
        <v>StrengthDexterityPerceptionAcumen</v>
      </c>
    </row>
    <row r="15" spans="1:19" x14ac:dyDescent="0.25">
      <c r="A15" t="s">
        <v>9</v>
      </c>
      <c r="B15" t="s">
        <v>67</v>
      </c>
      <c r="C15" t="s">
        <v>68</v>
      </c>
      <c r="E15" t="s">
        <v>71</v>
      </c>
      <c r="F15" t="s">
        <v>70</v>
      </c>
      <c r="I15" t="str">
        <f t="shared" si="3"/>
        <v>DexterityStrengthFocusPerception</v>
      </c>
    </row>
    <row r="16" spans="1:19" x14ac:dyDescent="0.25">
      <c r="I16" t="str">
        <f t="shared" si="3"/>
        <v/>
      </c>
    </row>
    <row r="17" spans="1:9" x14ac:dyDescent="0.25">
      <c r="A17" t="s">
        <v>10</v>
      </c>
      <c r="B17" t="s">
        <v>68</v>
      </c>
      <c r="C17" t="s">
        <v>69</v>
      </c>
      <c r="E17" t="s">
        <v>70</v>
      </c>
      <c r="F17" t="s">
        <v>71</v>
      </c>
      <c r="I17" t="str">
        <f t="shared" si="3"/>
        <v>StrengthEndurancePerceptionFocus</v>
      </c>
    </row>
    <row r="18" spans="1:9" x14ac:dyDescent="0.25">
      <c r="A18" t="s">
        <v>22</v>
      </c>
      <c r="B18" t="s">
        <v>68</v>
      </c>
      <c r="C18" t="s">
        <v>67</v>
      </c>
      <c r="E18" t="s">
        <v>71</v>
      </c>
      <c r="F18" t="s">
        <v>72</v>
      </c>
      <c r="I18" t="str">
        <f t="shared" si="3"/>
        <v>StrengthDexterityFocusAcumen</v>
      </c>
    </row>
    <row r="19" spans="1:9" x14ac:dyDescent="0.25">
      <c r="A19" t="s">
        <v>12</v>
      </c>
      <c r="B19" t="s">
        <v>67</v>
      </c>
      <c r="C19" t="s">
        <v>69</v>
      </c>
      <c r="E19" t="s">
        <v>72</v>
      </c>
      <c r="F19" t="s">
        <v>70</v>
      </c>
      <c r="I19" t="str">
        <f t="shared" si="3"/>
        <v>DexterityEnduranceAcumenPerception</v>
      </c>
    </row>
    <row r="20" spans="1:9" x14ac:dyDescent="0.25">
      <c r="I20" t="str">
        <f t="shared" si="3"/>
        <v/>
      </c>
    </row>
    <row r="21" spans="1:9" x14ac:dyDescent="0.25">
      <c r="A21" t="s">
        <v>11</v>
      </c>
      <c r="B21" t="s">
        <v>69</v>
      </c>
      <c r="C21" t="s">
        <v>67</v>
      </c>
      <c r="E21" t="s">
        <v>70</v>
      </c>
      <c r="F21" t="s">
        <v>72</v>
      </c>
      <c r="I21" t="str">
        <f t="shared" si="3"/>
        <v>EnduranceDexterityPerceptionAcumen</v>
      </c>
    </row>
    <row r="22" spans="1:9" x14ac:dyDescent="0.25">
      <c r="A22" t="s">
        <v>14</v>
      </c>
      <c r="B22" t="s">
        <v>69</v>
      </c>
      <c r="C22" t="s">
        <v>68</v>
      </c>
      <c r="E22" t="s">
        <v>72</v>
      </c>
      <c r="F22" t="s">
        <v>70</v>
      </c>
      <c r="I22" t="str">
        <f t="shared" si="3"/>
        <v>EnduranceStrengthAcumenPerception</v>
      </c>
    </row>
    <row r="23" spans="1:9" x14ac:dyDescent="0.25">
      <c r="A23" t="s">
        <v>15</v>
      </c>
      <c r="B23" t="s">
        <v>67</v>
      </c>
      <c r="C23" t="s">
        <v>68</v>
      </c>
      <c r="E23" t="s">
        <v>72</v>
      </c>
      <c r="F23" t="s">
        <v>71</v>
      </c>
      <c r="I23" t="str">
        <f t="shared" si="3"/>
        <v>DexterityStrengthAcumenFocus</v>
      </c>
    </row>
    <row r="24" spans="1:9" x14ac:dyDescent="0.25">
      <c r="I24" t="str">
        <f t="shared" si="3"/>
        <v/>
      </c>
    </row>
    <row r="25" spans="1:9" x14ac:dyDescent="0.25">
      <c r="A25" t="s">
        <v>23</v>
      </c>
      <c r="B25" t="s">
        <v>68</v>
      </c>
      <c r="C25" t="s">
        <v>69</v>
      </c>
      <c r="E25" t="s">
        <v>71</v>
      </c>
      <c r="F25" t="s">
        <v>70</v>
      </c>
      <c r="I25" t="str">
        <f t="shared" si="3"/>
        <v>StrengthEnduranceFocusPerception</v>
      </c>
    </row>
    <row r="26" spans="1:9" x14ac:dyDescent="0.25">
      <c r="A26" t="s">
        <v>17</v>
      </c>
      <c r="B26" t="s">
        <v>68</v>
      </c>
      <c r="C26" t="s">
        <v>67</v>
      </c>
      <c r="E26" t="s">
        <v>72</v>
      </c>
      <c r="F26" t="s">
        <v>71</v>
      </c>
      <c r="I26" t="str">
        <f t="shared" si="3"/>
        <v>StrengthDexterityAcumenFocus</v>
      </c>
    </row>
    <row r="27" spans="1:9" x14ac:dyDescent="0.25">
      <c r="I27" t="str">
        <f t="shared" si="3"/>
        <v/>
      </c>
    </row>
    <row r="28" spans="1:9" x14ac:dyDescent="0.25">
      <c r="A28" t="s">
        <v>18</v>
      </c>
      <c r="B28" t="s">
        <v>67</v>
      </c>
      <c r="C28" t="s">
        <v>69</v>
      </c>
      <c r="E28" t="s">
        <v>70</v>
      </c>
      <c r="F28" t="s">
        <v>71</v>
      </c>
      <c r="I28" t="str">
        <f t="shared" si="3"/>
        <v>DexterityEndurancePerceptionFocus</v>
      </c>
    </row>
    <row r="29" spans="1:9" x14ac:dyDescent="0.25">
      <c r="A29" t="s">
        <v>19</v>
      </c>
      <c r="B29" t="s">
        <v>69</v>
      </c>
      <c r="C29" t="s">
        <v>68</v>
      </c>
      <c r="E29" t="s">
        <v>71</v>
      </c>
      <c r="F29" t="s">
        <v>72</v>
      </c>
      <c r="I29" t="str">
        <f t="shared" si="3"/>
        <v>EnduranceStrengthFocusAcumen</v>
      </c>
    </row>
    <row r="30" spans="1:9" x14ac:dyDescent="0.25">
      <c r="I30" t="str">
        <f t="shared" si="3"/>
        <v/>
      </c>
    </row>
    <row r="31" spans="1:9" x14ac:dyDescent="0.25">
      <c r="A31" t="s">
        <v>20</v>
      </c>
      <c r="B31" t="s">
        <v>69</v>
      </c>
      <c r="C31" t="s">
        <v>68</v>
      </c>
      <c r="E31" t="s">
        <v>70</v>
      </c>
      <c r="F31" t="s">
        <v>72</v>
      </c>
      <c r="I31" t="str">
        <f t="shared" si="3"/>
        <v>EnduranceStrengthPerceptionAcumen</v>
      </c>
    </row>
    <row r="32" spans="1:9" x14ac:dyDescent="0.25">
      <c r="A32" t="s">
        <v>21</v>
      </c>
      <c r="B32" t="s">
        <v>68</v>
      </c>
      <c r="C32" t="s">
        <v>69</v>
      </c>
      <c r="E32" t="s">
        <v>72</v>
      </c>
      <c r="F32" t="s">
        <v>71</v>
      </c>
      <c r="I32" t="str">
        <f t="shared" si="3"/>
        <v>StrengthEnduranceAcumenFocus</v>
      </c>
    </row>
    <row r="33" spans="1:9" x14ac:dyDescent="0.25">
      <c r="I33" t="str">
        <f t="shared" si="3"/>
        <v/>
      </c>
    </row>
    <row r="34" spans="1:9" x14ac:dyDescent="0.25">
      <c r="A34" t="s">
        <v>13</v>
      </c>
      <c r="B34" t="s">
        <v>67</v>
      </c>
      <c r="C34" t="s">
        <v>68</v>
      </c>
      <c r="E34" t="s">
        <v>70</v>
      </c>
      <c r="F34" t="s">
        <v>71</v>
      </c>
      <c r="I34" t="str">
        <f t="shared" si="3"/>
        <v>DexterityStrengthPerceptionFocus</v>
      </c>
    </row>
    <row r="35" spans="1:9" x14ac:dyDescent="0.25">
      <c r="A35" t="s">
        <v>16</v>
      </c>
      <c r="B35" t="s">
        <v>69</v>
      </c>
      <c r="C35" t="s">
        <v>67</v>
      </c>
      <c r="E35" t="s">
        <v>71</v>
      </c>
      <c r="F35" t="s">
        <v>70</v>
      </c>
      <c r="I35" t="str">
        <f t="shared" si="3"/>
        <v>EnduranceDexterityFocusPerception</v>
      </c>
    </row>
    <row r="36" spans="1:9" x14ac:dyDescent="0.25">
      <c r="I36" t="str">
        <f t="shared" si="3"/>
        <v/>
      </c>
    </row>
  </sheetData>
  <mergeCells count="1">
    <mergeCell ref="M1:N1"/>
  </mergeCells>
  <conditionalFormatting sqref="I6:I36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"/>
  <sheetViews>
    <sheetView workbookViewId="0">
      <selection activeCell="E32" sqref="E32"/>
    </sheetView>
  </sheetViews>
  <sheetFormatPr defaultRowHeight="15" x14ac:dyDescent="0.25"/>
  <cols>
    <col min="8" max="8" width="9" customWidth="1"/>
    <col min="9" max="9" width="7.5703125" customWidth="1"/>
    <col min="11" max="11" width="10.28515625" customWidth="1"/>
    <col min="12" max="12" width="10.42578125" customWidth="1"/>
    <col min="16" max="16" width="10" customWidth="1"/>
  </cols>
  <sheetData>
    <row r="1" spans="1:16" x14ac:dyDescent="0.25">
      <c r="B1" t="s">
        <v>27</v>
      </c>
      <c r="C1" t="s">
        <v>30</v>
      </c>
      <c r="D1" t="s">
        <v>28</v>
      </c>
      <c r="E1" t="s">
        <v>29</v>
      </c>
      <c r="G1" t="s">
        <v>31</v>
      </c>
      <c r="H1" t="s">
        <v>32</v>
      </c>
      <c r="I1" t="s">
        <v>34</v>
      </c>
      <c r="K1" t="s">
        <v>33</v>
      </c>
      <c r="L1" t="s">
        <v>35</v>
      </c>
      <c r="N1" t="s">
        <v>36</v>
      </c>
      <c r="O1" t="s">
        <v>37</v>
      </c>
      <c r="P1" t="s">
        <v>38</v>
      </c>
    </row>
    <row r="2" spans="1:16" x14ac:dyDescent="0.25">
      <c r="A2" t="s">
        <v>4</v>
      </c>
      <c r="B2">
        <v>1</v>
      </c>
      <c r="C2">
        <v>20</v>
      </c>
      <c r="D2">
        <v>0.5</v>
      </c>
      <c r="E2">
        <v>10</v>
      </c>
      <c r="G2" s="3">
        <f>C2*B2</f>
        <v>20</v>
      </c>
      <c r="H2" s="2">
        <f>D2/G2</f>
        <v>2.5000000000000001E-2</v>
      </c>
      <c r="I2" s="2">
        <f>D2/C2</f>
        <v>2.5000000000000001E-2</v>
      </c>
      <c r="K2" s="2">
        <f>E2/G2</f>
        <v>0.5</v>
      </c>
      <c r="L2" s="2">
        <f>E2/C2</f>
        <v>0.5</v>
      </c>
      <c r="N2" s="2">
        <f>H2*I2</f>
        <v>6.2500000000000012E-4</v>
      </c>
      <c r="O2" s="2">
        <f>K2*L2</f>
        <v>0.25</v>
      </c>
      <c r="P2">
        <f>N2*100+O2</f>
        <v>0.3125</v>
      </c>
    </row>
    <row r="3" spans="1:16" x14ac:dyDescent="0.25">
      <c r="A3" t="s">
        <v>5</v>
      </c>
      <c r="B3">
        <v>1.25</v>
      </c>
      <c r="C3">
        <v>25</v>
      </c>
      <c r="D3">
        <v>1</v>
      </c>
      <c r="E3">
        <v>16</v>
      </c>
      <c r="G3" s="3">
        <f>C3*B3</f>
        <v>31.25</v>
      </c>
      <c r="H3" s="2">
        <f>D3/G3</f>
        <v>3.2000000000000001E-2</v>
      </c>
      <c r="I3" s="2">
        <f>D3/C3</f>
        <v>0.04</v>
      </c>
      <c r="K3" s="2">
        <f>E3/G3</f>
        <v>0.51200000000000001</v>
      </c>
      <c r="L3" s="2">
        <f>E3/C3</f>
        <v>0.64</v>
      </c>
      <c r="N3" s="2">
        <f>H3*I3</f>
        <v>1.2800000000000001E-3</v>
      </c>
      <c r="O3" s="2">
        <f>K3*L3</f>
        <v>0.32768000000000003</v>
      </c>
      <c r="P3">
        <f t="shared" ref="P3:P28" si="0">N3*100+O3</f>
        <v>0.45568000000000003</v>
      </c>
    </row>
    <row r="4" spans="1:16" x14ac:dyDescent="0.25">
      <c r="A4" t="s">
        <v>6</v>
      </c>
      <c r="B4">
        <v>1</v>
      </c>
      <c r="C4">
        <v>15</v>
      </c>
      <c r="D4">
        <v>0.5</v>
      </c>
      <c r="E4">
        <v>6</v>
      </c>
      <c r="G4" s="3">
        <f>C4*B4</f>
        <v>15</v>
      </c>
      <c r="H4" s="2">
        <f>D4/G4</f>
        <v>3.3333333333333333E-2</v>
      </c>
      <c r="I4" s="2">
        <f>D4/C4</f>
        <v>3.3333333333333333E-2</v>
      </c>
      <c r="K4" s="2">
        <f>E4/G4</f>
        <v>0.4</v>
      </c>
      <c r="L4" s="2">
        <f>E4/C4</f>
        <v>0.4</v>
      </c>
      <c r="N4" s="2">
        <f>H4*I4</f>
        <v>1.1111111111111111E-3</v>
      </c>
      <c r="O4" s="2">
        <f>K4*L4</f>
        <v>0.16000000000000003</v>
      </c>
      <c r="P4">
        <f t="shared" si="0"/>
        <v>0.27111111111111114</v>
      </c>
    </row>
    <row r="5" spans="1:16" x14ac:dyDescent="0.25">
      <c r="G5" s="3"/>
      <c r="H5" s="2"/>
      <c r="I5" s="2"/>
      <c r="K5" s="2"/>
      <c r="L5" s="2"/>
      <c r="N5" s="2"/>
      <c r="O5" s="2"/>
    </row>
    <row r="6" spans="1:16" x14ac:dyDescent="0.25">
      <c r="A6" t="s">
        <v>7</v>
      </c>
      <c r="B6">
        <v>1.75</v>
      </c>
      <c r="C6">
        <v>30</v>
      </c>
      <c r="D6">
        <v>0.5</v>
      </c>
      <c r="E6">
        <v>24</v>
      </c>
      <c r="G6" s="3">
        <f>C6*B6</f>
        <v>52.5</v>
      </c>
      <c r="H6" s="2">
        <f>D6/G6</f>
        <v>9.5238095238095247E-3</v>
      </c>
      <c r="I6" s="2">
        <f>D6/C6</f>
        <v>1.6666666666666666E-2</v>
      </c>
      <c r="K6" s="2">
        <f>E6/G6</f>
        <v>0.45714285714285713</v>
      </c>
      <c r="L6" s="2">
        <f>E6/C6</f>
        <v>0.8</v>
      </c>
      <c r="N6" s="2">
        <f>H6*I6</f>
        <v>1.5873015873015873E-4</v>
      </c>
      <c r="O6" s="2">
        <f>K6*L6</f>
        <v>0.36571428571428571</v>
      </c>
      <c r="P6">
        <f t="shared" si="0"/>
        <v>0.38158730158730159</v>
      </c>
    </row>
    <row r="7" spans="1:16" x14ac:dyDescent="0.25">
      <c r="A7" t="s">
        <v>8</v>
      </c>
      <c r="B7">
        <v>1</v>
      </c>
      <c r="C7">
        <v>60</v>
      </c>
      <c r="D7">
        <v>2.25</v>
      </c>
      <c r="E7">
        <v>20</v>
      </c>
      <c r="G7" s="3">
        <f>C7*B7</f>
        <v>60</v>
      </c>
      <c r="H7" s="2">
        <f>D7/G7</f>
        <v>3.7499999999999999E-2</v>
      </c>
      <c r="I7" s="2">
        <f>D7/C7</f>
        <v>3.7499999999999999E-2</v>
      </c>
      <c r="K7" s="2">
        <f>E7/G7</f>
        <v>0.33333333333333331</v>
      </c>
      <c r="L7" s="2">
        <f>E7/C7</f>
        <v>0.33333333333333331</v>
      </c>
      <c r="N7" s="2">
        <f>H7*I7</f>
        <v>1.4062499999999999E-3</v>
      </c>
      <c r="O7" s="2">
        <f>K7*L7</f>
        <v>0.1111111111111111</v>
      </c>
      <c r="P7">
        <f t="shared" si="0"/>
        <v>0.2517361111111111</v>
      </c>
    </row>
    <row r="8" spans="1:16" x14ac:dyDescent="0.25">
      <c r="A8" t="s">
        <v>9</v>
      </c>
      <c r="B8">
        <v>3</v>
      </c>
      <c r="C8">
        <v>40</v>
      </c>
      <c r="D8">
        <v>1</v>
      </c>
      <c r="E8">
        <v>42</v>
      </c>
      <c r="G8" s="3">
        <f>C8*B8</f>
        <v>120</v>
      </c>
      <c r="H8" s="2">
        <f>D8/G8</f>
        <v>8.3333333333333332E-3</v>
      </c>
      <c r="I8" s="2">
        <f>D8/C8</f>
        <v>2.5000000000000001E-2</v>
      </c>
      <c r="K8" s="2">
        <f>E8/G8</f>
        <v>0.35</v>
      </c>
      <c r="L8" s="2">
        <f>E8/C8</f>
        <v>1.05</v>
      </c>
      <c r="N8" s="2">
        <f>H8*I8</f>
        <v>2.0833333333333335E-4</v>
      </c>
      <c r="O8" s="2">
        <f>K8*L8</f>
        <v>0.36749999999999999</v>
      </c>
      <c r="P8">
        <f t="shared" si="0"/>
        <v>0.38833333333333331</v>
      </c>
    </row>
    <row r="9" spans="1:16" x14ac:dyDescent="0.25">
      <c r="G9" s="3"/>
      <c r="H9" s="2"/>
      <c r="I9" s="2"/>
      <c r="K9" s="2"/>
      <c r="L9" s="2"/>
      <c r="N9" s="2"/>
      <c r="O9" s="2"/>
    </row>
    <row r="10" spans="1:16" x14ac:dyDescent="0.25">
      <c r="A10" t="s">
        <v>10</v>
      </c>
      <c r="B10">
        <v>0.5</v>
      </c>
      <c r="C10">
        <v>25</v>
      </c>
      <c r="D10">
        <v>0.6</v>
      </c>
      <c r="E10">
        <v>10</v>
      </c>
      <c r="G10" s="3">
        <f>C10*B10</f>
        <v>12.5</v>
      </c>
      <c r="H10" s="2">
        <f>D10/G10</f>
        <v>4.8000000000000001E-2</v>
      </c>
      <c r="I10" s="2">
        <f>D10/C10</f>
        <v>2.4E-2</v>
      </c>
      <c r="K10" s="2">
        <f>E10/G10</f>
        <v>0.8</v>
      </c>
      <c r="L10" s="2">
        <f>E10/C10</f>
        <v>0.4</v>
      </c>
      <c r="N10" s="2">
        <f>H10*I10</f>
        <v>1.152E-3</v>
      </c>
      <c r="O10" s="2">
        <f>K10*L10</f>
        <v>0.32000000000000006</v>
      </c>
      <c r="P10">
        <f t="shared" si="0"/>
        <v>0.43520000000000003</v>
      </c>
    </row>
    <row r="11" spans="1:16" x14ac:dyDescent="0.25">
      <c r="A11" t="s">
        <v>22</v>
      </c>
      <c r="B11">
        <v>1.5</v>
      </c>
      <c r="C11">
        <v>55</v>
      </c>
      <c r="D11">
        <v>1.25</v>
      </c>
      <c r="E11">
        <v>40</v>
      </c>
      <c r="G11" s="3">
        <f>C11*B11</f>
        <v>82.5</v>
      </c>
      <c r="H11" s="2">
        <f>D11/G11</f>
        <v>1.5151515151515152E-2</v>
      </c>
      <c r="I11" s="2">
        <f>D11/C11</f>
        <v>2.2727272727272728E-2</v>
      </c>
      <c r="K11" s="2">
        <f>E11/G11</f>
        <v>0.48484848484848486</v>
      </c>
      <c r="L11" s="2">
        <f>E11/C11</f>
        <v>0.72727272727272729</v>
      </c>
      <c r="N11" s="2">
        <f>H11*I11</f>
        <v>3.4435261707988982E-4</v>
      </c>
      <c r="O11" s="2">
        <f>K11*L11</f>
        <v>0.35261707988980717</v>
      </c>
      <c r="P11">
        <f t="shared" si="0"/>
        <v>0.38705234159779617</v>
      </c>
    </row>
    <row r="12" spans="1:16" x14ac:dyDescent="0.25">
      <c r="A12" t="s">
        <v>12</v>
      </c>
      <c r="B12">
        <v>1.5</v>
      </c>
      <c r="C12">
        <v>75</v>
      </c>
      <c r="D12">
        <v>3</v>
      </c>
      <c r="E12">
        <v>60</v>
      </c>
      <c r="G12" s="3">
        <f>C12*B12</f>
        <v>112.5</v>
      </c>
      <c r="H12" s="2">
        <f>D12/G12</f>
        <v>2.6666666666666668E-2</v>
      </c>
      <c r="I12" s="2">
        <f>D12/C12</f>
        <v>0.04</v>
      </c>
      <c r="K12" s="2">
        <f>E12/G12</f>
        <v>0.53333333333333333</v>
      </c>
      <c r="L12" s="2">
        <f>E12/C12</f>
        <v>0.8</v>
      </c>
      <c r="N12" s="2">
        <f>H12*I12</f>
        <v>1.0666666666666667E-3</v>
      </c>
      <c r="O12" s="2">
        <f>K12*L12</f>
        <v>0.42666666666666669</v>
      </c>
      <c r="P12">
        <f t="shared" si="0"/>
        <v>0.53333333333333333</v>
      </c>
    </row>
    <row r="13" spans="1:16" x14ac:dyDescent="0.25">
      <c r="G13" s="3"/>
      <c r="H13" s="2"/>
      <c r="I13" s="2"/>
      <c r="K13" s="2"/>
      <c r="L13" s="2"/>
      <c r="N13" s="2"/>
      <c r="O13" s="2"/>
    </row>
    <row r="14" spans="1:16" x14ac:dyDescent="0.25">
      <c r="A14" t="s">
        <v>11</v>
      </c>
      <c r="B14">
        <v>1</v>
      </c>
      <c r="C14">
        <v>45</v>
      </c>
      <c r="D14">
        <v>1.75</v>
      </c>
      <c r="E14">
        <v>20</v>
      </c>
      <c r="G14" s="3">
        <f>C14*B14</f>
        <v>45</v>
      </c>
      <c r="H14" s="2">
        <f>D14/G14</f>
        <v>3.888888888888889E-2</v>
      </c>
      <c r="I14" s="2">
        <f>D14/C14</f>
        <v>3.888888888888889E-2</v>
      </c>
      <c r="K14" s="2">
        <f>E14/G14</f>
        <v>0.44444444444444442</v>
      </c>
      <c r="L14" s="2">
        <f>E14/C14</f>
        <v>0.44444444444444442</v>
      </c>
      <c r="N14" s="2">
        <f>H14*I14</f>
        <v>1.5123456790123457E-3</v>
      </c>
      <c r="O14" s="2">
        <f>K14*L14</f>
        <v>0.19753086419753085</v>
      </c>
      <c r="P14">
        <f t="shared" si="0"/>
        <v>0.34876543209876543</v>
      </c>
    </row>
    <row r="15" spans="1:16" x14ac:dyDescent="0.25">
      <c r="A15" t="s">
        <v>14</v>
      </c>
      <c r="B15">
        <v>2</v>
      </c>
      <c r="C15">
        <v>30</v>
      </c>
      <c r="D15">
        <v>1.6</v>
      </c>
      <c r="E15">
        <v>22</v>
      </c>
      <c r="G15" s="3">
        <f>C15*B15</f>
        <v>60</v>
      </c>
      <c r="H15" s="2">
        <f>D15/G15</f>
        <v>2.6666666666666668E-2</v>
      </c>
      <c r="I15" s="2">
        <f>D15/C15</f>
        <v>5.3333333333333337E-2</v>
      </c>
      <c r="K15" s="2">
        <f>E15/G15</f>
        <v>0.36666666666666664</v>
      </c>
      <c r="L15" s="2">
        <f>E15/C15</f>
        <v>0.73333333333333328</v>
      </c>
      <c r="N15" s="2">
        <f>H15*I15</f>
        <v>1.4222222222222225E-3</v>
      </c>
      <c r="O15" s="2">
        <f>K15*L15</f>
        <v>0.26888888888888884</v>
      </c>
      <c r="P15">
        <f t="shared" si="0"/>
        <v>0.41111111111111109</v>
      </c>
    </row>
    <row r="16" spans="1:16" x14ac:dyDescent="0.25">
      <c r="A16" t="s">
        <v>15</v>
      </c>
      <c r="B16">
        <v>2.25</v>
      </c>
      <c r="C16">
        <v>75</v>
      </c>
      <c r="D16">
        <v>1</v>
      </c>
      <c r="E16">
        <v>90</v>
      </c>
      <c r="G16" s="3">
        <f>C16*B16</f>
        <v>168.75</v>
      </c>
      <c r="H16" s="2">
        <f>D16/G16</f>
        <v>5.9259259259259256E-3</v>
      </c>
      <c r="I16" s="2">
        <f>D16/C16</f>
        <v>1.3333333333333334E-2</v>
      </c>
      <c r="K16" s="2">
        <f>E16/G16</f>
        <v>0.53333333333333333</v>
      </c>
      <c r="L16" s="2">
        <f>E16/C16</f>
        <v>1.2</v>
      </c>
      <c r="N16" s="2">
        <f>H16*I16</f>
        <v>7.9012345679012346E-5</v>
      </c>
      <c r="O16" s="2">
        <f>K16*L16</f>
        <v>0.64</v>
      </c>
      <c r="P16">
        <f t="shared" si="0"/>
        <v>0.64790123456790127</v>
      </c>
    </row>
    <row r="17" spans="1:16" x14ac:dyDescent="0.25">
      <c r="G17" s="3"/>
      <c r="H17" s="2"/>
      <c r="I17" s="2"/>
      <c r="K17" s="2"/>
      <c r="L17" s="2"/>
      <c r="N17" s="2"/>
      <c r="O17" s="2"/>
    </row>
    <row r="18" spans="1:16" x14ac:dyDescent="0.25">
      <c r="A18" t="s">
        <v>23</v>
      </c>
      <c r="B18">
        <v>0.6</v>
      </c>
      <c r="C18">
        <v>45</v>
      </c>
      <c r="D18">
        <v>1.25</v>
      </c>
      <c r="E18">
        <v>20</v>
      </c>
      <c r="G18" s="3">
        <f>C18*B18</f>
        <v>27</v>
      </c>
      <c r="H18" s="2">
        <f>D18/G18</f>
        <v>4.6296296296296294E-2</v>
      </c>
      <c r="I18" s="2">
        <f>D18/C18</f>
        <v>2.7777777777777776E-2</v>
      </c>
      <c r="K18" s="2">
        <f>E18/G18</f>
        <v>0.7407407407407407</v>
      </c>
      <c r="L18" s="2">
        <f>E18/C18</f>
        <v>0.44444444444444442</v>
      </c>
      <c r="N18" s="2">
        <f>H18*I18</f>
        <v>1.2860082304526747E-3</v>
      </c>
      <c r="O18" s="2">
        <f>K18*L18</f>
        <v>0.32921810699588472</v>
      </c>
      <c r="P18">
        <f t="shared" si="0"/>
        <v>0.45781893004115215</v>
      </c>
    </row>
    <row r="19" spans="1:16" x14ac:dyDescent="0.25">
      <c r="A19" t="s">
        <v>17</v>
      </c>
      <c r="B19">
        <v>3.75</v>
      </c>
      <c r="C19">
        <v>55</v>
      </c>
      <c r="D19">
        <v>3.25</v>
      </c>
      <c r="E19">
        <v>70</v>
      </c>
      <c r="G19" s="3">
        <f>C19*B19</f>
        <v>206.25</v>
      </c>
      <c r="H19" s="2">
        <f>D19/G19</f>
        <v>1.5757575757575758E-2</v>
      </c>
      <c r="I19" s="2">
        <f>D19/C19</f>
        <v>5.909090909090909E-2</v>
      </c>
      <c r="K19" s="2">
        <f>E19/G19</f>
        <v>0.33939393939393941</v>
      </c>
      <c r="L19" s="2">
        <f>E19/C19</f>
        <v>1.2727272727272727</v>
      </c>
      <c r="N19" s="2">
        <f>H19*I19</f>
        <v>9.3112947658402208E-4</v>
      </c>
      <c r="O19" s="2">
        <f>K19*L19</f>
        <v>0.43195592286501377</v>
      </c>
      <c r="P19">
        <f t="shared" si="0"/>
        <v>0.525068870523416</v>
      </c>
    </row>
    <row r="20" spans="1:16" x14ac:dyDescent="0.25">
      <c r="G20" s="3"/>
      <c r="H20" s="2"/>
      <c r="I20" s="2"/>
      <c r="K20" s="2"/>
      <c r="L20" s="2"/>
      <c r="N20" s="2"/>
      <c r="O20" s="2"/>
    </row>
    <row r="21" spans="1:16" x14ac:dyDescent="0.25">
      <c r="A21" t="s">
        <v>18</v>
      </c>
      <c r="B21">
        <v>1.75</v>
      </c>
      <c r="C21">
        <v>65</v>
      </c>
      <c r="D21">
        <v>1.75</v>
      </c>
      <c r="E21">
        <v>60</v>
      </c>
      <c r="G21" s="3">
        <f>C21*B21</f>
        <v>113.75</v>
      </c>
      <c r="H21" s="2">
        <f>D21/G21</f>
        <v>1.5384615384615385E-2</v>
      </c>
      <c r="I21" s="2">
        <f>D21/C21</f>
        <v>2.6923076923076925E-2</v>
      </c>
      <c r="K21" s="2">
        <f>E21/G21</f>
        <v>0.52747252747252749</v>
      </c>
      <c r="L21" s="2">
        <f>E21/C21</f>
        <v>0.92307692307692313</v>
      </c>
      <c r="N21" s="2">
        <f>H21*I21</f>
        <v>4.1420118343195273E-4</v>
      </c>
      <c r="O21" s="2">
        <f>K21*L21</f>
        <v>0.48689771766694845</v>
      </c>
      <c r="P21">
        <f t="shared" si="0"/>
        <v>0.5283178360101437</v>
      </c>
    </row>
    <row r="22" spans="1:16" x14ac:dyDescent="0.25">
      <c r="A22" t="s">
        <v>19</v>
      </c>
      <c r="B22">
        <v>1</v>
      </c>
      <c r="C22">
        <v>80</v>
      </c>
      <c r="D22">
        <v>3</v>
      </c>
      <c r="E22">
        <v>60</v>
      </c>
      <c r="G22" s="3">
        <f>C22*B22</f>
        <v>80</v>
      </c>
      <c r="H22" s="2">
        <f>D22/G22</f>
        <v>3.7499999999999999E-2</v>
      </c>
      <c r="I22" s="2">
        <f>D22/C22</f>
        <v>3.7499999999999999E-2</v>
      </c>
      <c r="K22" s="2">
        <f>E22/G22</f>
        <v>0.75</v>
      </c>
      <c r="L22" s="2">
        <f>E22/C22</f>
        <v>0.75</v>
      </c>
      <c r="N22" s="2">
        <f>H22*I22</f>
        <v>1.4062499999999999E-3</v>
      </c>
      <c r="O22" s="2">
        <f>K22*L22</f>
        <v>0.5625</v>
      </c>
      <c r="P22">
        <f t="shared" si="0"/>
        <v>0.703125</v>
      </c>
    </row>
    <row r="23" spans="1:16" x14ac:dyDescent="0.25">
      <c r="G23" s="3"/>
      <c r="H23" s="2"/>
      <c r="I23" s="2"/>
      <c r="K23" s="2"/>
      <c r="L23" s="2"/>
      <c r="N23" s="2"/>
      <c r="O23" s="2"/>
    </row>
    <row r="24" spans="1:16" x14ac:dyDescent="0.25">
      <c r="A24" t="s">
        <v>20</v>
      </c>
      <c r="B24">
        <v>1.25</v>
      </c>
      <c r="C24">
        <v>80</v>
      </c>
      <c r="D24">
        <v>2.25</v>
      </c>
      <c r="E24">
        <v>70</v>
      </c>
      <c r="G24" s="3">
        <f>C24*B24</f>
        <v>100</v>
      </c>
      <c r="H24" s="2">
        <f>D24/G24</f>
        <v>2.2499999999999999E-2</v>
      </c>
      <c r="I24" s="2">
        <f>D24/C24</f>
        <v>2.8125000000000001E-2</v>
      </c>
      <c r="K24" s="2">
        <f>E24/G24</f>
        <v>0.7</v>
      </c>
      <c r="L24" s="2">
        <f>E24/C24</f>
        <v>0.875</v>
      </c>
      <c r="N24" s="2">
        <f>H24*I24</f>
        <v>6.3281250000000002E-4</v>
      </c>
      <c r="O24" s="2">
        <f>K24*L24</f>
        <v>0.61249999999999993</v>
      </c>
      <c r="P24">
        <f t="shared" si="0"/>
        <v>0.67578124999999989</v>
      </c>
    </row>
    <row r="25" spans="1:16" x14ac:dyDescent="0.25">
      <c r="A25" t="s">
        <v>21</v>
      </c>
      <c r="B25">
        <v>1.55</v>
      </c>
      <c r="C25">
        <v>115</v>
      </c>
      <c r="D25">
        <v>5</v>
      </c>
      <c r="E25">
        <v>110</v>
      </c>
      <c r="G25" s="3">
        <f>C25*B25</f>
        <v>178.25</v>
      </c>
      <c r="H25" s="2">
        <f>D25/G25</f>
        <v>2.8050490883590462E-2</v>
      </c>
      <c r="I25" s="2">
        <f>D25/C25</f>
        <v>4.3478260869565216E-2</v>
      </c>
      <c r="K25" s="2">
        <f>E25/G25</f>
        <v>0.61711079943899017</v>
      </c>
      <c r="L25" s="2">
        <f>E25/C25</f>
        <v>0.95652173913043481</v>
      </c>
      <c r="N25" s="2">
        <f>H25*I25</f>
        <v>1.219586560156107E-3</v>
      </c>
      <c r="O25" s="2">
        <f>K25*L25</f>
        <v>0.59027989511555579</v>
      </c>
      <c r="P25">
        <f t="shared" si="0"/>
        <v>0.71223855113116652</v>
      </c>
    </row>
    <row r="26" spans="1:16" x14ac:dyDescent="0.25">
      <c r="G26" s="3"/>
      <c r="H26" s="2"/>
      <c r="I26" s="2"/>
      <c r="K26" s="2"/>
      <c r="L26" s="2"/>
      <c r="N26" s="2"/>
      <c r="O26" s="2"/>
    </row>
    <row r="27" spans="1:16" x14ac:dyDescent="0.25">
      <c r="A27" t="s">
        <v>13</v>
      </c>
      <c r="B27">
        <v>3.25</v>
      </c>
      <c r="C27">
        <v>45</v>
      </c>
      <c r="D27">
        <v>0.75</v>
      </c>
      <c r="E27">
        <v>70</v>
      </c>
      <c r="G27" s="3">
        <f>C27*B27</f>
        <v>146.25</v>
      </c>
      <c r="H27" s="2">
        <f>D27/G27</f>
        <v>5.1282051282051282E-3</v>
      </c>
      <c r="I27" s="2">
        <f>D27/C27</f>
        <v>1.6666666666666666E-2</v>
      </c>
      <c r="K27" s="2">
        <f>E27/G27</f>
        <v>0.47863247863247865</v>
      </c>
      <c r="L27" s="2">
        <f>E27/C27</f>
        <v>1.5555555555555556</v>
      </c>
      <c r="N27" s="2">
        <f>H27*I27</f>
        <v>8.547008547008547E-5</v>
      </c>
      <c r="O27" s="2">
        <f>K27*L27</f>
        <v>0.74453941120607792</v>
      </c>
      <c r="P27">
        <f t="shared" si="0"/>
        <v>0.75308641975308643</v>
      </c>
    </row>
    <row r="28" spans="1:16" x14ac:dyDescent="0.25">
      <c r="A28" t="s">
        <v>16</v>
      </c>
      <c r="B28">
        <v>0.5</v>
      </c>
      <c r="C28">
        <v>150</v>
      </c>
      <c r="D28">
        <v>1.25</v>
      </c>
      <c r="E28">
        <v>90</v>
      </c>
      <c r="G28" s="3">
        <f>C28*B28</f>
        <v>75</v>
      </c>
      <c r="H28" s="2">
        <f>D28/G28</f>
        <v>1.6666666666666666E-2</v>
      </c>
      <c r="I28" s="2">
        <f>D28/C28</f>
        <v>8.3333333333333332E-3</v>
      </c>
      <c r="K28" s="2">
        <f>E28/G28</f>
        <v>1.2</v>
      </c>
      <c r="L28" s="2">
        <f>E28/C28</f>
        <v>0.6</v>
      </c>
      <c r="N28" s="2">
        <f>H28*I28</f>
        <v>1.3888888888888889E-4</v>
      </c>
      <c r="O28" s="2">
        <f>K28*L28</f>
        <v>0.72</v>
      </c>
      <c r="P28">
        <f t="shared" si="0"/>
        <v>0.73388888888888881</v>
      </c>
    </row>
  </sheetData>
  <conditionalFormatting sqref="I2:I28">
    <cfRule type="colorScale" priority="9">
      <colorScale>
        <cfvo type="min"/>
        <cfvo type="max"/>
        <color theme="5" tint="-0.249977111117893"/>
        <color theme="3" tint="0.39997558519241921"/>
      </colorScale>
    </cfRule>
  </conditionalFormatting>
  <conditionalFormatting sqref="L2:L28">
    <cfRule type="colorScale" priority="8">
      <colorScale>
        <cfvo type="min"/>
        <cfvo type="max"/>
        <color theme="5" tint="-0.249977111117893"/>
        <color theme="3" tint="0.39997558519241921"/>
      </colorScale>
    </cfRule>
  </conditionalFormatting>
  <conditionalFormatting sqref="H2:H28">
    <cfRule type="colorScale" priority="6">
      <colorScale>
        <cfvo type="min"/>
        <cfvo type="max"/>
        <color theme="5" tint="-0.249977111117893"/>
        <color theme="3" tint="0.39997558519241921"/>
      </colorScale>
    </cfRule>
  </conditionalFormatting>
  <conditionalFormatting sqref="K2:K28">
    <cfRule type="colorScale" priority="5">
      <colorScale>
        <cfvo type="min"/>
        <cfvo type="max"/>
        <color theme="5" tint="-0.249977111117893"/>
        <color theme="3" tint="0.39997558519241921"/>
      </colorScale>
    </cfRule>
  </conditionalFormatting>
  <conditionalFormatting sqref="G2:G28">
    <cfRule type="colorScale" priority="4">
      <colorScale>
        <cfvo type="min"/>
        <cfvo type="max"/>
        <color theme="3" tint="0.39997558519241921"/>
        <color theme="5" tint="-0.249977111117893"/>
      </colorScale>
    </cfRule>
  </conditionalFormatting>
  <conditionalFormatting sqref="N2:N28">
    <cfRule type="colorScale" priority="3">
      <colorScale>
        <cfvo type="min"/>
        <cfvo type="max"/>
        <color theme="5" tint="-0.249977111117893"/>
        <color theme="3" tint="0.39997558519241921"/>
      </colorScale>
    </cfRule>
  </conditionalFormatting>
  <conditionalFormatting sqref="O2:O28">
    <cfRule type="colorScale" priority="2">
      <colorScale>
        <cfvo type="min"/>
        <cfvo type="max"/>
        <color theme="5" tint="-0.249977111117893"/>
        <color theme="3" tint="0.39997558519241921"/>
      </colorScale>
    </cfRule>
  </conditionalFormatting>
  <conditionalFormatting sqref="P2:P28">
    <cfRule type="colorScale" priority="1">
      <colorScale>
        <cfvo type="min"/>
        <cfvo type="max"/>
        <color theme="5" tint="-0.249977111117893"/>
        <color theme="3" tint="0.39997558519241921"/>
      </colorScale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4"/>
  <sheetViews>
    <sheetView workbookViewId="0">
      <selection activeCell="H37" sqref="H37"/>
    </sheetView>
  </sheetViews>
  <sheetFormatPr defaultRowHeight="15" x14ac:dyDescent="0.25"/>
  <sheetData>
    <row r="1" spans="1:19" x14ac:dyDescent="0.25">
      <c r="B1" t="s">
        <v>39</v>
      </c>
      <c r="C1">
        <f>COUNTIF($B$8:$B$34,B1)</f>
        <v>5</v>
      </c>
      <c r="E1" t="s">
        <v>68</v>
      </c>
      <c r="F1" t="s">
        <v>67</v>
      </c>
      <c r="G1" t="s">
        <v>69</v>
      </c>
      <c r="H1" t="s">
        <v>70</v>
      </c>
      <c r="I1" t="s">
        <v>71</v>
      </c>
      <c r="J1" t="s">
        <v>72</v>
      </c>
      <c r="M1" t="s">
        <v>25</v>
      </c>
      <c r="N1" t="s">
        <v>68</v>
      </c>
      <c r="O1" t="s">
        <v>67</v>
      </c>
      <c r="P1" t="s">
        <v>69</v>
      </c>
      <c r="Q1" t="s">
        <v>70</v>
      </c>
      <c r="R1" t="s">
        <v>71</v>
      </c>
      <c r="S1" t="s">
        <v>72</v>
      </c>
    </row>
    <row r="2" spans="1:19" x14ac:dyDescent="0.25">
      <c r="B2" t="s">
        <v>40</v>
      </c>
      <c r="C2">
        <f t="shared" ref="C2:C4" si="0">COUNTIF($B$8:$B$34,B2)</f>
        <v>6</v>
      </c>
      <c r="E2">
        <f>COUNTIF($C$8:$C$34,E1)</f>
        <v>4</v>
      </c>
      <c r="F2">
        <f t="shared" ref="F2:J2" si="1">COUNTIF($C$8:$C$34,F1)</f>
        <v>3</v>
      </c>
      <c r="G2">
        <f t="shared" si="1"/>
        <v>3</v>
      </c>
      <c r="H2">
        <f t="shared" si="1"/>
        <v>3</v>
      </c>
      <c r="I2">
        <f t="shared" si="1"/>
        <v>3</v>
      </c>
      <c r="J2">
        <f t="shared" si="1"/>
        <v>4</v>
      </c>
      <c r="M2" t="s">
        <v>39</v>
      </c>
      <c r="N2">
        <f>COUNTIFS($B$8:$B$34,$M2,$C$8:$C$34,N$1)</f>
        <v>1</v>
      </c>
      <c r="O2">
        <f t="shared" ref="O2:S5" si="2">COUNTIFS($B$8:$B$34,$M2,$C$8:$C$34,O$1)</f>
        <v>1</v>
      </c>
      <c r="P2">
        <f t="shared" si="2"/>
        <v>1</v>
      </c>
      <c r="Q2">
        <f t="shared" si="2"/>
        <v>0</v>
      </c>
      <c r="R2">
        <f t="shared" si="2"/>
        <v>1</v>
      </c>
      <c r="S2">
        <f t="shared" si="2"/>
        <v>1</v>
      </c>
    </row>
    <row r="3" spans="1:19" x14ac:dyDescent="0.25">
      <c r="B3" t="s">
        <v>41</v>
      </c>
      <c r="C3">
        <f t="shared" si="0"/>
        <v>4</v>
      </c>
      <c r="M3" t="s">
        <v>40</v>
      </c>
      <c r="N3">
        <f t="shared" ref="N3:N5" si="3">COUNTIFS($B$8:$B$34,$M3,$C$8:$C$34,N$1)</f>
        <v>1</v>
      </c>
      <c r="O3">
        <f t="shared" si="2"/>
        <v>1</v>
      </c>
      <c r="P3">
        <f t="shared" si="2"/>
        <v>1</v>
      </c>
      <c r="Q3">
        <f t="shared" si="2"/>
        <v>1</v>
      </c>
      <c r="R3">
        <f t="shared" si="2"/>
        <v>1</v>
      </c>
      <c r="S3">
        <f t="shared" si="2"/>
        <v>1</v>
      </c>
    </row>
    <row r="4" spans="1:19" x14ac:dyDescent="0.25">
      <c r="B4" t="s">
        <v>42</v>
      </c>
      <c r="C4">
        <f t="shared" si="0"/>
        <v>5</v>
      </c>
      <c r="M4" t="s">
        <v>41</v>
      </c>
      <c r="N4">
        <f t="shared" si="3"/>
        <v>1</v>
      </c>
      <c r="O4">
        <f t="shared" si="2"/>
        <v>0</v>
      </c>
      <c r="P4">
        <f t="shared" si="2"/>
        <v>1</v>
      </c>
      <c r="Q4">
        <f t="shared" si="2"/>
        <v>1</v>
      </c>
      <c r="R4">
        <f t="shared" si="2"/>
        <v>0</v>
      </c>
      <c r="S4">
        <f t="shared" si="2"/>
        <v>1</v>
      </c>
    </row>
    <row r="5" spans="1:19" x14ac:dyDescent="0.25">
      <c r="M5" t="s">
        <v>42</v>
      </c>
      <c r="N5">
        <f t="shared" si="3"/>
        <v>1</v>
      </c>
      <c r="O5">
        <f t="shared" si="2"/>
        <v>1</v>
      </c>
      <c r="P5">
        <f t="shared" si="2"/>
        <v>0</v>
      </c>
      <c r="Q5">
        <f t="shared" si="2"/>
        <v>1</v>
      </c>
      <c r="R5">
        <f t="shared" si="2"/>
        <v>1</v>
      </c>
      <c r="S5">
        <f t="shared" si="2"/>
        <v>1</v>
      </c>
    </row>
    <row r="7" spans="1:19" x14ac:dyDescent="0.25">
      <c r="B7" t="s">
        <v>43</v>
      </c>
      <c r="C7" t="s">
        <v>44</v>
      </c>
      <c r="D7" t="s">
        <v>45</v>
      </c>
      <c r="E7" t="s">
        <v>46</v>
      </c>
    </row>
    <row r="8" spans="1:19" x14ac:dyDescent="0.25">
      <c r="A8" t="s">
        <v>4</v>
      </c>
      <c r="B8" t="s">
        <v>41</v>
      </c>
      <c r="C8" t="s">
        <v>70</v>
      </c>
      <c r="D8">
        <v>1</v>
      </c>
      <c r="E8">
        <v>60</v>
      </c>
    </row>
    <row r="9" spans="1:19" x14ac:dyDescent="0.25">
      <c r="A9" t="s">
        <v>5</v>
      </c>
      <c r="B9" t="s">
        <v>39</v>
      </c>
      <c r="C9" t="s">
        <v>69</v>
      </c>
      <c r="D9">
        <v>50</v>
      </c>
      <c r="E9">
        <v>60</v>
      </c>
    </row>
    <row r="10" spans="1:19" x14ac:dyDescent="0.25">
      <c r="A10" t="s">
        <v>6</v>
      </c>
      <c r="B10" t="s">
        <v>40</v>
      </c>
      <c r="C10" t="s">
        <v>71</v>
      </c>
      <c r="D10">
        <v>25</v>
      </c>
      <c r="E10">
        <v>60</v>
      </c>
    </row>
    <row r="12" spans="1:19" x14ac:dyDescent="0.25">
      <c r="A12" t="s">
        <v>7</v>
      </c>
      <c r="B12" t="s">
        <v>39</v>
      </c>
      <c r="C12" t="s">
        <v>72</v>
      </c>
      <c r="D12">
        <v>50</v>
      </c>
      <c r="E12">
        <v>60</v>
      </c>
    </row>
    <row r="13" spans="1:19" x14ac:dyDescent="0.25">
      <c r="A13" t="s">
        <v>8</v>
      </c>
      <c r="B13" t="s">
        <v>40</v>
      </c>
      <c r="C13" t="s">
        <v>69</v>
      </c>
      <c r="D13">
        <v>25</v>
      </c>
      <c r="E13">
        <v>100</v>
      </c>
    </row>
    <row r="14" spans="1:19" x14ac:dyDescent="0.25">
      <c r="A14" t="s">
        <v>9</v>
      </c>
      <c r="B14" t="s">
        <v>42</v>
      </c>
      <c r="C14" t="s">
        <v>71</v>
      </c>
      <c r="D14">
        <v>3</v>
      </c>
      <c r="E14">
        <v>60</v>
      </c>
    </row>
    <row r="16" spans="1:19" x14ac:dyDescent="0.25">
      <c r="A16" t="s">
        <v>10</v>
      </c>
      <c r="B16" t="s">
        <v>39</v>
      </c>
      <c r="C16" t="s">
        <v>67</v>
      </c>
      <c r="D16">
        <v>50</v>
      </c>
      <c r="E16">
        <v>60</v>
      </c>
    </row>
    <row r="17" spans="1:5" x14ac:dyDescent="0.25">
      <c r="A17" t="s">
        <v>22</v>
      </c>
      <c r="B17" t="s">
        <v>42</v>
      </c>
      <c r="C17" t="s">
        <v>70</v>
      </c>
      <c r="D17">
        <v>3</v>
      </c>
      <c r="E17">
        <v>60</v>
      </c>
    </row>
    <row r="18" spans="1:5" x14ac:dyDescent="0.25">
      <c r="A18" t="s">
        <v>12</v>
      </c>
      <c r="B18" t="s">
        <v>40</v>
      </c>
      <c r="C18" t="s">
        <v>68</v>
      </c>
      <c r="D18">
        <v>25</v>
      </c>
      <c r="E18">
        <v>100</v>
      </c>
    </row>
    <row r="20" spans="1:5" x14ac:dyDescent="0.25">
      <c r="A20" t="s">
        <v>11</v>
      </c>
      <c r="B20" t="s">
        <v>41</v>
      </c>
      <c r="C20" t="s">
        <v>69</v>
      </c>
      <c r="D20">
        <v>1</v>
      </c>
      <c r="E20">
        <v>100</v>
      </c>
    </row>
    <row r="21" spans="1:5" x14ac:dyDescent="0.25">
      <c r="A21" t="s">
        <v>14</v>
      </c>
      <c r="B21" t="s">
        <v>42</v>
      </c>
      <c r="C21" t="s">
        <v>67</v>
      </c>
      <c r="D21">
        <v>3</v>
      </c>
      <c r="E21">
        <v>60</v>
      </c>
    </row>
    <row r="22" spans="1:5" x14ac:dyDescent="0.25">
      <c r="A22" t="s">
        <v>15</v>
      </c>
      <c r="B22" t="s">
        <v>40</v>
      </c>
      <c r="C22" t="s">
        <v>72</v>
      </c>
      <c r="D22">
        <v>25</v>
      </c>
      <c r="E22">
        <v>100</v>
      </c>
    </row>
    <row r="24" spans="1:5" x14ac:dyDescent="0.25">
      <c r="A24" t="s">
        <v>23</v>
      </c>
      <c r="B24" t="s">
        <v>39</v>
      </c>
      <c r="C24" t="s">
        <v>71</v>
      </c>
      <c r="D24">
        <v>50</v>
      </c>
      <c r="E24">
        <v>60</v>
      </c>
    </row>
    <row r="25" spans="1:5" x14ac:dyDescent="0.25">
      <c r="A25" t="s">
        <v>17</v>
      </c>
      <c r="B25" t="s">
        <v>42</v>
      </c>
      <c r="C25" t="s">
        <v>68</v>
      </c>
      <c r="D25">
        <v>4</v>
      </c>
      <c r="E25">
        <v>60</v>
      </c>
    </row>
    <row r="27" spans="1:5" x14ac:dyDescent="0.25">
      <c r="A27" t="s">
        <v>18</v>
      </c>
      <c r="B27" t="s">
        <v>41</v>
      </c>
      <c r="C27" t="s">
        <v>72</v>
      </c>
      <c r="D27">
        <v>1</v>
      </c>
      <c r="E27">
        <v>100</v>
      </c>
    </row>
    <row r="28" spans="1:5" x14ac:dyDescent="0.25">
      <c r="A28" t="s">
        <v>19</v>
      </c>
      <c r="B28" t="s">
        <v>39</v>
      </c>
      <c r="C28" t="s">
        <v>68</v>
      </c>
      <c r="D28">
        <v>75</v>
      </c>
      <c r="E28">
        <v>60</v>
      </c>
    </row>
    <row r="30" spans="1:5" x14ac:dyDescent="0.25">
      <c r="A30" t="s">
        <v>20</v>
      </c>
      <c r="B30" t="s">
        <v>40</v>
      </c>
      <c r="C30" t="s">
        <v>67</v>
      </c>
      <c r="D30">
        <v>35</v>
      </c>
      <c r="E30">
        <v>60</v>
      </c>
    </row>
    <row r="31" spans="1:5" x14ac:dyDescent="0.25">
      <c r="A31" t="s">
        <v>21</v>
      </c>
      <c r="B31" t="s">
        <v>41</v>
      </c>
      <c r="C31" t="s">
        <v>68</v>
      </c>
      <c r="D31">
        <v>1</v>
      </c>
      <c r="E31">
        <v>100</v>
      </c>
    </row>
    <row r="33" spans="1:5" x14ac:dyDescent="0.25">
      <c r="A33" t="s">
        <v>13</v>
      </c>
      <c r="B33" t="s">
        <v>40</v>
      </c>
      <c r="C33" t="s">
        <v>70</v>
      </c>
      <c r="D33">
        <v>35</v>
      </c>
      <c r="E33">
        <v>60</v>
      </c>
    </row>
    <row r="34" spans="1:5" x14ac:dyDescent="0.25">
      <c r="A34" t="s">
        <v>16</v>
      </c>
      <c r="B34" t="s">
        <v>42</v>
      </c>
      <c r="C34" t="s">
        <v>72</v>
      </c>
      <c r="D34">
        <v>4</v>
      </c>
      <c r="E34">
        <v>100</v>
      </c>
    </row>
  </sheetData>
  <dataValidations count="2">
    <dataValidation type="list" allowBlank="1" showInputMessage="1" showErrorMessage="1" sqref="B8:B10 B12:B14 B16:B18 B20:B22 B24:B25 B27:B28 B30:B31 B33:B34">
      <formula1>$B$1:$B$4</formula1>
    </dataValidation>
    <dataValidation type="list" allowBlank="1" showInputMessage="1" showErrorMessage="1" sqref="C8:C10 C12:C14 C16:C18 C20:C22 C24:C25 C27:C28 C30:C31 C33:C34">
      <formula1>$E$1:$J$1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"/>
  <sheetViews>
    <sheetView workbookViewId="0">
      <selection activeCell="G37" sqref="G37"/>
    </sheetView>
  </sheetViews>
  <sheetFormatPr defaultRowHeight="15" x14ac:dyDescent="0.25"/>
  <cols>
    <col min="2" max="2" width="11.42578125" customWidth="1"/>
  </cols>
  <sheetData>
    <row r="1" spans="1:16" x14ac:dyDescent="0.25">
      <c r="A1" t="s">
        <v>47</v>
      </c>
      <c r="B1" t="s">
        <v>48</v>
      </c>
      <c r="C1" t="s">
        <v>50</v>
      </c>
      <c r="D1" t="s">
        <v>49</v>
      </c>
      <c r="E1" t="s">
        <v>51</v>
      </c>
      <c r="G1" t="s">
        <v>52</v>
      </c>
      <c r="H1" t="s">
        <v>53</v>
      </c>
      <c r="I1" t="s">
        <v>54</v>
      </c>
      <c r="K1" t="s">
        <v>50</v>
      </c>
      <c r="L1" t="s">
        <v>49</v>
      </c>
      <c r="M1" t="s">
        <v>51</v>
      </c>
      <c r="N1" t="s">
        <v>52</v>
      </c>
      <c r="O1" t="s">
        <v>53</v>
      </c>
      <c r="P1" t="s">
        <v>54</v>
      </c>
    </row>
    <row r="2" spans="1:16" x14ac:dyDescent="0.25">
      <c r="A2">
        <v>1</v>
      </c>
      <c r="B2">
        <f>SUM(C2:I2)</f>
        <v>30</v>
      </c>
      <c r="C2">
        <v>5</v>
      </c>
      <c r="D2">
        <v>5</v>
      </c>
      <c r="E2">
        <v>5</v>
      </c>
      <c r="G2">
        <v>5</v>
      </c>
      <c r="H2">
        <v>5</v>
      </c>
      <c r="I2">
        <v>5</v>
      </c>
      <c r="K2">
        <f>SUM(C:C)</f>
        <v>71</v>
      </c>
      <c r="L2">
        <f>SUM(D:D)</f>
        <v>72</v>
      </c>
      <c r="M2">
        <f>SUM(E:E)</f>
        <v>72</v>
      </c>
      <c r="N2">
        <f>SUM(G:G)</f>
        <v>74</v>
      </c>
      <c r="O2">
        <f>SUM(H:H)</f>
        <v>74</v>
      </c>
      <c r="P2">
        <f>SUM(I:I)</f>
        <v>72</v>
      </c>
    </row>
    <row r="3" spans="1:16" x14ac:dyDescent="0.25">
      <c r="A3">
        <v>2</v>
      </c>
      <c r="B3">
        <f t="shared" ref="B3:B13" si="0">SUM(C3:I3)</f>
        <v>30</v>
      </c>
      <c r="C3">
        <v>7</v>
      </c>
      <c r="D3">
        <v>2</v>
      </c>
      <c r="E3">
        <v>4</v>
      </c>
      <c r="G3">
        <v>7</v>
      </c>
      <c r="H3">
        <v>6</v>
      </c>
      <c r="I3">
        <v>4</v>
      </c>
    </row>
    <row r="4" spans="1:16" x14ac:dyDescent="0.25">
      <c r="A4">
        <v>3</v>
      </c>
      <c r="B4">
        <f t="shared" si="0"/>
        <v>30</v>
      </c>
      <c r="C4">
        <v>3</v>
      </c>
      <c r="D4">
        <v>3</v>
      </c>
      <c r="E4">
        <v>8</v>
      </c>
      <c r="G4">
        <v>4</v>
      </c>
      <c r="H4">
        <v>5</v>
      </c>
      <c r="I4">
        <v>7</v>
      </c>
    </row>
    <row r="5" spans="1:16" x14ac:dyDescent="0.25">
      <c r="A5">
        <v>4</v>
      </c>
      <c r="B5">
        <f t="shared" si="0"/>
        <v>30</v>
      </c>
      <c r="C5">
        <v>3</v>
      </c>
      <c r="D5">
        <v>8</v>
      </c>
      <c r="E5">
        <v>4</v>
      </c>
      <c r="G5">
        <v>5</v>
      </c>
      <c r="H5">
        <v>7</v>
      </c>
      <c r="I5">
        <v>3</v>
      </c>
    </row>
    <row r="6" spans="1:16" x14ac:dyDescent="0.25">
      <c r="A6">
        <v>5</v>
      </c>
      <c r="B6">
        <f t="shared" si="0"/>
        <v>30</v>
      </c>
      <c r="C6">
        <v>5</v>
      </c>
      <c r="D6">
        <v>5</v>
      </c>
      <c r="E6">
        <v>6</v>
      </c>
      <c r="G6">
        <v>8</v>
      </c>
      <c r="H6">
        <v>4</v>
      </c>
      <c r="I6">
        <v>2</v>
      </c>
    </row>
    <row r="7" spans="1:16" x14ac:dyDescent="0.25">
      <c r="A7">
        <v>6</v>
      </c>
      <c r="B7">
        <f t="shared" si="0"/>
        <v>35</v>
      </c>
      <c r="C7">
        <v>9</v>
      </c>
      <c r="D7">
        <v>5</v>
      </c>
      <c r="E7">
        <v>3</v>
      </c>
      <c r="G7">
        <v>6</v>
      </c>
      <c r="H7">
        <v>4</v>
      </c>
      <c r="I7">
        <v>8</v>
      </c>
    </row>
    <row r="8" spans="1:16" x14ac:dyDescent="0.25">
      <c r="A8">
        <v>7</v>
      </c>
      <c r="B8">
        <f t="shared" si="0"/>
        <v>36</v>
      </c>
      <c r="C8">
        <v>7</v>
      </c>
      <c r="D8">
        <v>8</v>
      </c>
      <c r="E8">
        <v>4</v>
      </c>
      <c r="G8">
        <v>1</v>
      </c>
      <c r="H8">
        <v>9</v>
      </c>
      <c r="I8">
        <v>7</v>
      </c>
    </row>
    <row r="9" spans="1:16" x14ac:dyDescent="0.25">
      <c r="A9">
        <v>8</v>
      </c>
      <c r="B9">
        <f t="shared" si="0"/>
        <v>39</v>
      </c>
      <c r="C9">
        <v>4</v>
      </c>
      <c r="D9">
        <v>5</v>
      </c>
      <c r="E9">
        <v>8</v>
      </c>
      <c r="G9">
        <v>9</v>
      </c>
      <c r="H9">
        <v>7</v>
      </c>
      <c r="I9">
        <v>6</v>
      </c>
    </row>
    <row r="10" spans="1:16" x14ac:dyDescent="0.25">
      <c r="A10">
        <v>9</v>
      </c>
      <c r="B10">
        <f t="shared" si="0"/>
        <v>40</v>
      </c>
      <c r="C10">
        <v>9</v>
      </c>
      <c r="D10">
        <v>6</v>
      </c>
      <c r="E10">
        <v>6</v>
      </c>
      <c r="G10">
        <v>6</v>
      </c>
      <c r="H10">
        <v>4</v>
      </c>
      <c r="I10">
        <v>9</v>
      </c>
    </row>
    <row r="11" spans="1:16" x14ac:dyDescent="0.25">
      <c r="A11">
        <v>10</v>
      </c>
      <c r="B11">
        <f t="shared" si="0"/>
        <v>42</v>
      </c>
      <c r="C11">
        <v>7</v>
      </c>
      <c r="D11">
        <v>7</v>
      </c>
      <c r="E11">
        <v>7</v>
      </c>
      <c r="G11">
        <v>7</v>
      </c>
      <c r="H11">
        <v>7</v>
      </c>
      <c r="I11">
        <v>7</v>
      </c>
    </row>
    <row r="12" spans="1:16" x14ac:dyDescent="0.25">
      <c r="A12">
        <v>11</v>
      </c>
      <c r="B12">
        <f t="shared" si="0"/>
        <v>45</v>
      </c>
      <c r="C12">
        <v>6</v>
      </c>
      <c r="D12">
        <v>10</v>
      </c>
      <c r="E12">
        <v>7</v>
      </c>
      <c r="G12">
        <v>8</v>
      </c>
      <c r="H12">
        <v>10</v>
      </c>
      <c r="I12">
        <v>4</v>
      </c>
    </row>
    <row r="13" spans="1:16" x14ac:dyDescent="0.25">
      <c r="A13">
        <v>12</v>
      </c>
      <c r="B13">
        <f t="shared" si="0"/>
        <v>48</v>
      </c>
      <c r="C13">
        <v>6</v>
      </c>
      <c r="D13">
        <v>8</v>
      </c>
      <c r="E13">
        <v>10</v>
      </c>
      <c r="G13">
        <v>8</v>
      </c>
      <c r="H13">
        <v>6</v>
      </c>
      <c r="I13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E8" sqref="E8"/>
    </sheetView>
  </sheetViews>
  <sheetFormatPr defaultRowHeight="15" x14ac:dyDescent="0.25"/>
  <sheetData>
    <row r="1" spans="1:2" x14ac:dyDescent="0.25">
      <c r="A1">
        <v>100</v>
      </c>
      <c r="B1">
        <v>1.5</v>
      </c>
    </row>
    <row r="2" spans="1:2" x14ac:dyDescent="0.25">
      <c r="A2">
        <f>A1*$B$1</f>
        <v>150</v>
      </c>
    </row>
    <row r="3" spans="1:2" x14ac:dyDescent="0.25">
      <c r="A3">
        <f>A2*$B$1</f>
        <v>225</v>
      </c>
    </row>
    <row r="4" spans="1:2" x14ac:dyDescent="0.25">
      <c r="A4">
        <f>A3*$B$1</f>
        <v>337.5</v>
      </c>
    </row>
    <row r="5" spans="1:2" x14ac:dyDescent="0.25">
      <c r="A5">
        <f>A4*$B$1</f>
        <v>506.25</v>
      </c>
    </row>
    <row r="6" spans="1:2" x14ac:dyDescent="0.25">
      <c r="A6">
        <f>A5*$B$1</f>
        <v>759.375</v>
      </c>
    </row>
    <row r="7" spans="1:2" x14ac:dyDescent="0.25">
      <c r="A7">
        <f>A6*$B$1</f>
        <v>1139.0625</v>
      </c>
    </row>
    <row r="8" spans="1:2" x14ac:dyDescent="0.25">
      <c r="A8">
        <f>A7*$B$1</f>
        <v>1708.59375</v>
      </c>
    </row>
    <row r="10" spans="1:2" x14ac:dyDescent="0.25">
      <c r="A10">
        <f>SUM(A1:A8)</f>
        <v>4925.78125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Crop master list</vt:lpstr>
      <vt:lpstr>TaskAttributes</vt:lpstr>
      <vt:lpstr>CropStatistics</vt:lpstr>
      <vt:lpstr>BuffStatistics</vt:lpstr>
      <vt:lpstr>CitizenAttributes</vt:lpstr>
      <vt:lpstr>Misc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cheepon</dc:creator>
  <cp:lastModifiedBy>cheepon</cp:lastModifiedBy>
  <dcterms:created xsi:type="dcterms:W3CDTF">2015-10-11T23:42:18Z</dcterms:created>
  <dcterms:modified xsi:type="dcterms:W3CDTF">2015-10-28T02:01:01Z</dcterms:modified>
</cp:coreProperties>
</file>