
<file path=[Content_Types].xml><?xml version="1.0" encoding="utf-8"?>
<Types xmlns="http://schemas.openxmlformats.org/package/2006/content-types"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showInkAnnotation="0"/>
  <mc:AlternateContent xmlns:mc="http://schemas.openxmlformats.org/markup-compatibility/2006">
    <mc:Choice Requires="x15">
      <x15ac:absPath xmlns:x15ac="http://schemas.microsoft.com/office/spreadsheetml/2010/11/ac" url="/Users/hang.yang/AI/pythonsamples-main/ML/(BPNN)BP神经网络/"/>
    </mc:Choice>
  </mc:AlternateContent>
  <xr:revisionPtr revIDLastSave="0" documentId="8_{E4AEAEF8-D656-B043-A6FB-8179A6F63771}" xr6:coauthVersionLast="47" xr6:coauthVersionMax="47" xr10:uidLastSave="{00000000-0000-0000-0000-000000000000}"/>
  <bookViews>
    <workbookView xWindow="-1120" yWindow="740" windowWidth="29400" windowHeight="17000" activeTab="4" xr2:uid="{00000000-000D-0000-FFFF-FFFF00000000}"/>
  </bookViews>
  <sheets>
    <sheet name="Sigmoid函数" sheetId="1" r:id="rId1"/>
    <sheet name="Logistic函数" sheetId="2" r:id="rId2"/>
    <sheet name="二项式定理" sheetId="3" r:id="rId3"/>
    <sheet name="Sigmoid的导数函数" sheetId="4" r:id="rId4"/>
    <sheet name="函数的导数和极限" sheetId="8" r:id="rId5"/>
    <sheet name="偏导数" sheetId="5" r:id="rId6"/>
    <sheet name="误差函数" sheetId="6" r:id="rId7"/>
    <sheet name="计算隐含层输入输出" sheetId="7" r:id="rId8"/>
    <sheet name="最小二乘法" sheetId="9" r:id="rId9"/>
    <sheet name="梯度下降法" sheetId="17" r:id="rId10"/>
    <sheet name="双曲线" sheetId="10" r:id="rId11"/>
    <sheet name="逻辑回归" sheetId="11" r:id="rId12"/>
    <sheet name="测试逻辑回归" sheetId="12" r:id="rId13"/>
    <sheet name="决策树算法" sheetId="13" r:id="rId14"/>
    <sheet name="索引" sheetId="14" r:id="rId15"/>
    <sheet name="熵" sheetId="15" r:id="rId16"/>
    <sheet name="卷积激活图" sheetId="16" r:id="rId17"/>
  </sheets>
  <definedNames>
    <definedName name="_xlnm._FilterDatabase" localSheetId="13" hidden="1">决策树算法!$F:$F</definedName>
    <definedName name="solver_adj" localSheetId="12" hidden="1">测试逻辑回归!$C$2,测试逻辑回归!$C$3</definedName>
    <definedName name="solver_adj" localSheetId="11" hidden="1">逻辑回归!$C$2,逻辑回归!$C$3</definedName>
    <definedName name="solver_cvg" localSheetId="12" hidden="1">0.0001</definedName>
    <definedName name="solver_cvg" localSheetId="11" hidden="1">0.0001</definedName>
    <definedName name="solver_drv" localSheetId="12" hidden="1">1</definedName>
    <definedName name="solver_drv" localSheetId="11" hidden="1">1</definedName>
    <definedName name="solver_eng" localSheetId="12" hidden="1">1</definedName>
    <definedName name="solver_eng" localSheetId="11" hidden="1">1</definedName>
    <definedName name="solver_itr" localSheetId="12" hidden="1">0</definedName>
    <definedName name="solver_itr" localSheetId="11" hidden="1">0</definedName>
    <definedName name="solver_lin" localSheetId="12" hidden="1">0</definedName>
    <definedName name="solver_lin" localSheetId="11" hidden="1">0</definedName>
    <definedName name="solver_mip" localSheetId="12" hidden="1">0</definedName>
    <definedName name="solver_mip" localSheetId="11" hidden="1">0</definedName>
    <definedName name="solver_msl" localSheetId="12" hidden="1">0</definedName>
    <definedName name="solver_msl" localSheetId="11" hidden="1">0</definedName>
    <definedName name="solver_neg" localSheetId="12" hidden="1">1</definedName>
    <definedName name="solver_neg" localSheetId="11" hidden="1">1</definedName>
    <definedName name="solver_nod" localSheetId="12" hidden="1">0</definedName>
    <definedName name="solver_nod" localSheetId="11" hidden="1">0</definedName>
    <definedName name="solver_num" localSheetId="12" hidden="1">0</definedName>
    <definedName name="solver_num" localSheetId="11" hidden="1">0</definedName>
    <definedName name="solver_opt" localSheetId="12" hidden="1">测试逻辑回归!$H$10</definedName>
    <definedName name="solver_opt" localSheetId="11" hidden="1">逻辑回归!$H$10</definedName>
    <definedName name="solver_pre" localSheetId="12" hidden="1">0.000001</definedName>
    <definedName name="solver_pre" localSheetId="11" hidden="1">0.000001</definedName>
    <definedName name="solver_rbv" localSheetId="12" hidden="1">1</definedName>
    <definedName name="solver_rbv" localSheetId="11" hidden="1">1</definedName>
    <definedName name="solver_rlx" localSheetId="12" hidden="1">0</definedName>
    <definedName name="solver_rlx" localSheetId="11" hidden="1">0</definedName>
    <definedName name="solver_rsd" localSheetId="12" hidden="1">0</definedName>
    <definedName name="solver_rsd" localSheetId="11" hidden="1">0</definedName>
    <definedName name="solver_scl" localSheetId="12" hidden="1">1</definedName>
    <definedName name="solver_scl" localSheetId="11" hidden="1">1</definedName>
    <definedName name="solver_sho" localSheetId="12" hidden="1">0</definedName>
    <definedName name="solver_sho" localSheetId="11" hidden="1">0</definedName>
    <definedName name="solver_ssz" localSheetId="12" hidden="1">100</definedName>
    <definedName name="solver_ssz" localSheetId="11" hidden="1">100</definedName>
    <definedName name="solver_tim" localSheetId="12" hidden="1">0</definedName>
    <definedName name="solver_tim" localSheetId="11" hidden="1">0</definedName>
    <definedName name="solver_tol" localSheetId="12" hidden="1">0.01</definedName>
    <definedName name="solver_tol" localSheetId="11" hidden="1">0.01</definedName>
    <definedName name="solver_typ" localSheetId="12" hidden="1">1</definedName>
    <definedName name="solver_typ" localSheetId="11" hidden="1">1</definedName>
    <definedName name="solver_val" localSheetId="12" hidden="1">0</definedName>
    <definedName name="solver_val" localSheetId="11" hidden="1">0</definedName>
    <definedName name="solver_ver" localSheetId="12" hidden="1">3</definedName>
    <definedName name="solver_ver" localSheetId="1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7" i="8" l="1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36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37" i="8"/>
  <c r="M36" i="8"/>
  <c r="B2" i="17"/>
  <c r="K36" i="8"/>
  <c r="L36" i="8"/>
  <c r="K37" i="8"/>
  <c r="L37" i="8"/>
  <c r="K38" i="8"/>
  <c r="L38" i="8"/>
  <c r="K39" i="8"/>
  <c r="L39" i="8"/>
  <c r="K40" i="8"/>
  <c r="L40" i="8"/>
  <c r="K41" i="8"/>
  <c r="L41" i="8"/>
  <c r="K42" i="8"/>
  <c r="L42" i="8"/>
  <c r="K43" i="8"/>
  <c r="L43" i="8"/>
  <c r="K44" i="8"/>
  <c r="L44" i="8"/>
  <c r="K45" i="8"/>
  <c r="L45" i="8"/>
  <c r="K46" i="8"/>
  <c r="L46" i="8"/>
  <c r="K47" i="8"/>
  <c r="L47" i="8"/>
  <c r="K48" i="8"/>
  <c r="L48" i="8"/>
  <c r="K49" i="8"/>
  <c r="L49" i="8"/>
  <c r="K50" i="8"/>
  <c r="L50" i="8"/>
  <c r="K51" i="8"/>
  <c r="L51" i="8"/>
  <c r="K52" i="8"/>
  <c r="L52" i="8"/>
  <c r="K53" i="8"/>
  <c r="L53" i="8"/>
  <c r="K54" i="8"/>
  <c r="L54" i="8"/>
  <c r="K55" i="8"/>
  <c r="L55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8" i="8"/>
  <c r="K58" i="8"/>
  <c r="L57" i="8"/>
  <c r="K57" i="8"/>
  <c r="L56" i="8"/>
  <c r="K56" i="8"/>
  <c r="O2" i="17"/>
  <c r="M3" i="17"/>
  <c r="O3" i="17" s="1"/>
  <c r="P3" i="17" s="1"/>
  <c r="N2" i="17"/>
  <c r="B29" i="17"/>
  <c r="B28" i="17"/>
  <c r="B27" i="17"/>
  <c r="B26" i="17"/>
  <c r="B17" i="17"/>
  <c r="B18" i="17"/>
  <c r="B19" i="17"/>
  <c r="B20" i="17"/>
  <c r="B21" i="17"/>
  <c r="B22" i="17"/>
  <c r="B23" i="17"/>
  <c r="B24" i="17"/>
  <c r="B25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" i="17"/>
  <c r="E8" i="15"/>
  <c r="E12" i="15" s="1"/>
  <c r="E18" i="15" s="1"/>
  <c r="C2" i="1"/>
  <c r="C3" i="1"/>
  <c r="C4" i="1"/>
  <c r="C5" i="1"/>
  <c r="C6" i="1"/>
  <c r="C7" i="1"/>
  <c r="C8" i="1"/>
  <c r="C9" i="1"/>
  <c r="C10" i="1"/>
  <c r="C11" i="1"/>
  <c r="C12" i="1"/>
  <c r="C13" i="1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D2" i="3"/>
  <c r="I2" i="3"/>
  <c r="J2" i="3"/>
  <c r="K2" i="3"/>
  <c r="L2" i="3" s="1"/>
  <c r="I3" i="3"/>
  <c r="J3" i="3"/>
  <c r="K3" i="3"/>
  <c r="L3" i="3" s="1"/>
  <c r="I4" i="3"/>
  <c r="J4" i="3"/>
  <c r="K4" i="3"/>
  <c r="L4" i="3" s="1"/>
  <c r="I5" i="3"/>
  <c r="J5" i="3"/>
  <c r="K5" i="3"/>
  <c r="L5" i="3" s="1"/>
  <c r="I6" i="3"/>
  <c r="J6" i="3"/>
  <c r="K6" i="3"/>
  <c r="L6" i="3" s="1"/>
  <c r="I7" i="3"/>
  <c r="J7" i="3"/>
  <c r="K7" i="3"/>
  <c r="L7" i="3" s="1"/>
  <c r="J8" i="3"/>
  <c r="L8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L2" i="6"/>
  <c r="L3" i="6"/>
  <c r="L7" i="6" s="1"/>
  <c r="M2" i="6" s="1"/>
  <c r="L4" i="6"/>
  <c r="L5" i="6"/>
  <c r="L6" i="6"/>
  <c r="M2" i="7"/>
  <c r="M3" i="7"/>
  <c r="M4" i="7"/>
  <c r="M5" i="7"/>
  <c r="M6" i="7"/>
  <c r="N2" i="7" s="1"/>
  <c r="O2" i="7" s="1"/>
  <c r="M7" i="7"/>
  <c r="M8" i="7"/>
  <c r="M9" i="7"/>
  <c r="I2" i="9"/>
  <c r="I8" i="9" s="1"/>
  <c r="J2" i="9"/>
  <c r="I3" i="9"/>
  <c r="J3" i="9"/>
  <c r="I4" i="9"/>
  <c r="J4" i="9"/>
  <c r="J8" i="9" s="1"/>
  <c r="I5" i="9"/>
  <c r="J5" i="9"/>
  <c r="I6" i="9"/>
  <c r="J6" i="9"/>
  <c r="I7" i="9"/>
  <c r="J7" i="9"/>
  <c r="G8" i="9"/>
  <c r="H8" i="9"/>
  <c r="H33" i="9"/>
  <c r="H34" i="9"/>
  <c r="H35" i="9"/>
  <c r="H36" i="9"/>
  <c r="H37" i="9"/>
  <c r="H38" i="9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D10" i="11"/>
  <c r="E10" i="11" s="1"/>
  <c r="F10" i="11" s="1"/>
  <c r="G10" i="11" s="1"/>
  <c r="D11" i="11"/>
  <c r="E11" i="11" s="1"/>
  <c r="F11" i="11" s="1"/>
  <c r="G11" i="11" s="1"/>
  <c r="D12" i="11"/>
  <c r="E12" i="11" s="1"/>
  <c r="F12" i="11" s="1"/>
  <c r="G12" i="11" s="1"/>
  <c r="D13" i="11"/>
  <c r="E13" i="11" s="1"/>
  <c r="F13" i="11" s="1"/>
  <c r="G13" i="11" s="1"/>
  <c r="D14" i="11"/>
  <c r="E14" i="11" s="1"/>
  <c r="F14" i="11" s="1"/>
  <c r="G14" i="11" s="1"/>
  <c r="D10" i="12"/>
  <c r="E10" i="12" s="1"/>
  <c r="F10" i="12" s="1"/>
  <c r="G10" i="12" s="1"/>
  <c r="D11" i="12"/>
  <c r="E11" i="12" s="1"/>
  <c r="F11" i="12" s="1"/>
  <c r="G11" i="12" s="1"/>
  <c r="D12" i="12"/>
  <c r="E12" i="12" s="1"/>
  <c r="F12" i="12" s="1"/>
  <c r="G12" i="12" s="1"/>
  <c r="D13" i="12"/>
  <c r="E13" i="12" s="1"/>
  <c r="F13" i="12" s="1"/>
  <c r="G13" i="12" s="1"/>
  <c r="D14" i="12"/>
  <c r="E14" i="12" s="1"/>
  <c r="F14" i="12" s="1"/>
  <c r="G14" i="12" s="1"/>
  <c r="D15" i="12"/>
  <c r="E15" i="12" s="1"/>
  <c r="F15" i="12" s="1"/>
  <c r="G15" i="12" s="1"/>
  <c r="D16" i="12"/>
  <c r="E16" i="12" s="1"/>
  <c r="F16" i="12" s="1"/>
  <c r="G16" i="12" s="1"/>
  <c r="D17" i="12"/>
  <c r="E17" i="12" s="1"/>
  <c r="F17" i="12" s="1"/>
  <c r="G17" i="12" s="1"/>
  <c r="D18" i="12"/>
  <c r="E18" i="12" s="1"/>
  <c r="F18" i="12" s="1"/>
  <c r="G18" i="12" s="1"/>
  <c r="D19" i="12"/>
  <c r="E19" i="12" s="1"/>
  <c r="F19" i="12" s="1"/>
  <c r="G19" i="12" s="1"/>
  <c r="D20" i="12"/>
  <c r="E20" i="12" s="1"/>
  <c r="F20" i="12" s="1"/>
  <c r="G20" i="12" s="1"/>
  <c r="D21" i="12"/>
  <c r="E21" i="12" s="1"/>
  <c r="F21" i="12" s="1"/>
  <c r="G21" i="12" s="1"/>
  <c r="D22" i="12"/>
  <c r="E22" i="12" s="1"/>
  <c r="F22" i="12" s="1"/>
  <c r="G22" i="12" s="1"/>
  <c r="D23" i="12"/>
  <c r="E23" i="12" s="1"/>
  <c r="F23" i="12" s="1"/>
  <c r="G23" i="12" s="1"/>
  <c r="D24" i="12"/>
  <c r="E24" i="12" s="1"/>
  <c r="F24" i="12" s="1"/>
  <c r="G24" i="12" s="1"/>
  <c r="D25" i="12"/>
  <c r="E25" i="12" s="1"/>
  <c r="F25" i="12" s="1"/>
  <c r="G25" i="12" s="1"/>
  <c r="D26" i="12"/>
  <c r="E26" i="12" s="1"/>
  <c r="F26" i="12" s="1"/>
  <c r="G26" i="12" s="1"/>
  <c r="D27" i="12"/>
  <c r="E27" i="12" s="1"/>
  <c r="F27" i="12" s="1"/>
  <c r="G27" i="12" s="1"/>
  <c r="D28" i="12"/>
  <c r="E28" i="12" s="1"/>
  <c r="F28" i="12" s="1"/>
  <c r="G28" i="12" s="1"/>
  <c r="D29" i="12"/>
  <c r="E29" i="12" s="1"/>
  <c r="F29" i="12" s="1"/>
  <c r="G29" i="12" s="1"/>
  <c r="H4" i="13"/>
  <c r="H6" i="13" s="1"/>
  <c r="B8" i="15"/>
  <c r="B11" i="15" s="1"/>
  <c r="B17" i="15" s="1"/>
  <c r="C8" i="15"/>
  <c r="C13" i="15" s="1"/>
  <c r="C19" i="15" s="1"/>
  <c r="D8" i="15"/>
  <c r="D13" i="15" s="1"/>
  <c r="D19" i="15" s="1"/>
  <c r="F8" i="15"/>
  <c r="F11" i="15" s="1"/>
  <c r="F17" i="15" s="1"/>
  <c r="F21" i="15" s="1"/>
  <c r="F25" i="15" s="1"/>
  <c r="F26" i="15" s="1"/>
  <c r="G8" i="15"/>
  <c r="G13" i="15" s="1"/>
  <c r="G19" i="15" s="1"/>
  <c r="G11" i="15"/>
  <c r="G17" i="15"/>
  <c r="C11" i="15"/>
  <c r="C17" i="15"/>
  <c r="D11" i="15"/>
  <c r="F12" i="15"/>
  <c r="F18" i="15"/>
  <c r="F13" i="15"/>
  <c r="F19" i="15"/>
  <c r="C14" i="15"/>
  <c r="C20" i="15" s="1"/>
  <c r="F14" i="15"/>
  <c r="G14" i="15"/>
  <c r="G20" i="15" s="1"/>
  <c r="D17" i="15"/>
  <c r="F20" i="15"/>
  <c r="B23" i="15"/>
  <c r="J13" i="16"/>
  <c r="R13" i="16" s="1"/>
  <c r="K13" i="16"/>
  <c r="L13" i="16"/>
  <c r="M13" i="16"/>
  <c r="N13" i="16"/>
  <c r="O13" i="16"/>
  <c r="P13" i="16"/>
  <c r="Q13" i="16"/>
  <c r="J14" i="16"/>
  <c r="R14" i="16" s="1"/>
  <c r="K14" i="16"/>
  <c r="L14" i="16"/>
  <c r="M14" i="16"/>
  <c r="N14" i="16"/>
  <c r="O14" i="16"/>
  <c r="P14" i="16"/>
  <c r="Q14" i="16"/>
  <c r="J15" i="16"/>
  <c r="K15" i="16"/>
  <c r="L15" i="16"/>
  <c r="R15" i="16" s="1"/>
  <c r="M15" i="16"/>
  <c r="N15" i="16"/>
  <c r="O15" i="16"/>
  <c r="P15" i="16"/>
  <c r="Q15" i="16"/>
  <c r="J16" i="16"/>
  <c r="K16" i="16"/>
  <c r="R16" i="16"/>
  <c r="L16" i="16"/>
  <c r="M16" i="16"/>
  <c r="N16" i="16"/>
  <c r="O16" i="16"/>
  <c r="P16" i="16"/>
  <c r="Q16" i="16"/>
  <c r="J17" i="16"/>
  <c r="R17" i="16"/>
  <c r="K17" i="16"/>
  <c r="L17" i="16"/>
  <c r="M17" i="16"/>
  <c r="N17" i="16"/>
  <c r="O17" i="16"/>
  <c r="P17" i="16"/>
  <c r="Q17" i="16"/>
  <c r="J18" i="16"/>
  <c r="R18" i="16" s="1"/>
  <c r="K18" i="16"/>
  <c r="L18" i="16"/>
  <c r="M18" i="16"/>
  <c r="N18" i="16"/>
  <c r="O18" i="16"/>
  <c r="P18" i="16"/>
  <c r="Q18" i="16"/>
  <c r="J19" i="16"/>
  <c r="K19" i="16"/>
  <c r="L19" i="16"/>
  <c r="R19" i="16" s="1"/>
  <c r="M19" i="16"/>
  <c r="N19" i="16"/>
  <c r="O19" i="16"/>
  <c r="P19" i="16"/>
  <c r="Q19" i="16"/>
  <c r="J20" i="16"/>
  <c r="R20" i="16" s="1"/>
  <c r="K20" i="16"/>
  <c r="L20" i="16"/>
  <c r="M20" i="16"/>
  <c r="N20" i="16"/>
  <c r="O20" i="16"/>
  <c r="P20" i="16"/>
  <c r="Q20" i="16"/>
  <c r="J38" i="16"/>
  <c r="R38" i="16" s="1"/>
  <c r="K38" i="16"/>
  <c r="L38" i="16"/>
  <c r="M38" i="16"/>
  <c r="N38" i="16"/>
  <c r="O38" i="16"/>
  <c r="P38" i="16"/>
  <c r="Q38" i="16"/>
  <c r="J39" i="16"/>
  <c r="K39" i="16"/>
  <c r="L39" i="16"/>
  <c r="M39" i="16"/>
  <c r="R39" i="16"/>
  <c r="N39" i="16"/>
  <c r="O39" i="16"/>
  <c r="P39" i="16"/>
  <c r="Q39" i="16"/>
  <c r="J40" i="16"/>
  <c r="K40" i="16"/>
  <c r="L40" i="16"/>
  <c r="R40" i="16"/>
  <c r="M40" i="16"/>
  <c r="N40" i="16"/>
  <c r="O40" i="16"/>
  <c r="P40" i="16"/>
  <c r="Q40" i="16"/>
  <c r="J41" i="16"/>
  <c r="R41" i="16" s="1"/>
  <c r="K41" i="16"/>
  <c r="L41" i="16"/>
  <c r="M41" i="16"/>
  <c r="N41" i="16"/>
  <c r="O41" i="16"/>
  <c r="P41" i="16"/>
  <c r="Q41" i="16"/>
  <c r="J42" i="16"/>
  <c r="R42" i="16" s="1"/>
  <c r="K42" i="16"/>
  <c r="L42" i="16"/>
  <c r="M42" i="16"/>
  <c r="N42" i="16"/>
  <c r="O42" i="16"/>
  <c r="P42" i="16"/>
  <c r="Q42" i="16"/>
  <c r="J43" i="16"/>
  <c r="R43" i="16" s="1"/>
  <c r="K43" i="16"/>
  <c r="L43" i="16"/>
  <c r="M43" i="16"/>
  <c r="N43" i="16"/>
  <c r="O43" i="16"/>
  <c r="P43" i="16"/>
  <c r="Q43" i="16"/>
  <c r="J44" i="16"/>
  <c r="K44" i="16"/>
  <c r="R44" i="16" s="1"/>
  <c r="L44" i="16"/>
  <c r="M44" i="16"/>
  <c r="N44" i="16"/>
  <c r="O44" i="16"/>
  <c r="P44" i="16"/>
  <c r="Q44" i="16"/>
  <c r="J45" i="16"/>
  <c r="R45" i="16" s="1"/>
  <c r="K45" i="16"/>
  <c r="L45" i="16"/>
  <c r="M45" i="16"/>
  <c r="N45" i="16"/>
  <c r="O45" i="16"/>
  <c r="P45" i="16"/>
  <c r="Q45" i="16"/>
  <c r="J62" i="16"/>
  <c r="R62" i="16" s="1"/>
  <c r="K62" i="16"/>
  <c r="L62" i="16"/>
  <c r="M62" i="16"/>
  <c r="N62" i="16"/>
  <c r="O62" i="16"/>
  <c r="P62" i="16"/>
  <c r="Q62" i="16"/>
  <c r="J63" i="16"/>
  <c r="R63" i="16" s="1"/>
  <c r="K63" i="16"/>
  <c r="L63" i="16"/>
  <c r="M63" i="16"/>
  <c r="N63" i="16"/>
  <c r="O63" i="16"/>
  <c r="P63" i="16"/>
  <c r="Q63" i="16"/>
  <c r="J64" i="16"/>
  <c r="R64" i="16" s="1"/>
  <c r="K64" i="16"/>
  <c r="L64" i="16"/>
  <c r="M64" i="16"/>
  <c r="N64" i="16"/>
  <c r="O64" i="16"/>
  <c r="P64" i="16"/>
  <c r="Q64" i="16"/>
  <c r="J65" i="16"/>
  <c r="K65" i="16"/>
  <c r="R65" i="16"/>
  <c r="L65" i="16"/>
  <c r="M65" i="16"/>
  <c r="N65" i="16"/>
  <c r="O65" i="16"/>
  <c r="P65" i="16"/>
  <c r="Q65" i="16"/>
  <c r="J66" i="16"/>
  <c r="R66" i="16" s="1"/>
  <c r="K66" i="16"/>
  <c r="L66" i="16"/>
  <c r="M66" i="16"/>
  <c r="N66" i="16"/>
  <c r="O66" i="16"/>
  <c r="P66" i="16"/>
  <c r="Q66" i="16"/>
  <c r="J67" i="16"/>
  <c r="R67" i="16" s="1"/>
  <c r="K67" i="16"/>
  <c r="L67" i="16"/>
  <c r="M67" i="16"/>
  <c r="N67" i="16"/>
  <c r="O67" i="16"/>
  <c r="P67" i="16"/>
  <c r="Q67" i="16"/>
  <c r="J68" i="16"/>
  <c r="K68" i="16"/>
  <c r="L68" i="16"/>
  <c r="R68" i="16" s="1"/>
  <c r="M68" i="16"/>
  <c r="N68" i="16"/>
  <c r="O68" i="16"/>
  <c r="P68" i="16"/>
  <c r="Q68" i="16"/>
  <c r="J69" i="16"/>
  <c r="R69" i="16" s="1"/>
  <c r="K69" i="16"/>
  <c r="L69" i="16"/>
  <c r="M69" i="16"/>
  <c r="N69" i="16"/>
  <c r="O69" i="16"/>
  <c r="P69" i="16"/>
  <c r="Q69" i="16"/>
  <c r="E14" i="15"/>
  <c r="E20" i="15"/>
  <c r="E11" i="15"/>
  <c r="E17" i="15"/>
  <c r="R46" i="16" l="1"/>
  <c r="H10" i="11"/>
  <c r="R70" i="16"/>
  <c r="L9" i="3"/>
  <c r="D21" i="15"/>
  <c r="D25" i="15" s="1"/>
  <c r="D26" i="15" s="1"/>
  <c r="R21" i="16"/>
  <c r="H10" i="12"/>
  <c r="B13" i="15"/>
  <c r="B19" i="15" s="1"/>
  <c r="C12" i="15"/>
  <c r="C18" i="15" s="1"/>
  <c r="C21" i="15" s="1"/>
  <c r="C25" i="15" s="1"/>
  <c r="C26" i="15" s="1"/>
  <c r="G12" i="15"/>
  <c r="G18" i="15" s="1"/>
  <c r="G21" i="15" s="1"/>
  <c r="G25" i="15" s="1"/>
  <c r="G26" i="15" s="1"/>
  <c r="D14" i="15"/>
  <c r="D20" i="15" s="1"/>
  <c r="H5" i="13"/>
  <c r="H7" i="13" s="1"/>
  <c r="B12" i="15"/>
  <c r="B18" i="15" s="1"/>
  <c r="B21" i="15" s="1"/>
  <c r="B25" i="15" s="1"/>
  <c r="B26" i="15" s="1"/>
  <c r="D12" i="15"/>
  <c r="D18" i="15" s="1"/>
  <c r="E13" i="15"/>
  <c r="E19" i="15" s="1"/>
  <c r="E21" i="15" s="1"/>
  <c r="E25" i="15" s="1"/>
  <c r="E26" i="15" s="1"/>
  <c r="B14" i="15"/>
  <c r="B20" i="15" s="1"/>
  <c r="N3" i="17"/>
  <c r="M4" i="17" s="1"/>
  <c r="H26" i="15" l="1"/>
  <c r="F27" i="15" s="1"/>
  <c r="G27" i="15"/>
  <c r="N4" i="17"/>
  <c r="O4" i="17"/>
  <c r="P4" i="17" s="1"/>
  <c r="M5" i="17"/>
  <c r="C27" i="15"/>
  <c r="C32" i="15" l="1"/>
  <c r="C34" i="15"/>
  <c r="C31" i="15"/>
  <c r="C33" i="15"/>
  <c r="F34" i="15"/>
  <c r="F31" i="15"/>
  <c r="F33" i="15"/>
  <c r="F32" i="15"/>
  <c r="O5" i="17"/>
  <c r="P5" i="17" s="1"/>
  <c r="N5" i="17"/>
  <c r="M6" i="17" s="1"/>
  <c r="G34" i="15"/>
  <c r="G32" i="15"/>
  <c r="G33" i="15"/>
  <c r="G31" i="15"/>
  <c r="B27" i="15"/>
  <c r="D27" i="15"/>
  <c r="E27" i="15"/>
  <c r="D33" i="15" l="1"/>
  <c r="D32" i="15"/>
  <c r="D31" i="15"/>
  <c r="D34" i="15"/>
  <c r="B33" i="15"/>
  <c r="B31" i="15"/>
  <c r="H31" i="15" s="1"/>
  <c r="B34" i="15"/>
  <c r="H34" i="15" s="1"/>
  <c r="B32" i="15"/>
  <c r="H32" i="15" s="1"/>
  <c r="O6" i="17"/>
  <c r="P6" i="17" s="1"/>
  <c r="N6" i="17"/>
  <c r="M7" i="17" s="1"/>
  <c r="E31" i="15"/>
  <c r="E32" i="15"/>
  <c r="E34" i="15"/>
  <c r="E33" i="15"/>
  <c r="N7" i="17" l="1"/>
  <c r="O7" i="17"/>
  <c r="P7" i="17" s="1"/>
  <c r="M8" i="17"/>
  <c r="H33" i="15"/>
  <c r="N8" i="17" l="1"/>
  <c r="O8" i="17"/>
  <c r="P8" i="17" s="1"/>
  <c r="M9" i="17"/>
  <c r="O9" i="17" l="1"/>
  <c r="P9" i="17" s="1"/>
  <c r="N9" i="17"/>
  <c r="M10" i="17"/>
  <c r="O10" i="17" l="1"/>
  <c r="P10" i="17" s="1"/>
  <c r="N10" i="17"/>
  <c r="M11" i="17" s="1"/>
  <c r="O11" i="17" l="1"/>
  <c r="P11" i="17" s="1"/>
  <c r="N11" i="17"/>
  <c r="M12" i="17" s="1"/>
  <c r="N12" i="17" l="1"/>
  <c r="O12" i="17"/>
</calcChain>
</file>

<file path=xl/sharedStrings.xml><?xml version="1.0" encoding="utf-8"?>
<sst xmlns="http://schemas.openxmlformats.org/spreadsheetml/2006/main" count="327" uniqueCount="162">
  <si>
    <t>e</t>
  </si>
  <si>
    <t>x</t>
  </si>
  <si>
    <t>f(x)</t>
  </si>
  <si>
    <t>K</t>
  </si>
  <si>
    <t>P0</t>
  </si>
  <si>
    <t>t</t>
  </si>
  <si>
    <t>r</t>
  </si>
  <si>
    <t>rt</t>
  </si>
  <si>
    <t>P(t)</t>
  </si>
  <si>
    <t>a</t>
  </si>
  <si>
    <t>b</t>
  </si>
  <si>
    <t>n</t>
  </si>
  <si>
    <t>(a+b)^n</t>
  </si>
  <si>
    <t>k</t>
  </si>
  <si>
    <t>a^n</t>
  </si>
  <si>
    <t>b^k</t>
  </si>
  <si>
    <t>C</t>
  </si>
  <si>
    <t>高阶求导</t>
  </si>
  <si>
    <t>高阶导数的求法</t>
  </si>
  <si>
    <t>1．直接法：由高阶导数的定义逐步求高阶导数。</t>
  </si>
  <si>
    <t>一般用来寻找解题方法。</t>
  </si>
  <si>
    <t>2．高阶导数的运算法则：</t>
  </si>
  <si>
    <t>（二项式定理）</t>
  </si>
  <si>
    <t>3．间接法：利用已知的高阶导数公式，通过四则运算，变量代换等方法。</t>
  </si>
  <si>
    <t>注意：代换后函数要便于求，尽量靠拢已知公式求出阶导数。</t>
  </si>
  <si>
    <t>口诀</t>
  </si>
  <si>
    <t>为了便于记忆，有人整理出了以下口诀：</t>
  </si>
  <si>
    <t>常为零，幂降次</t>
  </si>
  <si>
    <r>
      <t>对倒数（</t>
    </r>
    <r>
      <rPr>
        <i/>
        <sz val="10.5"/>
        <color indexed="63"/>
        <rFont val="Arial"/>
        <family val="2"/>
      </rPr>
      <t>e</t>
    </r>
    <r>
      <rPr>
        <sz val="10.5"/>
        <color indexed="63"/>
        <rFont val="Arial"/>
        <family val="2"/>
      </rPr>
      <t>为底时直接倒数，a为底时乘以1/lna</t>
    </r>
    <r>
      <rPr>
        <b/>
        <sz val="10.5"/>
        <color indexed="63"/>
        <rFont val="Arial"/>
        <family val="2"/>
      </rPr>
      <t>）</t>
    </r>
  </si>
  <si>
    <r>
      <t>指不变（</t>
    </r>
    <r>
      <rPr>
        <sz val="10.5"/>
        <color indexed="63"/>
        <rFont val="Arial"/>
        <family val="2"/>
      </rPr>
      <t>特别的，自然对数的指数函数完全不变，一般的指数函数须乘以lna</t>
    </r>
    <r>
      <rPr>
        <b/>
        <sz val="10.5"/>
        <color indexed="63"/>
        <rFont val="Arial"/>
        <family val="2"/>
      </rPr>
      <t>）</t>
    </r>
  </si>
  <si>
    <t>正变余，余变正</t>
  </si>
  <si>
    <r>
      <t>切割方（</t>
    </r>
    <r>
      <rPr>
        <sz val="10.5"/>
        <color indexed="63"/>
        <rFont val="Arial"/>
        <family val="2"/>
      </rPr>
      <t>切函数是相应割函数（切函数的倒数）的平方</t>
    </r>
    <r>
      <rPr>
        <b/>
        <sz val="10.5"/>
        <color indexed="63"/>
        <rFont val="Arial"/>
        <family val="2"/>
      </rPr>
      <t>）</t>
    </r>
  </si>
  <si>
    <t>割乘切，反分式</t>
  </si>
  <si>
    <t>f'(net)</t>
  </si>
  <si>
    <t>y</t>
  </si>
  <si>
    <t>说明：求导和求极限是两个完全不同的概念.
我们以y=x²为例,当x趋向于1的时候,y也趋向于1,这是极限.
我们把y=x²对x进行求导,得y=2x,该式的几何意义为函数在x点的切线的斜率.
即当x=1时y=2,表示函数y=x²在x=1点这一处的切线的斜率为k=2.
为什么y=x²对x求导后会得到y=2x,那是因为求切线的方法是在图像上取两点连成直线,当两点不断靠近最终成为一点的时候,该直线也便是图像在该点的切线.而推导求导这一过程的方法用的是求极限法.因此求导和求极限两者本身并不相同.</t>
  </si>
  <si>
    <t>说明：相对于x的导数，x的原次幂作为系数，x次幂减1，没有x的或常数相对于x的导数为0</t>
  </si>
  <si>
    <t>所以：x的2次方就变成了2x，3xy就变成3y，y的2次方就变成了0</t>
  </si>
  <si>
    <t>q</t>
  </si>
  <si>
    <t>o（序号）</t>
  </si>
  <si>
    <t>do(期望输出向量)</t>
  </si>
  <si>
    <t>yo(输出层输出向量)</t>
  </si>
  <si>
    <t>(dok-yok)^2</t>
  </si>
  <si>
    <t>序号</t>
  </si>
  <si>
    <t>wih</t>
  </si>
  <si>
    <t>bh</t>
  </si>
  <si>
    <t>hih隐含层输入向量</t>
  </si>
  <si>
    <t>hih(k)</t>
  </si>
  <si>
    <t>hoh(k)</t>
  </si>
  <si>
    <t>一、</t>
  </si>
  <si>
    <t>i</t>
  </si>
  <si>
    <t>x^2</t>
  </si>
  <si>
    <t>x*y</t>
  </si>
  <si>
    <t>合计：</t>
  </si>
  <si>
    <t>二、</t>
  </si>
  <si>
    <t>三、</t>
  </si>
  <si>
    <t>b0=</t>
  </si>
  <si>
    <t>b1=</t>
  </si>
  <si>
    <t>L=Logit</t>
  </si>
  <si>
    <t>e=</t>
  </si>
  <si>
    <t>L=b0+b1X1</t>
  </si>
  <si>
    <t>X1</t>
  </si>
  <si>
    <t>Y</t>
  </si>
  <si>
    <t>注册天数</t>
  </si>
  <si>
    <t>是否购买</t>
  </si>
  <si>
    <t>L</t>
  </si>
  <si>
    <t>eL</t>
  </si>
  <si>
    <t>P(X)=eL/(1+eL)</t>
  </si>
  <si>
    <t>ln</t>
  </si>
  <si>
    <t>LL</t>
  </si>
  <si>
    <t>计数</t>
  </si>
  <si>
    <t>年龄</t>
  </si>
  <si>
    <t>收入</t>
  </si>
  <si>
    <t>学生</t>
  </si>
  <si>
    <t>信誉</t>
  </si>
  <si>
    <t>归类：买计算机？</t>
  </si>
  <si>
    <t>青</t>
  </si>
  <si>
    <t>高</t>
  </si>
  <si>
    <t>否</t>
  </si>
  <si>
    <t>良</t>
  </si>
  <si>
    <t>不买</t>
  </si>
  <si>
    <t>S1</t>
  </si>
  <si>
    <t>优</t>
  </si>
  <si>
    <t>S2</t>
  </si>
  <si>
    <t>中</t>
  </si>
  <si>
    <t>买</t>
  </si>
  <si>
    <t>S</t>
  </si>
  <si>
    <t>老</t>
  </si>
  <si>
    <t>p1=S1/S</t>
  </si>
  <si>
    <t>低</t>
  </si>
  <si>
    <t>是</t>
  </si>
  <si>
    <t>P2=S2/S</t>
  </si>
  <si>
    <t>I(S1,S2)</t>
  </si>
  <si>
    <t>IDX</t>
  </si>
  <si>
    <t>姓名</t>
  </si>
  <si>
    <t>性别</t>
  </si>
  <si>
    <t>age</t>
  </si>
  <si>
    <t>ageIDX</t>
  </si>
  <si>
    <t>f</t>
  </si>
  <si>
    <t>sdfsd</t>
  </si>
  <si>
    <t>fasdf</t>
  </si>
  <si>
    <t>ff</t>
  </si>
  <si>
    <t>大小</t>
  </si>
  <si>
    <t>sf</t>
  </si>
  <si>
    <t>1~4</t>
  </si>
  <si>
    <t>5~6</t>
  </si>
  <si>
    <t>1~5</t>
  </si>
  <si>
    <t>6~10</t>
  </si>
  <si>
    <t>11~15</t>
  </si>
  <si>
    <t>16~20</t>
  </si>
  <si>
    <t>21~25</t>
  </si>
  <si>
    <t>26~30</t>
  </si>
  <si>
    <t>d</t>
  </si>
  <si>
    <t>s</t>
  </si>
  <si>
    <t>sff</t>
  </si>
  <si>
    <t>熵值法原理： 熵的概念源于热力学，是对系统状态不确定性的一种度量</t>
  </si>
  <si>
    <t>给出算例，题干是购买车的一个决策矩阵，给出了四个方案供我们进行选择，每个方案中均有相同的
六个属性，我们需要利用熵值法求出各属性的权重，级在方案中的贡献度。</t>
  </si>
  <si>
    <t>油耗</t>
  </si>
  <si>
    <t>功率</t>
  </si>
  <si>
    <t>费用</t>
  </si>
  <si>
    <t>安全性</t>
  </si>
  <si>
    <t>维护性</t>
  </si>
  <si>
    <t>操作性</t>
  </si>
  <si>
    <t>本田</t>
  </si>
  <si>
    <t>奥迪</t>
  </si>
  <si>
    <t>桑塔纳</t>
  </si>
  <si>
    <t>别克</t>
  </si>
  <si>
    <t>求第j个属性下第i个方案Ai的贡献度，公式为附图一，在excel中，先求出各列的和
，然后用每行的数值比上列和，形成新的矩阵</t>
  </si>
  <si>
    <t>将刚才生成的矩阵每个元素变成每个元素与该ln（元素）的积</t>
  </si>
  <si>
    <t>求出常数k，k为1/ln(方案数)，本例中有4个方案，因为4种车的类型，所以求得k为</t>
  </si>
  <si>
    <t>k=</t>
  </si>
  <si>
    <t>再求k与新矩阵每一列和的乘积，这样获得的6个积为所有方案对属性xj的贡献度。至此所有的Ej就求出来了</t>
  </si>
  <si>
    <t>Ej=</t>
  </si>
  <si>
    <t>Dj=</t>
  </si>
  <si>
    <t>Wj=</t>
  </si>
  <si>
    <t>所以在购买汽车时，据所提供信息，利用熵值法计算得出的权重为油耗占14%，功率占7%，费用占49%，安全
性占16%，维护性占4%，操作性占10%。故我们在进行购买决策时，更多是考虑车型的价格和安全性等重要因
素。这是从权重角度考虑的。
就本例而言，每个车型每个指标的得分与其权重的乘积之和为其综合评价值，这样求得本田5.118分，奥迪18.32分，桑塔纳8.216分，别克12.495分。所以综合评价排序为奥迪、别克、桑塔纳、本田。</t>
  </si>
  <si>
    <t>综合评价值</t>
  </si>
  <si>
    <t>图1</t>
  </si>
  <si>
    <t>特征激活</t>
  </si>
  <si>
    <t>卷积值</t>
  </si>
  <si>
    <t>图2</t>
  </si>
  <si>
    <t>图3</t>
  </si>
  <si>
    <t>导数：对含有一个自变量的函数求导</t>
    <phoneticPr fontId="5" type="noConversion"/>
  </si>
  <si>
    <t>偏导数：是对含有两个自变量的函数中的一个自变量求导</t>
    <phoneticPr fontId="5" type="noConversion"/>
  </si>
  <si>
    <t>x0=</t>
  </si>
  <si>
    <t>x1=</t>
  </si>
  <si>
    <t>y'</t>
  </si>
  <si>
    <t>x2=</t>
  </si>
  <si>
    <t>x3=</t>
  </si>
  <si>
    <t>x4=</t>
  </si>
  <si>
    <t>x5=</t>
  </si>
  <si>
    <t>x6=</t>
  </si>
  <si>
    <t>x7=</t>
  </si>
  <si>
    <t>x8=</t>
  </si>
  <si>
    <t>x9=</t>
  </si>
  <si>
    <t>x10=</t>
  </si>
  <si>
    <t>gap</t>
  </si>
  <si>
    <t>X^2</t>
  </si>
  <si>
    <t>2X</t>
  </si>
  <si>
    <t>X</t>
  </si>
  <si>
    <t>点为3的切线=6x-9</t>
  </si>
  <si>
    <t>点为6的切线=12x-36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</si>
</sst>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name val="宋体"/>
      <charset val="134"/>
    </font>
    <font>
      <sz val="10.5"/>
      <color indexed="63"/>
      <name val="Arial"/>
      <family val="2"/>
    </font>
    <font>
      <b/>
      <sz val="10.5"/>
      <color indexed="63"/>
      <name val="Arial"/>
      <family val="2"/>
    </font>
    <font>
      <i/>
      <sz val="10.5"/>
      <color indexed="63"/>
      <name val="Arial"/>
      <family val="2"/>
    </font>
    <font>
      <sz val="12"/>
      <name val="宋体"/>
      <charset val="134"/>
    </font>
    <font>
      <sz val="9"/>
      <name val="宋体"/>
      <charset val="134"/>
    </font>
    <font>
      <sz val="12"/>
      <color rgb="FFFF0000"/>
      <name val="宋体"/>
      <charset val="134"/>
    </font>
    <font>
      <sz val="12"/>
      <color rgb="FF333333"/>
      <name val="微软雅黑"/>
      <family val="2"/>
      <charset val="134"/>
    </font>
    <font>
      <sz val="10"/>
      <color rgb="FFFFFFFF"/>
      <name val="Times New Roman"/>
      <family val="1"/>
    </font>
    <font>
      <b/>
      <sz val="10"/>
      <color rgb="FFFFFFFF"/>
      <name val="Times New Roman"/>
      <family val="1"/>
    </font>
    <font>
      <sz val="10"/>
      <color rgb="FF000000"/>
      <name val="Times New Roman"/>
      <family val="1"/>
    </font>
    <font>
      <sz val="10"/>
      <color rgb="FF000000"/>
      <name val="宋体"/>
      <charset val="134"/>
    </font>
    <font>
      <sz val="12"/>
      <color theme="0"/>
      <name val="宋体"/>
      <charset val="134"/>
    </font>
    <font>
      <sz val="12"/>
      <color theme="1"/>
      <name val="宋体"/>
      <charset val="134"/>
    </font>
    <font>
      <sz val="13.5"/>
      <color rgb="FF333333"/>
      <name val="Verdana"/>
      <family val="2"/>
    </font>
    <font>
      <b/>
      <sz val="10.5"/>
      <color rgb="FF136EC2"/>
      <name val="Arial"/>
      <family val="2"/>
    </font>
    <font>
      <sz val="10.5"/>
      <color rgb="FF333333"/>
      <name val="Arial"/>
      <family val="2"/>
    </font>
    <font>
      <b/>
      <sz val="10.5"/>
      <color rgb="FF333333"/>
      <name val="Arial"/>
      <family val="2"/>
    </font>
    <font>
      <sz val="12"/>
      <color theme="7" tint="-0.249977111117893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46">
    <xf numFmtId="0" fontId="0" fillId="0" borderId="0" xfId="0">
      <alignment vertical="center"/>
    </xf>
    <xf numFmtId="0" fontId="0" fillId="9" borderId="0" xfId="0" applyFill="1">
      <alignment vertical="center"/>
    </xf>
    <xf numFmtId="0" fontId="6" fillId="9" borderId="0" xfId="0" applyFont="1" applyFill="1">
      <alignment vertical="center"/>
    </xf>
    <xf numFmtId="0" fontId="7" fillId="0" borderId="0" xfId="0" applyFo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0" fillId="2" borderId="0" xfId="0" applyFill="1">
      <alignment vertical="center"/>
    </xf>
    <xf numFmtId="0" fontId="7" fillId="0" borderId="0" xfId="0" applyFont="1" applyAlignment="1">
      <alignment horizontal="justify" vertical="center" wrapText="1"/>
    </xf>
    <xf numFmtId="0" fontId="0" fillId="10" borderId="0" xfId="0" applyFill="1">
      <alignment vertical="center"/>
    </xf>
    <xf numFmtId="0" fontId="0" fillId="7" borderId="0" xfId="0" applyFill="1">
      <alignment vertical="center"/>
    </xf>
    <xf numFmtId="0" fontId="0" fillId="5" borderId="0" xfId="0" applyFill="1" applyAlignment="1">
      <alignment horizontal="center" vertical="center"/>
    </xf>
    <xf numFmtId="14" fontId="0" fillId="5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8" fillId="11" borderId="1" xfId="0" applyFont="1" applyFill="1" applyBorder="1" applyAlignment="1">
      <alignment vertical="top" wrapText="1"/>
    </xf>
    <xf numFmtId="0" fontId="9" fillId="11" borderId="1" xfId="0" applyFont="1" applyFill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1" fillId="0" borderId="1" xfId="0" applyFont="1" applyBorder="1" applyAlignment="1">
      <alignment vertical="top" wrapText="1"/>
    </xf>
    <xf numFmtId="0" fontId="10" fillId="12" borderId="1" xfId="0" applyFont="1" applyFill="1" applyBorder="1" applyAlignment="1">
      <alignment vertical="top" wrapText="1"/>
    </xf>
    <xf numFmtId="0" fontId="0" fillId="0" borderId="0" xfId="0" applyAlignment="1">
      <alignment horizontal="right" vertical="center"/>
    </xf>
    <xf numFmtId="0" fontId="12" fillId="13" borderId="0" xfId="0" applyFont="1" applyFill="1">
      <alignment vertical="center"/>
    </xf>
    <xf numFmtId="0" fontId="12" fillId="13" borderId="0" xfId="0" applyFont="1" applyFill="1" applyAlignment="1">
      <alignment horizontal="center" vertical="center"/>
    </xf>
    <xf numFmtId="0" fontId="12" fillId="14" borderId="0" xfId="0" applyFont="1" applyFill="1">
      <alignment vertical="center"/>
    </xf>
    <xf numFmtId="0" fontId="13" fillId="0" borderId="0" xfId="0" applyFont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0" fillId="0" borderId="0" xfId="0" applyAlignment="1">
      <alignment vertical="center" wrapText="1"/>
    </xf>
    <xf numFmtId="0" fontId="14" fillId="0" borderId="0" xfId="0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12" borderId="0" xfId="0" applyFont="1" applyFill="1" applyAlignment="1">
      <alignment vertical="center" wrapText="1"/>
    </xf>
    <xf numFmtId="0" fontId="17" fillId="0" borderId="0" xfId="0" applyFont="1" applyAlignment="1">
      <alignment horizontal="left" vertical="center" wrapText="1" indent="1"/>
    </xf>
    <xf numFmtId="0" fontId="4" fillId="0" borderId="0" xfId="0" applyFont="1">
      <alignment vertical="center"/>
    </xf>
    <xf numFmtId="0" fontId="0" fillId="8" borderId="0" xfId="0" applyFill="1" applyAlignment="1">
      <alignment horizontal="center" vertical="center"/>
    </xf>
    <xf numFmtId="0" fontId="0" fillId="8" borderId="0" xfId="0" applyFill="1">
      <alignment vertical="center"/>
    </xf>
    <xf numFmtId="0" fontId="18" fillId="6" borderId="0" xfId="0" applyFont="1" applyFill="1" applyAlignment="1">
      <alignment horizontal="center" vertical="center"/>
    </xf>
    <xf numFmtId="0" fontId="18" fillId="6" borderId="0" xfId="0" applyFont="1" applyFill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applyFill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111599907385968"/>
          <c:w val="0.93888888888888888"/>
          <c:h val="0.710905302153276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Sigmoid函数!$C$1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Sigmoid函数!$B$2:$B$13</c:f>
              <c:numCache>
                <c:formatCode>General</c:formatCode>
                <c:ptCount val="12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</c:numCache>
            </c:numRef>
          </c:xVal>
          <c:yVal>
            <c:numRef>
              <c:f>Sigmoid函数!$C$2:$C$13</c:f>
              <c:numCache>
                <c:formatCode>General</c:formatCode>
                <c:ptCount val="12"/>
                <c:pt idx="0">
                  <c:v>6.7950463362125594E-3</c:v>
                </c:pt>
                <c:pt idx="1">
                  <c:v>1.8203064530656867E-2</c:v>
                </c:pt>
                <c:pt idx="2">
                  <c:v>4.7841142147945763E-2</c:v>
                </c:pt>
                <c:pt idx="3">
                  <c:v>0.11984516005321123</c:v>
                </c:pt>
                <c:pt idx="4">
                  <c:v>0.26954177897574122</c:v>
                </c:pt>
                <c:pt idx="5">
                  <c:v>0.5</c:v>
                </c:pt>
                <c:pt idx="6">
                  <c:v>0.73045822102425884</c:v>
                </c:pt>
                <c:pt idx="7">
                  <c:v>0.88015483994678878</c:v>
                </c:pt>
                <c:pt idx="8">
                  <c:v>0.95215885785205423</c:v>
                </c:pt>
                <c:pt idx="9">
                  <c:v>0.98179693546934321</c:v>
                </c:pt>
                <c:pt idx="10">
                  <c:v>0.99320495366378736</c:v>
                </c:pt>
                <c:pt idx="11">
                  <c:v>0.99748180569425549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C7-8A4F-96D0-9F4159D83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21967"/>
        <c:axId val="1"/>
      </c:scatterChart>
      <c:valAx>
        <c:axId val="1305021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21967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y=X^2/2-2X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3173202416657302E-2"/>
          <c:y val="6.5907229449361324E-2"/>
          <c:w val="0.91066862404911253"/>
          <c:h val="0.82456089465949023"/>
        </c:manualLayout>
      </c:layout>
      <c:lineChart>
        <c:grouping val="standard"/>
        <c:varyColors val="0"/>
        <c:ser>
          <c:idx val="1"/>
          <c:order val="0"/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8B2-CA45-B2A5-2B2D7654F70E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梯度下降法!$A$2:$A$29</c:f>
              <c:numCache>
                <c:formatCode>General</c:formatCode>
                <c:ptCount val="28"/>
                <c:pt idx="0">
                  <c:v>-11</c:v>
                </c:pt>
                <c:pt idx="1">
                  <c:v>-10</c:v>
                </c:pt>
                <c:pt idx="2">
                  <c:v>-9</c:v>
                </c:pt>
                <c:pt idx="3">
                  <c:v>-8</c:v>
                </c:pt>
                <c:pt idx="4">
                  <c:v>-7</c:v>
                </c:pt>
                <c:pt idx="5">
                  <c:v>-6</c:v>
                </c:pt>
                <c:pt idx="6">
                  <c:v>-5</c:v>
                </c:pt>
                <c:pt idx="7">
                  <c:v>-4</c:v>
                </c:pt>
                <c:pt idx="8">
                  <c:v>-3</c:v>
                </c:pt>
                <c:pt idx="9">
                  <c:v>-2</c:v>
                </c:pt>
                <c:pt idx="10">
                  <c:v>-1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13</c:v>
                </c:pt>
                <c:pt idx="25">
                  <c:v>14</c:v>
                </c:pt>
                <c:pt idx="26">
                  <c:v>15</c:v>
                </c:pt>
                <c:pt idx="27">
                  <c:v>16</c:v>
                </c:pt>
              </c:numCache>
            </c:numRef>
          </c:cat>
          <c:val>
            <c:numRef>
              <c:f>梯度下降法!$B$1:$B$29</c:f>
              <c:numCache>
                <c:formatCode>General</c:formatCode>
                <c:ptCount val="29"/>
                <c:pt idx="0">
                  <c:v>96</c:v>
                </c:pt>
                <c:pt idx="1">
                  <c:v>82.5</c:v>
                </c:pt>
                <c:pt idx="2">
                  <c:v>70</c:v>
                </c:pt>
                <c:pt idx="3">
                  <c:v>58.5</c:v>
                </c:pt>
                <c:pt idx="4">
                  <c:v>48</c:v>
                </c:pt>
                <c:pt idx="5">
                  <c:v>38.5</c:v>
                </c:pt>
                <c:pt idx="6">
                  <c:v>30</c:v>
                </c:pt>
                <c:pt idx="7">
                  <c:v>22.5</c:v>
                </c:pt>
                <c:pt idx="8">
                  <c:v>16</c:v>
                </c:pt>
                <c:pt idx="9">
                  <c:v>10.5</c:v>
                </c:pt>
                <c:pt idx="10">
                  <c:v>6</c:v>
                </c:pt>
                <c:pt idx="11">
                  <c:v>2.5</c:v>
                </c:pt>
                <c:pt idx="12">
                  <c:v>0</c:v>
                </c:pt>
                <c:pt idx="13">
                  <c:v>-1.5</c:v>
                </c:pt>
                <c:pt idx="14">
                  <c:v>-2</c:v>
                </c:pt>
                <c:pt idx="15">
                  <c:v>-1.5</c:v>
                </c:pt>
                <c:pt idx="16">
                  <c:v>0</c:v>
                </c:pt>
                <c:pt idx="17">
                  <c:v>2.5</c:v>
                </c:pt>
                <c:pt idx="18">
                  <c:v>6</c:v>
                </c:pt>
                <c:pt idx="19">
                  <c:v>10.5</c:v>
                </c:pt>
                <c:pt idx="20">
                  <c:v>16</c:v>
                </c:pt>
                <c:pt idx="21">
                  <c:v>22.5</c:v>
                </c:pt>
                <c:pt idx="22">
                  <c:v>30</c:v>
                </c:pt>
                <c:pt idx="23">
                  <c:v>38.5</c:v>
                </c:pt>
                <c:pt idx="24">
                  <c:v>48</c:v>
                </c:pt>
                <c:pt idx="25">
                  <c:v>58.5</c:v>
                </c:pt>
                <c:pt idx="26">
                  <c:v>70</c:v>
                </c:pt>
                <c:pt idx="27">
                  <c:v>82.5</c:v>
                </c:pt>
                <c:pt idx="2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8B2-CA45-B2A5-2B2D7654F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992847"/>
        <c:axId val="1841589711"/>
      </c:lineChart>
      <c:catAx>
        <c:axId val="22999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841589711"/>
        <c:crosses val="autoZero"/>
        <c:auto val="1"/>
        <c:lblAlgn val="ctr"/>
        <c:lblOffset val="100"/>
        <c:noMultiLvlLbl val="0"/>
      </c:catAx>
      <c:valAx>
        <c:axId val="184158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229992847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梯度下降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梯度下降法!$M$2:$M$12</c:f>
              <c:numCache>
                <c:formatCode>General</c:formatCode>
                <c:ptCount val="11"/>
                <c:pt idx="0">
                  <c:v>-4</c:v>
                </c:pt>
                <c:pt idx="1">
                  <c:v>5</c:v>
                </c:pt>
                <c:pt idx="2">
                  <c:v>0.5</c:v>
                </c:pt>
                <c:pt idx="3">
                  <c:v>2.75</c:v>
                </c:pt>
                <c:pt idx="4">
                  <c:v>1.625</c:v>
                </c:pt>
                <c:pt idx="5">
                  <c:v>2.1875</c:v>
                </c:pt>
                <c:pt idx="6">
                  <c:v>1.90625</c:v>
                </c:pt>
                <c:pt idx="7">
                  <c:v>2.046875</c:v>
                </c:pt>
                <c:pt idx="8">
                  <c:v>1.9765625</c:v>
                </c:pt>
                <c:pt idx="9">
                  <c:v>2.01171875</c:v>
                </c:pt>
                <c:pt idx="10">
                  <c:v>1.994140625</c:v>
                </c:pt>
              </c:numCache>
            </c:numRef>
          </c:cat>
          <c:val>
            <c:numRef>
              <c:f>梯度下降法!$O$2:$O$12</c:f>
              <c:numCache>
                <c:formatCode>General</c:formatCode>
                <c:ptCount val="11"/>
                <c:pt idx="0">
                  <c:v>16</c:v>
                </c:pt>
                <c:pt idx="1">
                  <c:v>2.5</c:v>
                </c:pt>
                <c:pt idx="2">
                  <c:v>-0.875</c:v>
                </c:pt>
                <c:pt idx="3">
                  <c:v>-1.71875</c:v>
                </c:pt>
                <c:pt idx="4">
                  <c:v>-1.9296875</c:v>
                </c:pt>
                <c:pt idx="5">
                  <c:v>-1.982421875</c:v>
                </c:pt>
                <c:pt idx="6">
                  <c:v>-1.99560546875</c:v>
                </c:pt>
                <c:pt idx="7">
                  <c:v>-1.9989013671875</c:v>
                </c:pt>
                <c:pt idx="8">
                  <c:v>-1.999725341796875</c:v>
                </c:pt>
                <c:pt idx="9">
                  <c:v>-1.9999313354492188</c:v>
                </c:pt>
                <c:pt idx="10">
                  <c:v>-1.9999828338623047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83-FB4A-8FA6-ACEA1DC3BB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128896"/>
        <c:axId val="646130608"/>
      </c:lineChart>
      <c:catAx>
        <c:axId val="64612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30608"/>
        <c:crosses val="autoZero"/>
        <c:auto val="1"/>
        <c:lblAlgn val="ctr"/>
        <c:lblOffset val="100"/>
        <c:noMultiLvlLbl val="0"/>
      </c:catAx>
      <c:valAx>
        <c:axId val="6461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4612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双曲线!$A$2:$A$43</c:f>
              <c:numCache>
                <c:formatCode>General</c:formatCode>
                <c:ptCount val="42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-10</c:v>
                </c:pt>
                <c:pt idx="22">
                  <c:v>-9</c:v>
                </c:pt>
                <c:pt idx="23">
                  <c:v>-8</c:v>
                </c:pt>
                <c:pt idx="24">
                  <c:v>-7</c:v>
                </c:pt>
                <c:pt idx="25">
                  <c:v>-6</c:v>
                </c:pt>
                <c:pt idx="26">
                  <c:v>-5</c:v>
                </c:pt>
                <c:pt idx="27">
                  <c:v>-4</c:v>
                </c:pt>
                <c:pt idx="28">
                  <c:v>-3</c:v>
                </c:pt>
                <c:pt idx="29">
                  <c:v>-2</c:v>
                </c:pt>
                <c:pt idx="30">
                  <c:v>-1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9</c:v>
                </c:pt>
                <c:pt idx="41">
                  <c:v>10</c:v>
                </c:pt>
              </c:numCache>
            </c:numRef>
          </c:xVal>
          <c:yVal>
            <c:numRef>
              <c:f>双曲线!$B$2:$B$43</c:f>
              <c:numCache>
                <c:formatCode>General</c:formatCode>
                <c:ptCount val="42"/>
                <c:pt idx="0">
                  <c:v>8.2865352631040352</c:v>
                </c:pt>
                <c:pt idx="1">
                  <c:v>7.4833147735478827</c:v>
                </c:pt>
                <c:pt idx="2">
                  <c:v>6.6833125519211407</c:v>
                </c:pt>
                <c:pt idx="3">
                  <c:v>5.8878405775518976</c:v>
                </c:pt>
                <c:pt idx="4">
                  <c:v>5.0990195135927845</c:v>
                </c:pt>
                <c:pt idx="5">
                  <c:v>4.3204937989385739</c:v>
                </c:pt>
                <c:pt idx="6">
                  <c:v>3.5590260840104371</c:v>
                </c:pt>
                <c:pt idx="7">
                  <c:v>2.8284271247461903</c:v>
                </c:pt>
                <c:pt idx="8">
                  <c:v>2.1602468994692865</c:v>
                </c:pt>
                <c:pt idx="9">
                  <c:v>1.6329931618554521</c:v>
                </c:pt>
                <c:pt idx="10">
                  <c:v>1.4142135623730951</c:v>
                </c:pt>
                <c:pt idx="11">
                  <c:v>1.6329931618554521</c:v>
                </c:pt>
                <c:pt idx="12">
                  <c:v>2.1602468994692865</c:v>
                </c:pt>
                <c:pt idx="13">
                  <c:v>2.8284271247461903</c:v>
                </c:pt>
                <c:pt idx="14">
                  <c:v>3.5590260840104371</c:v>
                </c:pt>
                <c:pt idx="15">
                  <c:v>4.3204937989385739</c:v>
                </c:pt>
                <c:pt idx="16">
                  <c:v>5.0990195135927845</c:v>
                </c:pt>
                <c:pt idx="17">
                  <c:v>5.8878405775518976</c:v>
                </c:pt>
                <c:pt idx="18">
                  <c:v>6.6833125519211407</c:v>
                </c:pt>
                <c:pt idx="19">
                  <c:v>7.4833147735478827</c:v>
                </c:pt>
                <c:pt idx="20">
                  <c:v>8.2865352631040352</c:v>
                </c:pt>
                <c:pt idx="21">
                  <c:v>-8.2865352631040352</c:v>
                </c:pt>
                <c:pt idx="22">
                  <c:v>-7.4833147735478827</c:v>
                </c:pt>
                <c:pt idx="23">
                  <c:v>-6.6833125519211407</c:v>
                </c:pt>
                <c:pt idx="24">
                  <c:v>-5.8878405775518976</c:v>
                </c:pt>
                <c:pt idx="25">
                  <c:v>-5.0990195135927845</c:v>
                </c:pt>
                <c:pt idx="26">
                  <c:v>-4.3204937989385739</c:v>
                </c:pt>
                <c:pt idx="27">
                  <c:v>-3.5590260840104371</c:v>
                </c:pt>
                <c:pt idx="28">
                  <c:v>-2.8284271247461903</c:v>
                </c:pt>
                <c:pt idx="29">
                  <c:v>-2.1602468994692865</c:v>
                </c:pt>
                <c:pt idx="30">
                  <c:v>-1.6329931618554521</c:v>
                </c:pt>
                <c:pt idx="31">
                  <c:v>-1.4142135623730951</c:v>
                </c:pt>
                <c:pt idx="32">
                  <c:v>-1.6329931618554521</c:v>
                </c:pt>
                <c:pt idx="33">
                  <c:v>-2.1602468994692865</c:v>
                </c:pt>
                <c:pt idx="34">
                  <c:v>-2.8284271247461903</c:v>
                </c:pt>
                <c:pt idx="35">
                  <c:v>-3.5590260840104371</c:v>
                </c:pt>
                <c:pt idx="36">
                  <c:v>-4.3204937989385739</c:v>
                </c:pt>
                <c:pt idx="37">
                  <c:v>-5.0990195135927845</c:v>
                </c:pt>
                <c:pt idx="38">
                  <c:v>-5.8878405775518976</c:v>
                </c:pt>
                <c:pt idx="39">
                  <c:v>-6.6833125519211407</c:v>
                </c:pt>
                <c:pt idx="40">
                  <c:v>-7.4833147735478827</c:v>
                </c:pt>
                <c:pt idx="41">
                  <c:v>-8.2865352631040352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E8-8243-9468-917B67D069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62015"/>
        <c:axId val="1"/>
      </c:scatterChart>
      <c:valAx>
        <c:axId val="130516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62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Logistic函数!$D$2:$D$22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Logistic函数!$G$2:$G$22</c:f>
              <c:numCache>
                <c:formatCode>General</c:formatCode>
                <c:ptCount val="21"/>
                <c:pt idx="0">
                  <c:v>1.8721763518675247E-4</c:v>
                </c:pt>
                <c:pt idx="1">
                  <c:v>5.0731918779143778E-4</c:v>
                </c:pt>
                <c:pt idx="2">
                  <c:v>1.3745368907933622E-3</c:v>
                </c:pt>
                <c:pt idx="3">
                  <c:v>3.7228073983645378E-3</c:v>
                </c:pt>
                <c:pt idx="4">
                  <c:v>1.0072777222977671E-2</c:v>
                </c:pt>
                <c:pt idx="5">
                  <c:v>2.7180185344850245E-2</c:v>
                </c:pt>
                <c:pt idx="6">
                  <c:v>7.2812258122627482E-2</c:v>
                </c:pt>
                <c:pt idx="7">
                  <c:v>0.19136456859178305</c:v>
                </c:pt>
                <c:pt idx="8">
                  <c:v>0.47938064021284504</c:v>
                </c:pt>
                <c:pt idx="9">
                  <c:v>1.0781671159029651</c:v>
                </c:pt>
                <c:pt idx="10">
                  <c:v>2</c:v>
                </c:pt>
                <c:pt idx="11">
                  <c:v>2.9218328840970349</c:v>
                </c:pt>
                <c:pt idx="12">
                  <c:v>3.5206193597871547</c:v>
                </c:pt>
                <c:pt idx="13">
                  <c:v>3.8086354314082169</c:v>
                </c:pt>
                <c:pt idx="14">
                  <c:v>3.9271877418773724</c:v>
                </c:pt>
                <c:pt idx="15">
                  <c:v>3.9728198146551499</c:v>
                </c:pt>
                <c:pt idx="16">
                  <c:v>3.9899272227770224</c:v>
                </c:pt>
                <c:pt idx="17">
                  <c:v>3.9962771926016356</c:v>
                </c:pt>
                <c:pt idx="18">
                  <c:v>3.9986254631092066</c:v>
                </c:pt>
                <c:pt idx="19">
                  <c:v>3.9994926808122084</c:v>
                </c:pt>
                <c:pt idx="20">
                  <c:v>3.9998127823648133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12-B64C-AABD-47E9A3298F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38015"/>
        <c:axId val="1"/>
      </c:scatterChart>
      <c:valAx>
        <c:axId val="17583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38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5.6944444444444443E-2"/>
          <c:y val="0.22037037037037038"/>
          <c:w val="0.93888888888888888"/>
          <c:h val="0.71166666666666667"/>
        </c:manualLayout>
      </c:layout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Sigmoid的导数函数!$B$2:$B$22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Sigmoid的导数函数!$C$2:$C$22</c:f>
              <c:numCache>
                <c:formatCode>General</c:formatCode>
                <c:ptCount val="21"/>
                <c:pt idx="0">
                  <c:v>4.6802218144005304E-5</c:v>
                </c:pt>
                <c:pt idx="1">
                  <c:v>1.2681371115046559E-4</c:v>
                </c:pt>
                <c:pt idx="2">
                  <c:v>3.4351613821933109E-4</c:v>
                </c:pt>
                <c:pt idx="3">
                  <c:v>9.2983564365830217E-4</c:v>
                </c:pt>
                <c:pt idx="4">
                  <c:v>2.5118530031829345E-3</c:v>
                </c:pt>
                <c:pt idx="5">
                  <c:v>6.7488736815012841E-3</c:v>
                </c:pt>
                <c:pt idx="6">
                  <c:v>1.7871712972349608E-2</c:v>
                </c:pt>
                <c:pt idx="7">
                  <c:v>4.5552367265925812E-2</c:v>
                </c:pt>
                <c:pt idx="8">
                  <c:v>0.10548229766503142</c:v>
                </c:pt>
                <c:pt idx="9">
                  <c:v>0.19688900836233386</c:v>
                </c:pt>
                <c:pt idx="10">
                  <c:v>0.25</c:v>
                </c:pt>
                <c:pt idx="11">
                  <c:v>0.19688900836233392</c:v>
                </c:pt>
                <c:pt idx="12">
                  <c:v>0.10548229766503137</c:v>
                </c:pt>
                <c:pt idx="13">
                  <c:v>4.555236726592593E-2</c:v>
                </c:pt>
                <c:pt idx="14">
                  <c:v>1.7871712972349574E-2</c:v>
                </c:pt>
                <c:pt idx="15">
                  <c:v>6.7488736815012329E-3</c:v>
                </c:pt>
                <c:pt idx="16">
                  <c:v>2.5118530031830177E-3</c:v>
                </c:pt>
                <c:pt idx="17">
                  <c:v>9.298356436582278E-4</c:v>
                </c:pt>
                <c:pt idx="18">
                  <c:v>3.4351613821936855E-4</c:v>
                </c:pt>
                <c:pt idx="19">
                  <c:v>1.2681371115053075E-4</c:v>
                </c:pt>
                <c:pt idx="20">
                  <c:v>4.6802218143904284E-5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96-394E-9459-1CD2DC293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053999"/>
        <c:axId val="1"/>
      </c:scatterChart>
      <c:valAx>
        <c:axId val="1305053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05399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极限</a:t>
            </a:r>
            <a:r>
              <a:rPr lang="en-US" altLang="zh-CN"/>
              <a:t>-</a:t>
            </a:r>
            <a:r>
              <a:rPr lang="zh-CN" altLang="en-US"/>
              <a:t>收敛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函数的导数和极限!$J$2:$J$24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xVal>
          <c:yVal>
            <c:numRef>
              <c:f>函数的导数和极限!$K$2:$K$24</c:f>
              <c:numCache>
                <c:formatCode>General</c:formatCode>
                <c:ptCount val="23"/>
                <c:pt idx="0">
                  <c:v>2.5</c:v>
                </c:pt>
                <c:pt idx="1">
                  <c:v>2.25</c:v>
                </c:pt>
                <c:pt idx="2">
                  <c:v>2.125</c:v>
                </c:pt>
                <c:pt idx="3">
                  <c:v>2.0625</c:v>
                </c:pt>
                <c:pt idx="4">
                  <c:v>2.03125</c:v>
                </c:pt>
                <c:pt idx="5">
                  <c:v>2.015625</c:v>
                </c:pt>
                <c:pt idx="6">
                  <c:v>2.0078125</c:v>
                </c:pt>
                <c:pt idx="7">
                  <c:v>2.00390625</c:v>
                </c:pt>
                <c:pt idx="8">
                  <c:v>2.001953125</c:v>
                </c:pt>
                <c:pt idx="9">
                  <c:v>2.0009765625</c:v>
                </c:pt>
                <c:pt idx="10">
                  <c:v>2.00048828125</c:v>
                </c:pt>
                <c:pt idx="11">
                  <c:v>2.000244140625</c:v>
                </c:pt>
                <c:pt idx="12">
                  <c:v>2.0001220703125</c:v>
                </c:pt>
                <c:pt idx="13">
                  <c:v>2.00006103515625</c:v>
                </c:pt>
                <c:pt idx="14">
                  <c:v>2.000030517578125</c:v>
                </c:pt>
                <c:pt idx="15">
                  <c:v>2.0000152587890625</c:v>
                </c:pt>
                <c:pt idx="16">
                  <c:v>2.0000076293945312</c:v>
                </c:pt>
                <c:pt idx="17">
                  <c:v>2.0000038146972656</c:v>
                </c:pt>
                <c:pt idx="18">
                  <c:v>2.0000019073486328</c:v>
                </c:pt>
                <c:pt idx="19">
                  <c:v>2.0000009536743164</c:v>
                </c:pt>
                <c:pt idx="20">
                  <c:v>2.0000004768371582</c:v>
                </c:pt>
                <c:pt idx="21">
                  <c:v>2.0000002384185791</c:v>
                </c:pt>
                <c:pt idx="22">
                  <c:v>2.0000001192092896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07-814B-A16C-B678838DB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33759"/>
        <c:axId val="1"/>
      </c:scatterChart>
      <c:valAx>
        <c:axId val="130513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33759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0772833723653397E-2"/>
          <c:y val="8.9806696055809446E-2"/>
          <c:w val="0.95049180327868854"/>
          <c:h val="0.89767334955422473"/>
        </c:manualLayout>
      </c:layout>
      <c:lineChart>
        <c:grouping val="stacked"/>
        <c:varyColors val="0"/>
        <c:ser>
          <c:idx val="0"/>
          <c:order val="0"/>
          <c:tx>
            <c:v>Y=2X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函数的导数和极限!$L$36:$L$75</c:f>
              <c:numCache>
                <c:formatCode>General</c:formatCode>
                <c:ptCount val="40"/>
                <c:pt idx="0">
                  <c:v>-38</c:v>
                </c:pt>
                <c:pt idx="1">
                  <c:v>-36</c:v>
                </c:pt>
                <c:pt idx="2">
                  <c:v>-34</c:v>
                </c:pt>
                <c:pt idx="3">
                  <c:v>-32</c:v>
                </c:pt>
                <c:pt idx="4">
                  <c:v>-30</c:v>
                </c:pt>
                <c:pt idx="5">
                  <c:v>-28</c:v>
                </c:pt>
                <c:pt idx="6">
                  <c:v>-26</c:v>
                </c:pt>
                <c:pt idx="7">
                  <c:v>-24</c:v>
                </c:pt>
                <c:pt idx="8">
                  <c:v>-22</c:v>
                </c:pt>
                <c:pt idx="9">
                  <c:v>-20</c:v>
                </c:pt>
                <c:pt idx="10">
                  <c:v>-18</c:v>
                </c:pt>
                <c:pt idx="11">
                  <c:v>-16</c:v>
                </c:pt>
                <c:pt idx="12">
                  <c:v>-14</c:v>
                </c:pt>
                <c:pt idx="13">
                  <c:v>-12</c:v>
                </c:pt>
                <c:pt idx="14">
                  <c:v>-10</c:v>
                </c:pt>
                <c:pt idx="15">
                  <c:v>-8</c:v>
                </c:pt>
                <c:pt idx="16">
                  <c:v>-6</c:v>
                </c:pt>
                <c:pt idx="17">
                  <c:v>-4</c:v>
                </c:pt>
                <c:pt idx="18">
                  <c:v>-2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  <c:pt idx="25">
                  <c:v>12</c:v>
                </c:pt>
                <c:pt idx="26">
                  <c:v>14</c:v>
                </c:pt>
                <c:pt idx="27">
                  <c:v>16</c:v>
                </c:pt>
                <c:pt idx="28">
                  <c:v>18</c:v>
                </c:pt>
                <c:pt idx="29">
                  <c:v>20</c:v>
                </c:pt>
                <c:pt idx="30">
                  <c:v>22</c:v>
                </c:pt>
                <c:pt idx="31">
                  <c:v>24</c:v>
                </c:pt>
                <c:pt idx="32">
                  <c:v>26</c:v>
                </c:pt>
                <c:pt idx="33">
                  <c:v>28</c:v>
                </c:pt>
                <c:pt idx="34">
                  <c:v>30</c:v>
                </c:pt>
                <c:pt idx="35">
                  <c:v>32</c:v>
                </c:pt>
                <c:pt idx="36">
                  <c:v>34</c:v>
                </c:pt>
                <c:pt idx="37">
                  <c:v>36</c:v>
                </c:pt>
                <c:pt idx="38">
                  <c:v>38</c:v>
                </c:pt>
                <c:pt idx="39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28-604D-A31B-18753FE1DC9A}"/>
            </c:ext>
          </c:extLst>
        </c:ser>
        <c:ser>
          <c:idx val="1"/>
          <c:order val="1"/>
          <c:tx>
            <c:v>Y=X^2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函数的导数和极限!$K$36:$K$75</c:f>
              <c:numCache>
                <c:formatCode>General</c:formatCode>
                <c:ptCount val="40"/>
                <c:pt idx="0">
                  <c:v>361</c:v>
                </c:pt>
                <c:pt idx="1">
                  <c:v>324</c:v>
                </c:pt>
                <c:pt idx="2">
                  <c:v>289</c:v>
                </c:pt>
                <c:pt idx="3">
                  <c:v>256</c:v>
                </c:pt>
                <c:pt idx="4">
                  <c:v>225</c:v>
                </c:pt>
                <c:pt idx="5">
                  <c:v>196</c:v>
                </c:pt>
                <c:pt idx="6">
                  <c:v>169</c:v>
                </c:pt>
                <c:pt idx="7">
                  <c:v>144</c:v>
                </c:pt>
                <c:pt idx="8">
                  <c:v>121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49</c:v>
                </c:pt>
                <c:pt idx="13">
                  <c:v>36</c:v>
                </c:pt>
                <c:pt idx="14">
                  <c:v>25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36</c:v>
                </c:pt>
                <c:pt idx="26">
                  <c:v>49</c:v>
                </c:pt>
                <c:pt idx="27">
                  <c:v>64</c:v>
                </c:pt>
                <c:pt idx="28">
                  <c:v>81</c:v>
                </c:pt>
                <c:pt idx="29">
                  <c:v>100</c:v>
                </c:pt>
                <c:pt idx="30">
                  <c:v>121</c:v>
                </c:pt>
                <c:pt idx="31">
                  <c:v>144</c:v>
                </c:pt>
                <c:pt idx="32">
                  <c:v>169</c:v>
                </c:pt>
                <c:pt idx="33">
                  <c:v>196</c:v>
                </c:pt>
                <c:pt idx="34">
                  <c:v>225</c:v>
                </c:pt>
                <c:pt idx="35">
                  <c:v>256</c:v>
                </c:pt>
                <c:pt idx="36">
                  <c:v>289</c:v>
                </c:pt>
                <c:pt idx="37">
                  <c:v>324</c:v>
                </c:pt>
                <c:pt idx="38">
                  <c:v>361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28-604D-A31B-18753FE1D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68271"/>
        <c:axId val="1554069983"/>
      </c:lineChart>
      <c:catAx>
        <c:axId val="15540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9983"/>
        <c:crosses val="autoZero"/>
        <c:auto val="1"/>
        <c:lblAlgn val="ctr"/>
        <c:lblOffset val="100"/>
        <c:noMultiLvlLbl val="0"/>
      </c:catAx>
      <c:valAx>
        <c:axId val="1554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4171604838054E-2"/>
          <c:y val="9.1675862529769434E-2"/>
          <c:w val="0.95049180327868854"/>
          <c:h val="0.89767334955422473"/>
        </c:manualLayout>
      </c:layout>
      <c:lineChart>
        <c:grouping val="stacked"/>
        <c:varyColors val="0"/>
        <c:ser>
          <c:idx val="2"/>
          <c:order val="0"/>
          <c:tx>
            <c:v>切线3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函数的导数和极限!$M$36:$M$75</c:f>
              <c:numCache>
                <c:formatCode>General</c:formatCode>
                <c:ptCount val="40"/>
                <c:pt idx="0">
                  <c:v>-123</c:v>
                </c:pt>
                <c:pt idx="1">
                  <c:v>-117</c:v>
                </c:pt>
                <c:pt idx="2">
                  <c:v>-111</c:v>
                </c:pt>
                <c:pt idx="3">
                  <c:v>-105</c:v>
                </c:pt>
                <c:pt idx="4">
                  <c:v>-99</c:v>
                </c:pt>
                <c:pt idx="5">
                  <c:v>-93</c:v>
                </c:pt>
                <c:pt idx="6">
                  <c:v>-87</c:v>
                </c:pt>
                <c:pt idx="7">
                  <c:v>-81</c:v>
                </c:pt>
                <c:pt idx="8">
                  <c:v>-75</c:v>
                </c:pt>
                <c:pt idx="9">
                  <c:v>-69</c:v>
                </c:pt>
                <c:pt idx="10">
                  <c:v>-63</c:v>
                </c:pt>
                <c:pt idx="11">
                  <c:v>-57</c:v>
                </c:pt>
                <c:pt idx="12">
                  <c:v>-51</c:v>
                </c:pt>
                <c:pt idx="13">
                  <c:v>-45</c:v>
                </c:pt>
                <c:pt idx="14">
                  <c:v>-39</c:v>
                </c:pt>
                <c:pt idx="15">
                  <c:v>-33</c:v>
                </c:pt>
                <c:pt idx="16">
                  <c:v>-27</c:v>
                </c:pt>
                <c:pt idx="17">
                  <c:v>-21</c:v>
                </c:pt>
                <c:pt idx="18">
                  <c:v>-15</c:v>
                </c:pt>
                <c:pt idx="19">
                  <c:v>-9</c:v>
                </c:pt>
                <c:pt idx="20">
                  <c:v>-3</c:v>
                </c:pt>
                <c:pt idx="21">
                  <c:v>3</c:v>
                </c:pt>
                <c:pt idx="22">
                  <c:v>9</c:v>
                </c:pt>
                <c:pt idx="23">
                  <c:v>15</c:v>
                </c:pt>
                <c:pt idx="24">
                  <c:v>21</c:v>
                </c:pt>
                <c:pt idx="25">
                  <c:v>27</c:v>
                </c:pt>
                <c:pt idx="26">
                  <c:v>33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57</c:v>
                </c:pt>
                <c:pt idx="31">
                  <c:v>63</c:v>
                </c:pt>
                <c:pt idx="32">
                  <c:v>69</c:v>
                </c:pt>
                <c:pt idx="33">
                  <c:v>75</c:v>
                </c:pt>
                <c:pt idx="34">
                  <c:v>81</c:v>
                </c:pt>
                <c:pt idx="35">
                  <c:v>87</c:v>
                </c:pt>
                <c:pt idx="36">
                  <c:v>93</c:v>
                </c:pt>
                <c:pt idx="37">
                  <c:v>99</c:v>
                </c:pt>
                <c:pt idx="38">
                  <c:v>105</c:v>
                </c:pt>
                <c:pt idx="3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E2-6C4E-AC15-87E55DF4240F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函数的导数和极限!$K$36:$K$75</c:f>
              <c:numCache>
                <c:formatCode>General</c:formatCode>
                <c:ptCount val="40"/>
                <c:pt idx="0">
                  <c:v>361</c:v>
                </c:pt>
                <c:pt idx="1">
                  <c:v>324</c:v>
                </c:pt>
                <c:pt idx="2">
                  <c:v>289</c:v>
                </c:pt>
                <c:pt idx="3">
                  <c:v>256</c:v>
                </c:pt>
                <c:pt idx="4">
                  <c:v>225</c:v>
                </c:pt>
                <c:pt idx="5">
                  <c:v>196</c:v>
                </c:pt>
                <c:pt idx="6">
                  <c:v>169</c:v>
                </c:pt>
                <c:pt idx="7">
                  <c:v>144</c:v>
                </c:pt>
                <c:pt idx="8">
                  <c:v>121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49</c:v>
                </c:pt>
                <c:pt idx="13">
                  <c:v>36</c:v>
                </c:pt>
                <c:pt idx="14">
                  <c:v>25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4</c:v>
                </c:pt>
                <c:pt idx="22">
                  <c:v>9</c:v>
                </c:pt>
                <c:pt idx="23">
                  <c:v>16</c:v>
                </c:pt>
                <c:pt idx="24">
                  <c:v>25</c:v>
                </c:pt>
                <c:pt idx="25">
                  <c:v>36</c:v>
                </c:pt>
                <c:pt idx="26">
                  <c:v>49</c:v>
                </c:pt>
                <c:pt idx="27">
                  <c:v>64</c:v>
                </c:pt>
                <c:pt idx="28">
                  <c:v>81</c:v>
                </c:pt>
                <c:pt idx="29">
                  <c:v>100</c:v>
                </c:pt>
                <c:pt idx="30">
                  <c:v>121</c:v>
                </c:pt>
                <c:pt idx="31">
                  <c:v>144</c:v>
                </c:pt>
                <c:pt idx="32">
                  <c:v>169</c:v>
                </c:pt>
                <c:pt idx="33">
                  <c:v>196</c:v>
                </c:pt>
                <c:pt idx="34">
                  <c:v>225</c:v>
                </c:pt>
                <c:pt idx="35">
                  <c:v>256</c:v>
                </c:pt>
                <c:pt idx="36">
                  <c:v>289</c:v>
                </c:pt>
                <c:pt idx="37">
                  <c:v>324</c:v>
                </c:pt>
                <c:pt idx="38">
                  <c:v>361</c:v>
                </c:pt>
                <c:pt idx="3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2AE2-6C4E-AC15-87E55DF42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68271"/>
        <c:axId val="1554069983"/>
      </c:lineChart>
      <c:catAx>
        <c:axId val="15540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9983"/>
        <c:crosses val="autoZero"/>
        <c:auto val="1"/>
        <c:lblAlgn val="ctr"/>
        <c:lblOffset val="100"/>
        <c:noMultiLvlLbl val="0"/>
      </c:catAx>
      <c:valAx>
        <c:axId val="1554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81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194171604838054E-2"/>
          <c:y val="9.1675862529769434E-2"/>
          <c:w val="0.95049180327868854"/>
          <c:h val="0.89767334955422473"/>
        </c:manualLayout>
      </c:layout>
      <c:lineChart>
        <c:grouping val="stacked"/>
        <c:varyColors val="0"/>
        <c:ser>
          <c:idx val="2"/>
          <c:order val="0"/>
          <c:tx>
            <c:v>切线6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函数的导数和极限!$J$36:$J$75</c:f>
              <c:numCache>
                <c:formatCode>General</c:formatCode>
                <c:ptCount val="40"/>
                <c:pt idx="0">
                  <c:v>-19</c:v>
                </c:pt>
                <c:pt idx="1">
                  <c:v>-18</c:v>
                </c:pt>
                <c:pt idx="2">
                  <c:v>-17</c:v>
                </c:pt>
                <c:pt idx="3">
                  <c:v>-16</c:v>
                </c:pt>
                <c:pt idx="4">
                  <c:v>-15</c:v>
                </c:pt>
                <c:pt idx="5">
                  <c:v>-14</c:v>
                </c:pt>
                <c:pt idx="6">
                  <c:v>-13</c:v>
                </c:pt>
                <c:pt idx="7">
                  <c:v>-12</c:v>
                </c:pt>
                <c:pt idx="8">
                  <c:v>-11</c:v>
                </c:pt>
                <c:pt idx="9">
                  <c:v>-10</c:v>
                </c:pt>
                <c:pt idx="10">
                  <c:v>-9</c:v>
                </c:pt>
                <c:pt idx="11">
                  <c:v>-8</c:v>
                </c:pt>
                <c:pt idx="12">
                  <c:v>-7</c:v>
                </c:pt>
                <c:pt idx="13">
                  <c:v>-6</c:v>
                </c:pt>
                <c:pt idx="14">
                  <c:v>-5</c:v>
                </c:pt>
                <c:pt idx="15">
                  <c:v>-4</c:v>
                </c:pt>
                <c:pt idx="16">
                  <c:v>-3</c:v>
                </c:pt>
                <c:pt idx="17">
                  <c:v>-2</c:v>
                </c:pt>
                <c:pt idx="18">
                  <c:v>-1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4</c:v>
                </c:pt>
                <c:pt idx="24">
                  <c:v>5</c:v>
                </c:pt>
                <c:pt idx="25">
                  <c:v>6</c:v>
                </c:pt>
                <c:pt idx="26">
                  <c:v>7</c:v>
                </c:pt>
                <c:pt idx="27">
                  <c:v>8</c:v>
                </c:pt>
                <c:pt idx="28">
                  <c:v>9</c:v>
                </c:pt>
                <c:pt idx="29">
                  <c:v>10</c:v>
                </c:pt>
                <c:pt idx="30">
                  <c:v>11</c:v>
                </c:pt>
                <c:pt idx="31">
                  <c:v>12</c:v>
                </c:pt>
                <c:pt idx="32">
                  <c:v>13</c:v>
                </c:pt>
                <c:pt idx="33">
                  <c:v>14</c:v>
                </c:pt>
                <c:pt idx="34">
                  <c:v>15</c:v>
                </c:pt>
                <c:pt idx="35">
                  <c:v>16</c:v>
                </c:pt>
                <c:pt idx="36">
                  <c:v>17</c:v>
                </c:pt>
                <c:pt idx="37">
                  <c:v>18</c:v>
                </c:pt>
                <c:pt idx="38">
                  <c:v>19</c:v>
                </c:pt>
                <c:pt idx="39">
                  <c:v>20</c:v>
                </c:pt>
              </c:numCache>
            </c:numRef>
          </c:cat>
          <c:val>
            <c:numRef>
              <c:f>函数的导数和极限!$N$36:$N$75</c:f>
              <c:numCache>
                <c:formatCode>General</c:formatCode>
                <c:ptCount val="40"/>
                <c:pt idx="0">
                  <c:v>-264</c:v>
                </c:pt>
                <c:pt idx="1">
                  <c:v>-252</c:v>
                </c:pt>
                <c:pt idx="2">
                  <c:v>-240</c:v>
                </c:pt>
                <c:pt idx="3">
                  <c:v>-228</c:v>
                </c:pt>
                <c:pt idx="4">
                  <c:v>-216</c:v>
                </c:pt>
                <c:pt idx="5">
                  <c:v>-204</c:v>
                </c:pt>
                <c:pt idx="6">
                  <c:v>-192</c:v>
                </c:pt>
                <c:pt idx="7">
                  <c:v>-180</c:v>
                </c:pt>
                <c:pt idx="8">
                  <c:v>-168</c:v>
                </c:pt>
                <c:pt idx="9">
                  <c:v>-156</c:v>
                </c:pt>
                <c:pt idx="10">
                  <c:v>-144</c:v>
                </c:pt>
                <c:pt idx="11">
                  <c:v>-132</c:v>
                </c:pt>
                <c:pt idx="12">
                  <c:v>-120</c:v>
                </c:pt>
                <c:pt idx="13">
                  <c:v>-108</c:v>
                </c:pt>
                <c:pt idx="14">
                  <c:v>-96</c:v>
                </c:pt>
                <c:pt idx="15">
                  <c:v>-84</c:v>
                </c:pt>
                <c:pt idx="16">
                  <c:v>-72</c:v>
                </c:pt>
                <c:pt idx="17">
                  <c:v>-60</c:v>
                </c:pt>
                <c:pt idx="18">
                  <c:v>-48</c:v>
                </c:pt>
                <c:pt idx="19">
                  <c:v>-36</c:v>
                </c:pt>
                <c:pt idx="20">
                  <c:v>-24</c:v>
                </c:pt>
                <c:pt idx="21">
                  <c:v>-12</c:v>
                </c:pt>
                <c:pt idx="22">
                  <c:v>0</c:v>
                </c:pt>
                <c:pt idx="23">
                  <c:v>12</c:v>
                </c:pt>
                <c:pt idx="24">
                  <c:v>24</c:v>
                </c:pt>
                <c:pt idx="25">
                  <c:v>36</c:v>
                </c:pt>
                <c:pt idx="26">
                  <c:v>48</c:v>
                </c:pt>
                <c:pt idx="27">
                  <c:v>60</c:v>
                </c:pt>
                <c:pt idx="28">
                  <c:v>72</c:v>
                </c:pt>
                <c:pt idx="29">
                  <c:v>84</c:v>
                </c:pt>
                <c:pt idx="30">
                  <c:v>96</c:v>
                </c:pt>
                <c:pt idx="31">
                  <c:v>108</c:v>
                </c:pt>
                <c:pt idx="32">
                  <c:v>120</c:v>
                </c:pt>
                <c:pt idx="33">
                  <c:v>132</c:v>
                </c:pt>
                <c:pt idx="34">
                  <c:v>144</c:v>
                </c:pt>
                <c:pt idx="35">
                  <c:v>156</c:v>
                </c:pt>
                <c:pt idx="36">
                  <c:v>168</c:v>
                </c:pt>
                <c:pt idx="37">
                  <c:v>180</c:v>
                </c:pt>
                <c:pt idx="38">
                  <c:v>192</c:v>
                </c:pt>
                <c:pt idx="39">
                  <c:v>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7-9D45-B45D-02A464676790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函数的导数和极限!$M$36:$M$75</c:f>
              <c:numCache>
                <c:formatCode>General</c:formatCode>
                <c:ptCount val="40"/>
                <c:pt idx="0">
                  <c:v>-123</c:v>
                </c:pt>
                <c:pt idx="1">
                  <c:v>-117</c:v>
                </c:pt>
                <c:pt idx="2">
                  <c:v>-111</c:v>
                </c:pt>
                <c:pt idx="3">
                  <c:v>-105</c:v>
                </c:pt>
                <c:pt idx="4">
                  <c:v>-99</c:v>
                </c:pt>
                <c:pt idx="5">
                  <c:v>-93</c:v>
                </c:pt>
                <c:pt idx="6">
                  <c:v>-87</c:v>
                </c:pt>
                <c:pt idx="7">
                  <c:v>-81</c:v>
                </c:pt>
                <c:pt idx="8">
                  <c:v>-75</c:v>
                </c:pt>
                <c:pt idx="9">
                  <c:v>-69</c:v>
                </c:pt>
                <c:pt idx="10">
                  <c:v>-63</c:v>
                </c:pt>
                <c:pt idx="11">
                  <c:v>-57</c:v>
                </c:pt>
                <c:pt idx="12">
                  <c:v>-51</c:v>
                </c:pt>
                <c:pt idx="13">
                  <c:v>-45</c:v>
                </c:pt>
                <c:pt idx="14">
                  <c:v>-39</c:v>
                </c:pt>
                <c:pt idx="15">
                  <c:v>-33</c:v>
                </c:pt>
                <c:pt idx="16">
                  <c:v>-27</c:v>
                </c:pt>
                <c:pt idx="17">
                  <c:v>-21</c:v>
                </c:pt>
                <c:pt idx="18">
                  <c:v>-15</c:v>
                </c:pt>
                <c:pt idx="19">
                  <c:v>-9</c:v>
                </c:pt>
                <c:pt idx="20">
                  <c:v>-3</c:v>
                </c:pt>
                <c:pt idx="21">
                  <c:v>3</c:v>
                </c:pt>
                <c:pt idx="22">
                  <c:v>9</c:v>
                </c:pt>
                <c:pt idx="23">
                  <c:v>15</c:v>
                </c:pt>
                <c:pt idx="24">
                  <c:v>21</c:v>
                </c:pt>
                <c:pt idx="25">
                  <c:v>27</c:v>
                </c:pt>
                <c:pt idx="26">
                  <c:v>33</c:v>
                </c:pt>
                <c:pt idx="27">
                  <c:v>39</c:v>
                </c:pt>
                <c:pt idx="28">
                  <c:v>45</c:v>
                </c:pt>
                <c:pt idx="29">
                  <c:v>51</c:v>
                </c:pt>
                <c:pt idx="30">
                  <c:v>57</c:v>
                </c:pt>
                <c:pt idx="31">
                  <c:v>63</c:v>
                </c:pt>
                <c:pt idx="32">
                  <c:v>69</c:v>
                </c:pt>
                <c:pt idx="33">
                  <c:v>75</c:v>
                </c:pt>
                <c:pt idx="34">
                  <c:v>81</c:v>
                </c:pt>
                <c:pt idx="35">
                  <c:v>87</c:v>
                </c:pt>
                <c:pt idx="36">
                  <c:v>93</c:v>
                </c:pt>
                <c:pt idx="37">
                  <c:v>99</c:v>
                </c:pt>
                <c:pt idx="38">
                  <c:v>105</c:v>
                </c:pt>
                <c:pt idx="39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7-9D45-B45D-02A464676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4068271"/>
        <c:axId val="1554069983"/>
      </c:lineChart>
      <c:catAx>
        <c:axId val="1554068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9983"/>
        <c:crosses val="autoZero"/>
        <c:auto val="1"/>
        <c:lblAlgn val="ctr"/>
        <c:lblOffset val="100"/>
        <c:noMultiLvlLbl val="0"/>
      </c:catAx>
      <c:valAx>
        <c:axId val="155406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1554068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accent1">
          <a:alpha val="81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>
        <c:manualLayout>
          <c:layoutTarget val="inner"/>
          <c:xMode val="edge"/>
          <c:yMode val="edge"/>
          <c:x val="0.11543077582511788"/>
          <c:y val="0.32115219260533107"/>
          <c:w val="0.83388341191598803"/>
          <c:h val="0.46448839208942394"/>
        </c:manualLayout>
      </c:layout>
      <c:scatterChart>
        <c:scatterStyle val="smoothMarker"/>
        <c:varyColors val="0"/>
        <c:ser>
          <c:idx val="0"/>
          <c:order val="0"/>
          <c:spPr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prstDash val="solid"/>
                <a:round/>
              </a:ln>
              <a:effectLst/>
            </c:spPr>
          </c:marker>
          <c:xVal>
            <c:numRef>
              <c:f>最小二乘法!$G$2:$G$7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最小二乘法!$H$2:$H$7</c:f>
              <c:numCache>
                <c:formatCode>General</c:formatCode>
                <c:ptCount val="6"/>
                <c:pt idx="0">
                  <c:v>181</c:v>
                </c:pt>
                <c:pt idx="1">
                  <c:v>197</c:v>
                </c:pt>
                <c:pt idx="2">
                  <c:v>235</c:v>
                </c:pt>
                <c:pt idx="3">
                  <c:v>270</c:v>
                </c:pt>
                <c:pt idx="4">
                  <c:v>283</c:v>
                </c:pt>
                <c:pt idx="5">
                  <c:v>292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0E-1B45-A4AF-7874DBCD6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101791"/>
        <c:axId val="1"/>
      </c:scatterChart>
      <c:valAx>
        <c:axId val="130510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305101791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en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最小二乘法!$G$33:$G$38</c:f>
              <c:numCache>
                <c:formatCode>General</c:formatCode>
                <c:ptCount val="6"/>
                <c:pt idx="0">
                  <c:v>36.9</c:v>
                </c:pt>
                <c:pt idx="1">
                  <c:v>46.7</c:v>
                </c:pt>
                <c:pt idx="2">
                  <c:v>63.7</c:v>
                </c:pt>
                <c:pt idx="3">
                  <c:v>77.8</c:v>
                </c:pt>
                <c:pt idx="4">
                  <c:v>84</c:v>
                </c:pt>
                <c:pt idx="5">
                  <c:v>87.5</c:v>
                </c:pt>
              </c:numCache>
            </c:numRef>
          </c:xVal>
          <c:yVal>
            <c:numRef>
              <c:f>最小二乘法!$H$33:$H$38</c:f>
              <c:numCache>
                <c:formatCode>General</c:formatCode>
                <c:ptCount val="6"/>
                <c:pt idx="0">
                  <c:v>177.78592999999998</c:v>
                </c:pt>
                <c:pt idx="1">
                  <c:v>199.67618999999999</c:v>
                </c:pt>
                <c:pt idx="2">
                  <c:v>237.64909</c:v>
                </c:pt>
                <c:pt idx="3">
                  <c:v>269.14425999999997</c:v>
                </c:pt>
                <c:pt idx="4">
                  <c:v>282.9932</c:v>
                </c:pt>
                <c:pt idx="5">
                  <c:v>290.81115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D-E046-8E06-C621C40B4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860015"/>
        <c:axId val="1"/>
      </c:scatterChart>
      <c:valAx>
        <c:axId val="175860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en-CN"/>
          </a:p>
        </c:txPr>
        <c:crossAx val="175860015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en-CN"/>
    </a:p>
  </c:txPr>
  <c:printSettings>
    <c:headerFooter alignWithMargins="0"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5.png"/><Relationship Id="rId1" Type="http://schemas.openxmlformats.org/officeDocument/2006/relationships/image" Target="../media/image2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8.jpeg"/><Relationship Id="rId7" Type="http://schemas.openxmlformats.org/officeDocument/2006/relationships/image" Target="../media/image10.png"/><Relationship Id="rId2" Type="http://schemas.openxmlformats.org/officeDocument/2006/relationships/chart" Target="../charts/chart4.xml"/><Relationship Id="rId1" Type="http://schemas.openxmlformats.org/officeDocument/2006/relationships/image" Target="../media/image7.jpeg"/><Relationship Id="rId6" Type="http://schemas.openxmlformats.org/officeDocument/2006/relationships/image" Target="../media/image9.png"/><Relationship Id="rId5" Type="http://schemas.openxmlformats.org/officeDocument/2006/relationships/chart" Target="../charts/chart6.xml"/><Relationship Id="rId10" Type="http://schemas.openxmlformats.org/officeDocument/2006/relationships/chart" Target="../charts/chart7.xml"/><Relationship Id="rId4" Type="http://schemas.openxmlformats.org/officeDocument/2006/relationships/chart" Target="../charts/chart5.xml"/><Relationship Id="rId9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emf"/><Relationship Id="rId2" Type="http://schemas.openxmlformats.org/officeDocument/2006/relationships/image" Target="../media/image14.emf"/><Relationship Id="rId1" Type="http://schemas.openxmlformats.org/officeDocument/2006/relationships/image" Target="../media/image13.png"/><Relationship Id="rId5" Type="http://schemas.openxmlformats.org/officeDocument/2006/relationships/image" Target="../media/image17.emf"/><Relationship Id="rId4" Type="http://schemas.openxmlformats.org/officeDocument/2006/relationships/image" Target="../media/image16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19.png"/><Relationship Id="rId1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image" Target="../media/image22.png"/><Relationship Id="rId1" Type="http://schemas.openxmlformats.org/officeDocument/2006/relationships/chart" Target="../charts/chart8.xml"/><Relationship Id="rId4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0</xdr:row>
      <xdr:rowOff>12700</xdr:rowOff>
    </xdr:from>
    <xdr:to>
      <xdr:col>10</xdr:col>
      <xdr:colOff>558800</xdr:colOff>
      <xdr:row>17</xdr:row>
      <xdr:rowOff>25400</xdr:rowOff>
    </xdr:to>
    <xdr:graphicFrame macro="">
      <xdr:nvGraphicFramePr>
        <xdr:cNvPr id="1630" name="图表 2">
          <a:extLst>
            <a:ext uri="{FF2B5EF4-FFF2-40B4-BE49-F238E27FC236}">
              <a16:creationId xmlns:a16="http://schemas.microsoft.com/office/drawing/2014/main" id="{9B3F3B8F-CE19-36F5-1A6E-9E0A69D43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635000</xdr:colOff>
      <xdr:row>0</xdr:row>
      <xdr:rowOff>12700</xdr:rowOff>
    </xdr:from>
    <xdr:to>
      <xdr:col>5</xdr:col>
      <xdr:colOff>558800</xdr:colOff>
      <xdr:row>3</xdr:row>
      <xdr:rowOff>25400</xdr:rowOff>
    </xdr:to>
    <xdr:pic>
      <xdr:nvPicPr>
        <xdr:cNvPr id="1631" name="图片 3">
          <a:extLst>
            <a:ext uri="{FF2B5EF4-FFF2-40B4-BE49-F238E27FC236}">
              <a16:creationId xmlns:a16="http://schemas.microsoft.com/office/drawing/2014/main" id="{4425682B-DB2E-1C5D-7600-083052864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1800" y="12700"/>
          <a:ext cx="1295400" cy="584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0</xdr:row>
      <xdr:rowOff>0</xdr:rowOff>
    </xdr:from>
    <xdr:to>
      <xdr:col>10</xdr:col>
      <xdr:colOff>177800</xdr:colOff>
      <xdr:row>29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8454439-F9D7-9289-A12C-351398341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16934</xdr:colOff>
      <xdr:row>13</xdr:row>
      <xdr:rowOff>14817</xdr:rowOff>
    </xdr:from>
    <xdr:to>
      <xdr:col>16</xdr:col>
      <xdr:colOff>694267</xdr:colOff>
      <xdr:row>29</xdr:row>
      <xdr:rowOff>33866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6ACA33-1C03-9ABA-450D-D42C91CC6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5</xdr:row>
      <xdr:rowOff>165100</xdr:rowOff>
    </xdr:from>
    <xdr:to>
      <xdr:col>9</xdr:col>
      <xdr:colOff>190500</xdr:colOff>
      <xdr:row>21</xdr:row>
      <xdr:rowOff>12700</xdr:rowOff>
    </xdr:to>
    <xdr:graphicFrame macro="">
      <xdr:nvGraphicFramePr>
        <xdr:cNvPr id="18582" name="图表 1">
          <a:extLst>
            <a:ext uri="{FF2B5EF4-FFF2-40B4-BE49-F238E27FC236}">
              <a16:creationId xmlns:a16="http://schemas.microsoft.com/office/drawing/2014/main" id="{A8D2C003-36EC-FFB5-434D-F44EC5B38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0707" name="图片 1">
          <a:extLst>
            <a:ext uri="{FF2B5EF4-FFF2-40B4-BE49-F238E27FC236}">
              <a16:creationId xmlns:a16="http://schemas.microsoft.com/office/drawing/2014/main" id="{FE766523-AE41-B222-D112-0A5A089E4D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30900" y="723900"/>
          <a:ext cx="45085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0708" name="图片 2">
          <a:extLst>
            <a:ext uri="{FF2B5EF4-FFF2-40B4-BE49-F238E27FC236}">
              <a16:creationId xmlns:a16="http://schemas.microsoft.com/office/drawing/2014/main" id="{D75A11E0-AA63-939F-BD8D-1AA86E6B4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98900" y="342900"/>
          <a:ext cx="17018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3</xdr:row>
      <xdr:rowOff>152400</xdr:rowOff>
    </xdr:from>
    <xdr:to>
      <xdr:col>9</xdr:col>
      <xdr:colOff>127000</xdr:colOff>
      <xdr:row>7</xdr:row>
      <xdr:rowOff>76200</xdr:rowOff>
    </xdr:to>
    <xdr:pic>
      <xdr:nvPicPr>
        <xdr:cNvPr id="22707" name="图片 1">
          <a:extLst>
            <a:ext uri="{FF2B5EF4-FFF2-40B4-BE49-F238E27FC236}">
              <a16:creationId xmlns:a16="http://schemas.microsoft.com/office/drawing/2014/main" id="{432D24C8-107E-5003-882B-F6DE0B3A1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13400" y="723900"/>
          <a:ext cx="266700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546100</xdr:colOff>
      <xdr:row>1</xdr:row>
      <xdr:rowOff>152400</xdr:rowOff>
    </xdr:from>
    <xdr:to>
      <xdr:col>6</xdr:col>
      <xdr:colOff>76200</xdr:colOff>
      <xdr:row>5</xdr:row>
      <xdr:rowOff>25400</xdr:rowOff>
    </xdr:to>
    <xdr:pic>
      <xdr:nvPicPr>
        <xdr:cNvPr id="22708" name="图片 2">
          <a:extLst>
            <a:ext uri="{FF2B5EF4-FFF2-40B4-BE49-F238E27FC236}">
              <a16:creationId xmlns:a16="http://schemas.microsoft.com/office/drawing/2014/main" id="{98E381BF-5661-AC56-085F-6513CF246D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68700" y="342900"/>
          <a:ext cx="1714500" cy="63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23</xdr:row>
      <xdr:rowOff>12700</xdr:rowOff>
    </xdr:from>
    <xdr:to>
      <xdr:col>2</xdr:col>
      <xdr:colOff>266700</xdr:colOff>
      <xdr:row>25</xdr:row>
      <xdr:rowOff>38100</xdr:rowOff>
    </xdr:to>
    <xdr:pic>
      <xdr:nvPicPr>
        <xdr:cNvPr id="3660" name="图片 1">
          <a:extLst>
            <a:ext uri="{FF2B5EF4-FFF2-40B4-BE49-F238E27FC236}">
              <a16:creationId xmlns:a16="http://schemas.microsoft.com/office/drawing/2014/main" id="{0FC7ACB0-4BF3-2CA1-DAD4-38B17073E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3200" y="4394200"/>
          <a:ext cx="1435100" cy="406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317500</xdr:colOff>
      <xdr:row>3</xdr:row>
      <xdr:rowOff>12700</xdr:rowOff>
    </xdr:from>
    <xdr:to>
      <xdr:col>14</xdr:col>
      <xdr:colOff>88900</xdr:colOff>
      <xdr:row>18</xdr:row>
      <xdr:rowOff>38100</xdr:rowOff>
    </xdr:to>
    <xdr:graphicFrame macro="">
      <xdr:nvGraphicFramePr>
        <xdr:cNvPr id="3661" name="图表 2">
          <a:extLst>
            <a:ext uri="{FF2B5EF4-FFF2-40B4-BE49-F238E27FC236}">
              <a16:creationId xmlns:a16="http://schemas.microsoft.com/office/drawing/2014/main" id="{D3FB9BD8-FEAD-3F35-9F8C-09E5E72BD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215900</xdr:colOff>
      <xdr:row>2</xdr:row>
      <xdr:rowOff>76200</xdr:rowOff>
    </xdr:from>
    <xdr:to>
      <xdr:col>2</xdr:col>
      <xdr:colOff>355600</xdr:colOff>
      <xdr:row>4</xdr:row>
      <xdr:rowOff>114300</xdr:rowOff>
    </xdr:to>
    <xdr:pic>
      <xdr:nvPicPr>
        <xdr:cNvPr id="4922" name="图片 1">
          <a:extLst>
            <a:ext uri="{FF2B5EF4-FFF2-40B4-BE49-F238E27FC236}">
              <a16:creationId xmlns:a16="http://schemas.microsoft.com/office/drawing/2014/main" id="{92484B6B-28C2-C4E0-B233-7FB76D25A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900" y="508000"/>
          <a:ext cx="151130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12700</xdr:colOff>
      <xdr:row>4</xdr:row>
      <xdr:rowOff>0</xdr:rowOff>
    </xdr:from>
    <xdr:to>
      <xdr:col>4</xdr:col>
      <xdr:colOff>609600</xdr:colOff>
      <xdr:row>11</xdr:row>
      <xdr:rowOff>177800</xdr:rowOff>
    </xdr:to>
    <xdr:pic>
      <xdr:nvPicPr>
        <xdr:cNvPr id="4923" name="图片 2">
          <a:extLst>
            <a:ext uri="{FF2B5EF4-FFF2-40B4-BE49-F238E27FC236}">
              <a16:creationId xmlns:a16="http://schemas.microsoft.com/office/drawing/2014/main" id="{8F3F6BAE-77B9-A3F5-D288-E8FC85A4FF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812800"/>
          <a:ext cx="4203700" cy="2463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0</xdr:colOff>
      <xdr:row>7</xdr:row>
      <xdr:rowOff>0</xdr:rowOff>
    </xdr:from>
    <xdr:to>
      <xdr:col>13</xdr:col>
      <xdr:colOff>1498600</xdr:colOff>
      <xdr:row>9</xdr:row>
      <xdr:rowOff>101600</xdr:rowOff>
    </xdr:to>
    <xdr:pic>
      <xdr:nvPicPr>
        <xdr:cNvPr id="4924" name="图片 4">
          <a:extLst>
            <a:ext uri="{FF2B5EF4-FFF2-40B4-BE49-F238E27FC236}">
              <a16:creationId xmlns:a16="http://schemas.microsoft.com/office/drawing/2014/main" id="{4E7E6C98-69C3-06F7-1BE1-C3A523687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8800" y="1384300"/>
          <a:ext cx="1498600" cy="48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22</xdr:row>
      <xdr:rowOff>50800</xdr:rowOff>
    </xdr:from>
    <xdr:to>
      <xdr:col>2</xdr:col>
      <xdr:colOff>1193800</xdr:colOff>
      <xdr:row>26</xdr:row>
      <xdr:rowOff>38100</xdr:rowOff>
    </xdr:to>
    <xdr:pic>
      <xdr:nvPicPr>
        <xdr:cNvPr id="5604" name="图片 1">
          <a:extLst>
            <a:ext uri="{FF2B5EF4-FFF2-40B4-BE49-F238E27FC236}">
              <a16:creationId xmlns:a16="http://schemas.microsoft.com/office/drawing/2014/main" id="{2FA2C71A-9FE5-1D99-422D-35E6893AD7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" y="4241800"/>
          <a:ext cx="2514600" cy="749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114300</xdr:colOff>
      <xdr:row>0</xdr:row>
      <xdr:rowOff>177800</xdr:rowOff>
    </xdr:from>
    <xdr:to>
      <xdr:col>9</xdr:col>
      <xdr:colOff>571500</xdr:colOff>
      <xdr:row>16</xdr:row>
      <xdr:rowOff>25400</xdr:rowOff>
    </xdr:to>
    <xdr:graphicFrame macro="">
      <xdr:nvGraphicFramePr>
        <xdr:cNvPr id="5605" name="图表 3">
          <a:extLst>
            <a:ext uri="{FF2B5EF4-FFF2-40B4-BE49-F238E27FC236}">
              <a16:creationId xmlns:a16="http://schemas.microsoft.com/office/drawing/2014/main" id="{3B51D597-DCFE-8473-E11B-11B23FA22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279400</xdr:colOff>
      <xdr:row>31</xdr:row>
      <xdr:rowOff>114300</xdr:rowOff>
    </xdr:to>
    <xdr:pic>
      <xdr:nvPicPr>
        <xdr:cNvPr id="15868" name="图片 1">
          <a:extLst>
            <a:ext uri="{FF2B5EF4-FFF2-40B4-BE49-F238E27FC236}">
              <a16:creationId xmlns:a16="http://schemas.microsoft.com/office/drawing/2014/main" id="{D54AE365-37B8-3F51-B5B6-EA3E47F4C3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334000" cy="6019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292100</xdr:colOff>
      <xdr:row>1</xdr:row>
      <xdr:rowOff>12700</xdr:rowOff>
    </xdr:from>
    <xdr:to>
      <xdr:col>18</xdr:col>
      <xdr:colOff>63500</xdr:colOff>
      <xdr:row>16</xdr:row>
      <xdr:rowOff>38100</xdr:rowOff>
    </xdr:to>
    <xdr:graphicFrame macro="">
      <xdr:nvGraphicFramePr>
        <xdr:cNvPr id="15869" name="图表 2">
          <a:extLst>
            <a:ext uri="{FF2B5EF4-FFF2-40B4-BE49-F238E27FC236}">
              <a16:creationId xmlns:a16="http://schemas.microsoft.com/office/drawing/2014/main" id="{967F9FDD-4801-CC4F-3D71-D8EB2983B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381000</xdr:colOff>
      <xdr:row>18</xdr:row>
      <xdr:rowOff>50800</xdr:rowOff>
    </xdr:from>
    <xdr:to>
      <xdr:col>15</xdr:col>
      <xdr:colOff>148167</xdr:colOff>
      <xdr:row>34</xdr:row>
      <xdr:rowOff>431800</xdr:rowOff>
    </xdr:to>
    <xdr:pic>
      <xdr:nvPicPr>
        <xdr:cNvPr id="15870" name="图片 3">
          <a:extLst>
            <a:ext uri="{FF2B5EF4-FFF2-40B4-BE49-F238E27FC236}">
              <a16:creationId xmlns:a16="http://schemas.microsoft.com/office/drawing/2014/main" id="{BD47786C-5146-07CF-82B9-69D48B6A4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35900" y="3479800"/>
          <a:ext cx="4635500" cy="3365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88900</xdr:colOff>
      <xdr:row>35</xdr:row>
      <xdr:rowOff>91017</xdr:rowOff>
    </xdr:from>
    <xdr:to>
      <xdr:col>30</xdr:col>
      <xdr:colOff>12700</xdr:colOff>
      <xdr:row>64</xdr:row>
      <xdr:rowOff>135467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38BB76-0B43-BFD1-54AE-D8A424CDE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325968</xdr:colOff>
      <xdr:row>82</xdr:row>
      <xdr:rowOff>0</xdr:rowOff>
    </xdr:from>
    <xdr:to>
      <xdr:col>26</xdr:col>
      <xdr:colOff>237068</xdr:colOff>
      <xdr:row>118</xdr:row>
      <xdr:rowOff>89122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E52923-4C3F-B14B-9453-5489347909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33867</xdr:colOff>
      <xdr:row>81</xdr:row>
      <xdr:rowOff>101600</xdr:rowOff>
    </xdr:from>
    <xdr:to>
      <xdr:col>15</xdr:col>
      <xdr:colOff>474134</xdr:colOff>
      <xdr:row>113</xdr:row>
      <xdr:rowOff>158066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52E763-6FED-C35C-3A92-8E576E9DE1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096934" y="16984133"/>
          <a:ext cx="7772400" cy="6017000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592666</xdr:colOff>
      <xdr:row>113</xdr:row>
      <xdr:rowOff>152400</xdr:rowOff>
    </xdr:from>
    <xdr:to>
      <xdr:col>11</xdr:col>
      <xdr:colOff>245533</xdr:colOff>
      <xdr:row>120</xdr:row>
      <xdr:rowOff>143934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C373058-04F9-FC51-2EC1-A8E1F5CA9B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61466" y="22995467"/>
          <a:ext cx="2768600" cy="1295400"/>
        </a:xfrm>
        <a:prstGeom prst="rect">
          <a:avLst/>
        </a:prstGeom>
      </xdr:spPr>
    </xdr:pic>
    <xdr:clientData/>
  </xdr:twoCellAnchor>
  <xdr:twoCellAnchor editAs="oneCell">
    <xdr:from>
      <xdr:col>1</xdr:col>
      <xdr:colOff>524933</xdr:colOff>
      <xdr:row>127</xdr:row>
      <xdr:rowOff>16934</xdr:rowOff>
    </xdr:from>
    <xdr:to>
      <xdr:col>15</xdr:col>
      <xdr:colOff>270933</xdr:colOff>
      <xdr:row>158</xdr:row>
      <xdr:rowOff>178902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4F9532D-ED74-DE03-501C-AEC0F1EC78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893733" y="25467734"/>
          <a:ext cx="7772400" cy="5936235"/>
        </a:xfrm>
        <a:prstGeom prst="rect">
          <a:avLst/>
        </a:prstGeom>
      </xdr:spPr>
    </xdr:pic>
    <xdr:clientData/>
  </xdr:twoCellAnchor>
  <xdr:twoCellAnchor editAs="oneCell">
    <xdr:from>
      <xdr:col>1</xdr:col>
      <xdr:colOff>508001</xdr:colOff>
      <xdr:row>160</xdr:row>
      <xdr:rowOff>118534</xdr:rowOff>
    </xdr:from>
    <xdr:to>
      <xdr:col>12</xdr:col>
      <xdr:colOff>1257301</xdr:colOff>
      <xdr:row>164</xdr:row>
      <xdr:rowOff>84667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8D79D08-FE64-6233-5B1C-85C94F8A4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4876801" y="31716134"/>
          <a:ext cx="4559300" cy="711200"/>
        </a:xfrm>
        <a:prstGeom prst="rect">
          <a:avLst/>
        </a:prstGeom>
      </xdr:spPr>
    </xdr:pic>
    <xdr:clientData/>
  </xdr:twoCellAnchor>
  <xdr:twoCellAnchor>
    <xdr:from>
      <xdr:col>17</xdr:col>
      <xdr:colOff>355600</xdr:colOff>
      <xdr:row>127</xdr:row>
      <xdr:rowOff>67732</xdr:rowOff>
    </xdr:from>
    <xdr:to>
      <xdr:col>28</xdr:col>
      <xdr:colOff>643466</xdr:colOff>
      <xdr:row>170</xdr:row>
      <xdr:rowOff>169332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9F41EA5-93DD-2A4F-ACAA-4390F821F3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279400</xdr:colOff>
      <xdr:row>14</xdr:row>
      <xdr:rowOff>25400</xdr:rowOff>
    </xdr:to>
    <xdr:pic>
      <xdr:nvPicPr>
        <xdr:cNvPr id="16591" name="图片 1">
          <a:extLst>
            <a:ext uri="{FF2B5EF4-FFF2-40B4-BE49-F238E27FC236}">
              <a16:creationId xmlns:a16="http://schemas.microsoft.com/office/drawing/2014/main" id="{D3C1A7C7-D7F0-5301-5E6E-C06B457F8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394200" cy="269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231775</xdr:colOff>
      <xdr:row>13</xdr:row>
      <xdr:rowOff>9979</xdr:rowOff>
    </xdr:from>
    <xdr:to>
      <xdr:col>24</xdr:col>
      <xdr:colOff>279403</xdr:colOff>
      <xdr:row>33</xdr:row>
      <xdr:rowOff>126547</xdr:rowOff>
    </xdr:to>
    <xdr:sp macro="" textlink="">
      <xdr:nvSpPr>
        <xdr:cNvPr id="9" name="圆角矩形 1">
          <a:extLst>
            <a:ext uri="{FF2B5EF4-FFF2-40B4-BE49-F238E27FC236}">
              <a16:creationId xmlns:a16="http://schemas.microsoft.com/office/drawing/2014/main" id="{12847C3F-DAE0-1B5F-B481-3FFFE9EF6F2D}"/>
            </a:ext>
          </a:extLst>
        </xdr:cNvPr>
        <xdr:cNvSpPr/>
      </xdr:nvSpPr>
      <xdr:spPr>
        <a:xfrm>
          <a:off x="8474075" y="2557236"/>
          <a:ext cx="8264525" cy="4035425"/>
        </a:xfrm>
        <a:prstGeom prst="roundRect">
          <a:avLst/>
        </a:prstGeom>
        <a:solidFill>
          <a:schemeClr val="tx1"/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wrap="square" anchor="ctr"/>
        <a:lstStyle>
          <a:defPPr>
            <a:defRPr lang="zh-CN"/>
          </a:defPPr>
          <a:lvl1pPr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buFont typeface="Arial" panose="020B0604020202020204" pitchFamily="34" charset="0"/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zh-CN" altLang="en-US"/>
        </a:p>
      </xdr:txBody>
    </xdr:sp>
    <xdr:clientData/>
  </xdr:twoCellAnchor>
  <xdr:twoCellAnchor>
    <xdr:from>
      <xdr:col>12</xdr:col>
      <xdr:colOff>0</xdr:colOff>
      <xdr:row>9</xdr:row>
      <xdr:rowOff>0</xdr:rowOff>
    </xdr:from>
    <xdr:to>
      <xdr:col>24</xdr:col>
      <xdr:colOff>0</xdr:colOff>
      <xdr:row>32</xdr:row>
      <xdr:rowOff>19278</xdr:rowOff>
    </xdr:to>
    <xdr:sp macro="" textlink="">
      <xdr:nvSpPr>
        <xdr:cNvPr id="10" name="内容占位符 15362">
          <a:extLst>
            <a:ext uri="{FF2B5EF4-FFF2-40B4-BE49-F238E27FC236}">
              <a16:creationId xmlns:a16="http://schemas.microsoft.com/office/drawing/2014/main" id="{883EA43E-21CD-0AFA-64FD-2873BC052FEA}"/>
            </a:ext>
          </a:extLst>
        </xdr:cNvPr>
        <xdr:cNvSpPr>
          <a:spLocks noGrp="1" noChangeArrowheads="1"/>
        </xdr:cNvSpPr>
      </xdr:nvSpPr>
      <xdr:spPr bwMode="auto">
        <a:xfrm>
          <a:off x="8229600" y="1763486"/>
          <a:ext cx="8229600" cy="4525963"/>
        </a:xfrm>
        <a:prstGeom prst="rect">
          <a:avLst/>
        </a:prstGeom>
        <a:noFill/>
        <a:ln>
          <a:noFill/>
        </a:ln>
      </xdr:spPr>
      <xdr:txBody>
        <a:bodyPr vert="horz" wrap="square" lIns="91440" tIns="45720" rIns="91440" bIns="45720" numCol="1" anchor="t" anchorCtr="0" compatLnSpc="1">
          <a:prstTxWarp prst="textNoShape">
            <a:avLst/>
          </a:prstTxWarp>
        </a:bodyPr>
        <a:lstStyle>
          <a:lvl1pPr marL="342900" indent="-342900" algn="l" rtl="0" fontAlgn="base">
            <a:spcBef>
              <a:spcPct val="20000"/>
            </a:spcBef>
            <a:spcAft>
              <a:spcPct val="0"/>
            </a:spcAft>
            <a:buChar char="•"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742950" lvl="1" indent="-285750" algn="l" rtl="0" fontAlgn="base">
            <a:spcBef>
              <a:spcPct val="20000"/>
            </a:spcBef>
            <a:spcAft>
              <a:spcPct val="0"/>
            </a:spcAft>
            <a:buChar char="–"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43000" lvl="2" indent="-228600" algn="l" rtl="0" fontAlgn="base">
            <a:spcBef>
              <a:spcPct val="20000"/>
            </a:spcBef>
            <a:spcAft>
              <a:spcPct val="0"/>
            </a:spcAft>
            <a:buChar char="•"/>
            <a:defRPr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600200" lvl="3" indent="-228600" algn="l" rtl="0" fontAlgn="base">
            <a:spcBef>
              <a:spcPct val="20000"/>
            </a:spcBef>
            <a:spcAft>
              <a:spcPct val="0"/>
            </a:spcAft>
            <a:buChar char="–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057400" lvl="4" indent="-228600" algn="l" rtl="0" fontAlgn="base">
            <a:spcBef>
              <a:spcPct val="20000"/>
            </a:spcBef>
            <a:spcAft>
              <a:spcPct val="0"/>
            </a:spcAft>
            <a:buChar char="»"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514600" lvl="5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971800" lvl="6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429000" lvl="7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886200" lvl="8" indent="-228600" algn="l" defTabSz="914400" eaLnBrk="1" fontAlgn="base" latinLnBrk="0" hangingPunct="1">
            <a:lnSpc>
              <a:spcPct val="100000"/>
            </a:lnSpc>
            <a:spcBef>
              <a:spcPct val="20000"/>
            </a:spcBef>
            <a:spcAft>
              <a:spcPct val="0"/>
            </a:spcAft>
            <a:buChar char="»"/>
            <a:defRPr sz="1600" b="0" i="0" u="non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>
            <a:lnSpc>
              <a:spcPts val="2700"/>
            </a:lnSpc>
          </a:pPr>
          <a:r>
            <a:rPr lang="zh-CN" altLang="en-US"/>
            <a:t>第四步，利用网络期望输出和实际输出，计算误差函数对输出层的各神经元的偏导数    。 </a:t>
          </a:r>
        </a:p>
      </xdr:txBody>
    </xdr:sp>
    <xdr:clientData/>
  </xdr:twoCellAnchor>
  <xdr:twoCellAnchor editAs="oneCell">
    <xdr:from>
      <xdr:col>13</xdr:col>
      <xdr:colOff>254000</xdr:colOff>
      <xdr:row>16</xdr:row>
      <xdr:rowOff>165100</xdr:rowOff>
    </xdr:from>
    <xdr:to>
      <xdr:col>16</xdr:col>
      <xdr:colOff>431800</xdr:colOff>
      <xdr:row>23</xdr:row>
      <xdr:rowOff>114300</xdr:rowOff>
    </xdr:to>
    <xdr:pic>
      <xdr:nvPicPr>
        <xdr:cNvPr id="16594" name="图片 10">
          <a:extLst>
            <a:ext uri="{FF2B5EF4-FFF2-40B4-BE49-F238E27FC236}">
              <a16:creationId xmlns:a16="http://schemas.microsoft.com/office/drawing/2014/main" id="{B5A66CF9-C2FF-DE8C-8AAB-F2EBD992188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69400" y="3213100"/>
          <a:ext cx="2235200" cy="128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254000</xdr:colOff>
      <xdr:row>15</xdr:row>
      <xdr:rowOff>139700</xdr:rowOff>
    </xdr:from>
    <xdr:to>
      <xdr:col>23</xdr:col>
      <xdr:colOff>533400</xdr:colOff>
      <xdr:row>21</xdr:row>
      <xdr:rowOff>139700</xdr:rowOff>
    </xdr:to>
    <xdr:pic>
      <xdr:nvPicPr>
        <xdr:cNvPr id="16595" name="图片 11">
          <a:extLst>
            <a:ext uri="{FF2B5EF4-FFF2-40B4-BE49-F238E27FC236}">
              <a16:creationId xmlns:a16="http://schemas.microsoft.com/office/drawing/2014/main" id="{FC50E0B1-CDDE-2AB0-D6F7-F6340D86E0A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12600" y="2997200"/>
          <a:ext cx="4394200" cy="114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393700</xdr:colOff>
      <xdr:row>21</xdr:row>
      <xdr:rowOff>114300</xdr:rowOff>
    </xdr:from>
    <xdr:to>
      <xdr:col>22</xdr:col>
      <xdr:colOff>12700</xdr:colOff>
      <xdr:row>31</xdr:row>
      <xdr:rowOff>25400</xdr:rowOff>
    </xdr:to>
    <xdr:pic>
      <xdr:nvPicPr>
        <xdr:cNvPr id="16596" name="图片 12">
          <a:extLst>
            <a:ext uri="{FF2B5EF4-FFF2-40B4-BE49-F238E27FC236}">
              <a16:creationId xmlns:a16="http://schemas.microsoft.com/office/drawing/2014/main" id="{DD17D79F-5E8D-F370-A9DB-551E578929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09100" y="4114800"/>
          <a:ext cx="5791200" cy="1816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12700</xdr:colOff>
      <xdr:row>13</xdr:row>
      <xdr:rowOff>114300</xdr:rowOff>
    </xdr:from>
    <xdr:to>
      <xdr:col>16</xdr:col>
      <xdr:colOff>76200</xdr:colOff>
      <xdr:row>16</xdr:row>
      <xdr:rowOff>0</xdr:rowOff>
    </xdr:to>
    <xdr:pic>
      <xdr:nvPicPr>
        <xdr:cNvPr id="16597" name="图片 13">
          <a:extLst>
            <a:ext uri="{FF2B5EF4-FFF2-40B4-BE49-F238E27FC236}">
              <a16:creationId xmlns:a16="http://schemas.microsoft.com/office/drawing/2014/main" id="{CAFCEE7D-C5B8-B1B4-4995-5EA79C8C017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99700" y="2590800"/>
          <a:ext cx="7493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8100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0</xdr:row>
      <xdr:rowOff>25400</xdr:rowOff>
    </xdr:from>
    <xdr:to>
      <xdr:col>5</xdr:col>
      <xdr:colOff>673100</xdr:colOff>
      <xdr:row>4</xdr:row>
      <xdr:rowOff>127000</xdr:rowOff>
    </xdr:to>
    <xdr:pic>
      <xdr:nvPicPr>
        <xdr:cNvPr id="17747" name="图片 3">
          <a:extLst>
            <a:ext uri="{FF2B5EF4-FFF2-40B4-BE49-F238E27FC236}">
              <a16:creationId xmlns:a16="http://schemas.microsoft.com/office/drawing/2014/main" id="{D75C38B0-738B-4028-4778-66146C5F0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5400"/>
          <a:ext cx="4089400" cy="86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3</xdr:row>
      <xdr:rowOff>165100</xdr:rowOff>
    </xdr:from>
    <xdr:to>
      <xdr:col>5</xdr:col>
      <xdr:colOff>673100</xdr:colOff>
      <xdr:row>15</xdr:row>
      <xdr:rowOff>177800</xdr:rowOff>
    </xdr:to>
    <xdr:pic>
      <xdr:nvPicPr>
        <xdr:cNvPr id="17748" name="图片 4">
          <a:extLst>
            <a:ext uri="{FF2B5EF4-FFF2-40B4-BE49-F238E27FC236}">
              <a16:creationId xmlns:a16="http://schemas.microsoft.com/office/drawing/2014/main" id="{F7EED541-4D10-48AF-8A69-4D5808AD5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736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12</xdr:row>
      <xdr:rowOff>0</xdr:rowOff>
    </xdr:from>
    <xdr:to>
      <xdr:col>5</xdr:col>
      <xdr:colOff>673100</xdr:colOff>
      <xdr:row>24</xdr:row>
      <xdr:rowOff>165100</xdr:rowOff>
    </xdr:to>
    <xdr:pic>
      <xdr:nvPicPr>
        <xdr:cNvPr id="6254" name="图片 1">
          <a:extLst>
            <a:ext uri="{FF2B5EF4-FFF2-40B4-BE49-F238E27FC236}">
              <a16:creationId xmlns:a16="http://schemas.microsoft.com/office/drawing/2014/main" id="{BC11866F-B732-C8A0-F0E2-7413841DB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2286000"/>
          <a:ext cx="4089400" cy="2451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5</xdr:col>
      <xdr:colOff>673100</xdr:colOff>
      <xdr:row>12</xdr:row>
      <xdr:rowOff>12700</xdr:rowOff>
    </xdr:to>
    <xdr:pic>
      <xdr:nvPicPr>
        <xdr:cNvPr id="6255" name="图片 2">
          <a:extLst>
            <a:ext uri="{FF2B5EF4-FFF2-40B4-BE49-F238E27FC236}">
              <a16:creationId xmlns:a16="http://schemas.microsoft.com/office/drawing/2014/main" id="{EF65AE9E-4B91-4140-1D1D-64F9DAB38C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021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12700</xdr:colOff>
      <xdr:row>24</xdr:row>
      <xdr:rowOff>101600</xdr:rowOff>
    </xdr:from>
    <xdr:to>
      <xdr:col>5</xdr:col>
      <xdr:colOff>673100</xdr:colOff>
      <xdr:row>36</xdr:row>
      <xdr:rowOff>114300</xdr:rowOff>
    </xdr:to>
    <xdr:pic>
      <xdr:nvPicPr>
        <xdr:cNvPr id="6256" name="图片 3">
          <a:extLst>
            <a:ext uri="{FF2B5EF4-FFF2-40B4-BE49-F238E27FC236}">
              <a16:creationId xmlns:a16="http://schemas.microsoft.com/office/drawing/2014/main" id="{AC601DD6-E023-0541-279B-41D3D03DE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700" y="4673600"/>
          <a:ext cx="4089400" cy="229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50800</xdr:colOff>
      <xdr:row>0</xdr:row>
      <xdr:rowOff>12700</xdr:rowOff>
    </xdr:from>
    <xdr:to>
      <xdr:col>17</xdr:col>
      <xdr:colOff>431800</xdr:colOff>
      <xdr:row>10</xdr:row>
      <xdr:rowOff>152400</xdr:rowOff>
    </xdr:to>
    <xdr:graphicFrame macro="">
      <xdr:nvGraphicFramePr>
        <xdr:cNvPr id="14981" name="图表 2">
          <a:extLst>
            <a:ext uri="{FF2B5EF4-FFF2-40B4-BE49-F238E27FC236}">
              <a16:creationId xmlns:a16="http://schemas.microsoft.com/office/drawing/2014/main" id="{58CF6FB1-1425-14F8-F498-538B3792F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10</xdr:row>
      <xdr:rowOff>38100</xdr:rowOff>
    </xdr:from>
    <xdr:to>
      <xdr:col>17</xdr:col>
      <xdr:colOff>584200</xdr:colOff>
      <xdr:row>30</xdr:row>
      <xdr:rowOff>38100</xdr:rowOff>
    </xdr:to>
    <xdr:pic>
      <xdr:nvPicPr>
        <xdr:cNvPr id="14982" name="图片 3">
          <a:extLst>
            <a:ext uri="{FF2B5EF4-FFF2-40B4-BE49-F238E27FC236}">
              <a16:creationId xmlns:a16="http://schemas.microsoft.com/office/drawing/2014/main" id="{1D229FCC-CF1C-5AF6-17F8-DE0EE15BF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4000" y="1943100"/>
          <a:ext cx="45212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114300</xdr:colOff>
      <xdr:row>31</xdr:row>
      <xdr:rowOff>76200</xdr:rowOff>
    </xdr:from>
    <xdr:to>
      <xdr:col>16</xdr:col>
      <xdr:colOff>622300</xdr:colOff>
      <xdr:row>44</xdr:row>
      <xdr:rowOff>50800</xdr:rowOff>
    </xdr:to>
    <xdr:graphicFrame macro="">
      <xdr:nvGraphicFramePr>
        <xdr:cNvPr id="14983" name="图表 4">
          <a:extLst>
            <a:ext uri="{FF2B5EF4-FFF2-40B4-BE49-F238E27FC236}">
              <a16:creationId xmlns:a16="http://schemas.microsoft.com/office/drawing/2014/main" id="{36383AC8-2679-80DF-FD74-29890FE885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673100</xdr:colOff>
      <xdr:row>10</xdr:row>
      <xdr:rowOff>25400</xdr:rowOff>
    </xdr:from>
    <xdr:to>
      <xdr:col>11</xdr:col>
      <xdr:colOff>190500</xdr:colOff>
      <xdr:row>30</xdr:row>
      <xdr:rowOff>25400</xdr:rowOff>
    </xdr:to>
    <xdr:pic>
      <xdr:nvPicPr>
        <xdr:cNvPr id="14984" name="图片 5">
          <a:extLst>
            <a:ext uri="{FF2B5EF4-FFF2-40B4-BE49-F238E27FC236}">
              <a16:creationId xmlns:a16="http://schemas.microsoft.com/office/drawing/2014/main" id="{60D7FE3A-56BA-0B96-462A-F863D6109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16300" y="1930400"/>
          <a:ext cx="4470400" cy="3810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baike.baidu.com/item/%E5%9B%9B%E5%88%99%E8%BF%90%E7%AE%97" TargetMode="External"/><Relationship Id="rId2" Type="http://schemas.openxmlformats.org/officeDocument/2006/relationships/hyperlink" Target="https://baike.baidu.com/item/%E4%BA%8C%E9%A1%B9%E5%BC%8F%E5%AE%9A%E7%90%86" TargetMode="External"/><Relationship Id="rId1" Type="http://schemas.openxmlformats.org/officeDocument/2006/relationships/hyperlink" Target="https://baike.baidu.com/item/%E9%AB%98%E9%98%B6%E5%AF%BC%E6%95%B0" TargetMode="External"/><Relationship Id="rId5" Type="http://schemas.openxmlformats.org/officeDocument/2006/relationships/drawing" Target="../drawings/drawing3.xml"/><Relationship Id="rId4" Type="http://schemas.openxmlformats.org/officeDocument/2006/relationships/hyperlink" Target="https://baike.baidu.com/item/%E9%9D%A0%E6%8B%A2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zoomScaleSheetLayoutView="100" workbookViewId="0">
      <selection activeCell="O17" sqref="O17"/>
    </sheetView>
  </sheetViews>
  <sheetFormatPr baseColWidth="10" defaultColWidth="9" defaultRowHeight="15"/>
  <cols>
    <col min="3" max="3" width="12.66406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2.71</v>
      </c>
      <c r="B2">
        <v>-5</v>
      </c>
      <c r="C2">
        <f>1/(1+A2^-B2)</f>
        <v>6.7950463362125594E-3</v>
      </c>
    </row>
    <row r="3" spans="1:3">
      <c r="A3">
        <v>2.71</v>
      </c>
      <c r="B3">
        <v>-4</v>
      </c>
      <c r="C3">
        <f t="shared" ref="C3:C13" si="0">1/(1+A3^-B3)</f>
        <v>1.8203064530656867E-2</v>
      </c>
    </row>
    <row r="4" spans="1:3">
      <c r="A4">
        <v>2.71</v>
      </c>
      <c r="B4">
        <v>-3</v>
      </c>
      <c r="C4">
        <f t="shared" si="0"/>
        <v>4.7841142147945763E-2</v>
      </c>
    </row>
    <row r="5" spans="1:3">
      <c r="A5">
        <v>2.71</v>
      </c>
      <c r="B5">
        <v>-2</v>
      </c>
      <c r="C5">
        <f t="shared" si="0"/>
        <v>0.11984516005321123</v>
      </c>
    </row>
    <row r="6" spans="1:3">
      <c r="A6">
        <v>2.71</v>
      </c>
      <c r="B6">
        <v>-1</v>
      </c>
      <c r="C6">
        <f t="shared" si="0"/>
        <v>0.26954177897574122</v>
      </c>
    </row>
    <row r="7" spans="1:3">
      <c r="A7">
        <v>2.71</v>
      </c>
      <c r="B7">
        <v>0</v>
      </c>
      <c r="C7">
        <f t="shared" si="0"/>
        <v>0.5</v>
      </c>
    </row>
    <row r="8" spans="1:3">
      <c r="A8">
        <v>2.71</v>
      </c>
      <c r="B8">
        <v>1</v>
      </c>
      <c r="C8">
        <f t="shared" si="0"/>
        <v>0.73045822102425884</v>
      </c>
    </row>
    <row r="9" spans="1:3">
      <c r="A9">
        <v>2.71</v>
      </c>
      <c r="B9">
        <v>2</v>
      </c>
      <c r="C9">
        <f t="shared" si="0"/>
        <v>0.88015483994678878</v>
      </c>
    </row>
    <row r="10" spans="1:3">
      <c r="A10">
        <v>2.71</v>
      </c>
      <c r="B10">
        <v>3</v>
      </c>
      <c r="C10">
        <f t="shared" si="0"/>
        <v>0.95215885785205423</v>
      </c>
    </row>
    <row r="11" spans="1:3">
      <c r="A11">
        <v>2.71</v>
      </c>
      <c r="B11">
        <v>4</v>
      </c>
      <c r="C11">
        <f t="shared" si="0"/>
        <v>0.98179693546934321</v>
      </c>
    </row>
    <row r="12" spans="1:3">
      <c r="A12">
        <v>2.71</v>
      </c>
      <c r="B12">
        <v>5</v>
      </c>
      <c r="C12">
        <f t="shared" si="0"/>
        <v>0.99320495366378736</v>
      </c>
    </row>
    <row r="13" spans="1:3">
      <c r="A13">
        <v>2.71</v>
      </c>
      <c r="B13">
        <v>6</v>
      </c>
      <c r="C13">
        <f t="shared" si="0"/>
        <v>0.99748180569425549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29"/>
  <sheetViews>
    <sheetView workbookViewId="0">
      <selection activeCell="I33" sqref="I33"/>
    </sheetView>
  </sheetViews>
  <sheetFormatPr baseColWidth="10" defaultRowHeight="15"/>
  <cols>
    <col min="1" max="1" width="14.6640625" customWidth="1"/>
    <col min="2" max="2" width="13.6640625" customWidth="1"/>
  </cols>
  <sheetData>
    <row r="1" spans="1:16">
      <c r="A1">
        <v>-12</v>
      </c>
      <c r="B1">
        <f>A1*A1/2-2*A1</f>
        <v>96</v>
      </c>
      <c r="M1" t="s">
        <v>1</v>
      </c>
      <c r="N1" t="s">
        <v>146</v>
      </c>
      <c r="O1" t="s">
        <v>34</v>
      </c>
      <c r="P1" t="s">
        <v>156</v>
      </c>
    </row>
    <row r="2" spans="1:16">
      <c r="A2">
        <v>-11</v>
      </c>
      <c r="B2">
        <f t="shared" ref="B2:B29" si="0">A2*A2/2-2*A2</f>
        <v>82.5</v>
      </c>
      <c r="L2" t="s">
        <v>144</v>
      </c>
      <c r="M2">
        <v>-4</v>
      </c>
      <c r="N2">
        <f>M2-2</f>
        <v>-6</v>
      </c>
      <c r="O2">
        <f>M2*M2/2-2*M2</f>
        <v>16</v>
      </c>
    </row>
    <row r="3" spans="1:16">
      <c r="A3">
        <v>-10</v>
      </c>
      <c r="B3">
        <f t="shared" si="0"/>
        <v>70</v>
      </c>
      <c r="L3" t="s">
        <v>145</v>
      </c>
      <c r="M3">
        <f>M2-1.5*N2</f>
        <v>5</v>
      </c>
      <c r="N3">
        <f>M3-2</f>
        <v>3</v>
      </c>
      <c r="O3">
        <f t="shared" ref="O3:O12" si="1">M3*M3/2-2*M3</f>
        <v>2.5</v>
      </c>
      <c r="P3">
        <f t="shared" ref="P3:P6" si="2">O3-O2</f>
        <v>-13.5</v>
      </c>
    </row>
    <row r="4" spans="1:16">
      <c r="A4">
        <v>-9</v>
      </c>
      <c r="B4">
        <f t="shared" si="0"/>
        <v>58.5</v>
      </c>
      <c r="L4" t="s">
        <v>147</v>
      </c>
      <c r="M4">
        <f>M3-1.5*N3</f>
        <v>0.5</v>
      </c>
      <c r="N4">
        <f t="shared" ref="N4:N12" si="3">M4-2</f>
        <v>-1.5</v>
      </c>
      <c r="O4">
        <f t="shared" si="1"/>
        <v>-0.875</v>
      </c>
      <c r="P4">
        <f t="shared" si="2"/>
        <v>-3.375</v>
      </c>
    </row>
    <row r="5" spans="1:16">
      <c r="A5">
        <v>-8</v>
      </c>
      <c r="B5">
        <f t="shared" si="0"/>
        <v>48</v>
      </c>
      <c r="L5" t="s">
        <v>148</v>
      </c>
      <c r="M5">
        <f t="shared" ref="M5:M7" si="4">M4-1.5*N4</f>
        <v>2.75</v>
      </c>
      <c r="N5">
        <f t="shared" si="3"/>
        <v>0.75</v>
      </c>
      <c r="O5">
        <f t="shared" si="1"/>
        <v>-1.71875</v>
      </c>
      <c r="P5">
        <f t="shared" si="2"/>
        <v>-0.84375</v>
      </c>
    </row>
    <row r="6" spans="1:16">
      <c r="A6">
        <v>-7</v>
      </c>
      <c r="B6">
        <f t="shared" si="0"/>
        <v>38.5</v>
      </c>
      <c r="L6" t="s">
        <v>149</v>
      </c>
      <c r="M6">
        <f t="shared" si="4"/>
        <v>1.625</v>
      </c>
      <c r="N6">
        <f t="shared" si="3"/>
        <v>-0.375</v>
      </c>
      <c r="O6">
        <f t="shared" si="1"/>
        <v>-1.9296875</v>
      </c>
      <c r="P6">
        <f t="shared" si="2"/>
        <v>-0.2109375</v>
      </c>
    </row>
    <row r="7" spans="1:16">
      <c r="A7">
        <v>-6</v>
      </c>
      <c r="B7">
        <f t="shared" si="0"/>
        <v>30</v>
      </c>
      <c r="L7" t="s">
        <v>150</v>
      </c>
      <c r="M7">
        <f t="shared" si="4"/>
        <v>2.1875</v>
      </c>
      <c r="N7">
        <f t="shared" si="3"/>
        <v>0.1875</v>
      </c>
      <c r="O7">
        <f t="shared" si="1"/>
        <v>-1.982421875</v>
      </c>
      <c r="P7">
        <f>O7-O6</f>
        <v>-5.2734375E-2</v>
      </c>
    </row>
    <row r="8" spans="1:16">
      <c r="A8">
        <v>-5</v>
      </c>
      <c r="B8">
        <f t="shared" si="0"/>
        <v>22.5</v>
      </c>
      <c r="L8" t="s">
        <v>151</v>
      </c>
      <c r="M8">
        <f t="shared" ref="M8:M12" si="5">M7-1.5*N7</f>
        <v>1.90625</v>
      </c>
      <c r="N8">
        <f t="shared" si="3"/>
        <v>-9.375E-2</v>
      </c>
      <c r="O8">
        <f t="shared" si="1"/>
        <v>-1.99560546875</v>
      </c>
      <c r="P8">
        <f t="shared" ref="P8:P11" si="6">O8-O7</f>
        <v>-1.318359375E-2</v>
      </c>
    </row>
    <row r="9" spans="1:16">
      <c r="A9">
        <v>-4</v>
      </c>
      <c r="B9">
        <f t="shared" si="0"/>
        <v>16</v>
      </c>
      <c r="L9" t="s">
        <v>152</v>
      </c>
      <c r="M9">
        <f t="shared" si="5"/>
        <v>2.046875</v>
      </c>
      <c r="N9">
        <f t="shared" si="3"/>
        <v>4.6875E-2</v>
      </c>
      <c r="O9">
        <f t="shared" si="1"/>
        <v>-1.9989013671875</v>
      </c>
      <c r="P9">
        <f t="shared" si="6"/>
        <v>-3.2958984375E-3</v>
      </c>
    </row>
    <row r="10" spans="1:16">
      <c r="A10">
        <v>-3</v>
      </c>
      <c r="B10">
        <f t="shared" si="0"/>
        <v>10.5</v>
      </c>
      <c r="L10" t="s">
        <v>153</v>
      </c>
      <c r="M10">
        <f t="shared" si="5"/>
        <v>1.9765625</v>
      </c>
      <c r="N10">
        <f t="shared" si="3"/>
        <v>-2.34375E-2</v>
      </c>
      <c r="O10">
        <f t="shared" si="1"/>
        <v>-1.999725341796875</v>
      </c>
      <c r="P10">
        <f t="shared" si="6"/>
        <v>-8.23974609375E-4</v>
      </c>
    </row>
    <row r="11" spans="1:16">
      <c r="A11">
        <v>-2</v>
      </c>
      <c r="B11">
        <f t="shared" si="0"/>
        <v>6</v>
      </c>
      <c r="L11" t="s">
        <v>154</v>
      </c>
      <c r="M11">
        <f t="shared" si="5"/>
        <v>2.01171875</v>
      </c>
      <c r="N11">
        <f t="shared" si="3"/>
        <v>1.171875E-2</v>
      </c>
      <c r="O11">
        <f t="shared" si="1"/>
        <v>-1.9999313354492188</v>
      </c>
      <c r="P11">
        <f t="shared" si="6"/>
        <v>-2.0599365234375E-4</v>
      </c>
    </row>
    <row r="12" spans="1:16">
      <c r="A12">
        <v>-1</v>
      </c>
      <c r="B12">
        <f t="shared" si="0"/>
        <v>2.5</v>
      </c>
      <c r="L12" t="s">
        <v>155</v>
      </c>
      <c r="M12">
        <f t="shared" si="5"/>
        <v>1.994140625</v>
      </c>
      <c r="N12">
        <f t="shared" si="3"/>
        <v>-5.859375E-3</v>
      </c>
      <c r="O12">
        <f t="shared" si="1"/>
        <v>-1.9999828338623047</v>
      </c>
      <c r="P12">
        <v>-5.1999999999999997E-5</v>
      </c>
    </row>
    <row r="13" spans="1:16">
      <c r="A13">
        <v>0</v>
      </c>
      <c r="B13">
        <f t="shared" si="0"/>
        <v>0</v>
      </c>
    </row>
    <row r="14" spans="1:16">
      <c r="A14">
        <v>1</v>
      </c>
      <c r="B14">
        <f t="shared" si="0"/>
        <v>-1.5</v>
      </c>
    </row>
    <row r="15" spans="1:16">
      <c r="A15">
        <v>2</v>
      </c>
      <c r="B15">
        <f t="shared" si="0"/>
        <v>-2</v>
      </c>
    </row>
    <row r="16" spans="1:16">
      <c r="A16">
        <v>3</v>
      </c>
      <c r="B16">
        <f t="shared" si="0"/>
        <v>-1.5</v>
      </c>
    </row>
    <row r="17" spans="1:2">
      <c r="A17">
        <v>4</v>
      </c>
      <c r="B17">
        <f t="shared" si="0"/>
        <v>0</v>
      </c>
    </row>
    <row r="18" spans="1:2">
      <c r="A18">
        <v>5</v>
      </c>
      <c r="B18">
        <f t="shared" si="0"/>
        <v>2.5</v>
      </c>
    </row>
    <row r="19" spans="1:2">
      <c r="A19">
        <v>6</v>
      </c>
      <c r="B19">
        <f t="shared" si="0"/>
        <v>6</v>
      </c>
    </row>
    <row r="20" spans="1:2">
      <c r="A20">
        <v>7</v>
      </c>
      <c r="B20">
        <f t="shared" si="0"/>
        <v>10.5</v>
      </c>
    </row>
    <row r="21" spans="1:2">
      <c r="A21">
        <v>8</v>
      </c>
      <c r="B21">
        <f t="shared" si="0"/>
        <v>16</v>
      </c>
    </row>
    <row r="22" spans="1:2">
      <c r="A22">
        <v>9</v>
      </c>
      <c r="B22">
        <f t="shared" si="0"/>
        <v>22.5</v>
      </c>
    </row>
    <row r="23" spans="1:2">
      <c r="A23">
        <v>10</v>
      </c>
      <c r="B23">
        <f t="shared" si="0"/>
        <v>30</v>
      </c>
    </row>
    <row r="24" spans="1:2">
      <c r="A24">
        <v>11</v>
      </c>
      <c r="B24">
        <f t="shared" si="0"/>
        <v>38.5</v>
      </c>
    </row>
    <row r="25" spans="1:2">
      <c r="A25">
        <v>12</v>
      </c>
      <c r="B25">
        <f t="shared" si="0"/>
        <v>48</v>
      </c>
    </row>
    <row r="26" spans="1:2">
      <c r="A26">
        <v>13</v>
      </c>
      <c r="B26">
        <f t="shared" si="0"/>
        <v>58.5</v>
      </c>
    </row>
    <row r="27" spans="1:2">
      <c r="A27">
        <v>14</v>
      </c>
      <c r="B27">
        <f t="shared" si="0"/>
        <v>70</v>
      </c>
    </row>
    <row r="28" spans="1:2">
      <c r="A28">
        <v>15</v>
      </c>
      <c r="B28">
        <f t="shared" si="0"/>
        <v>82.5</v>
      </c>
    </row>
    <row r="29" spans="1:2">
      <c r="A29">
        <v>16</v>
      </c>
      <c r="B29">
        <f t="shared" si="0"/>
        <v>96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43"/>
  <sheetViews>
    <sheetView zoomScaleSheetLayoutView="100" workbookViewId="0">
      <selection activeCell="K13" sqref="K13"/>
    </sheetView>
  </sheetViews>
  <sheetFormatPr baseColWidth="10" defaultColWidth="9" defaultRowHeight="15"/>
  <cols>
    <col min="2" max="2" width="17.33203125" customWidth="1"/>
  </cols>
  <sheetData>
    <row r="1" spans="1:2">
      <c r="A1" t="s">
        <v>1</v>
      </c>
      <c r="B1" t="s">
        <v>34</v>
      </c>
    </row>
    <row r="2" spans="1:2">
      <c r="A2">
        <v>-10</v>
      </c>
      <c r="B2">
        <f>(2+2*(A2^2)/3)^0.5</f>
        <v>8.2865352631040352</v>
      </c>
    </row>
    <row r="3" spans="1:2">
      <c r="A3">
        <v>-9</v>
      </c>
      <c r="B3">
        <f t="shared" ref="B3:B22" si="0">(2+2*(A3^2)/3)^0.5</f>
        <v>7.4833147735478827</v>
      </c>
    </row>
    <row r="4" spans="1:2">
      <c r="A4">
        <v>-8</v>
      </c>
      <c r="B4">
        <f t="shared" si="0"/>
        <v>6.6833125519211407</v>
      </c>
    </row>
    <row r="5" spans="1:2">
      <c r="A5">
        <v>-7</v>
      </c>
      <c r="B5">
        <f t="shared" si="0"/>
        <v>5.8878405775518976</v>
      </c>
    </row>
    <row r="6" spans="1:2">
      <c r="A6">
        <v>-6</v>
      </c>
      <c r="B6">
        <f t="shared" si="0"/>
        <v>5.0990195135927845</v>
      </c>
    </row>
    <row r="7" spans="1:2">
      <c r="A7">
        <v>-5</v>
      </c>
      <c r="B7">
        <f t="shared" si="0"/>
        <v>4.3204937989385739</v>
      </c>
    </row>
    <row r="8" spans="1:2">
      <c r="A8">
        <v>-4</v>
      </c>
      <c r="B8">
        <f t="shared" si="0"/>
        <v>3.5590260840104371</v>
      </c>
    </row>
    <row r="9" spans="1:2">
      <c r="A9">
        <v>-3</v>
      </c>
      <c r="B9">
        <f t="shared" si="0"/>
        <v>2.8284271247461903</v>
      </c>
    </row>
    <row r="10" spans="1:2">
      <c r="A10">
        <v>-2</v>
      </c>
      <c r="B10">
        <f t="shared" si="0"/>
        <v>2.1602468994692865</v>
      </c>
    </row>
    <row r="11" spans="1:2">
      <c r="A11">
        <v>-1</v>
      </c>
      <c r="B11">
        <f t="shared" si="0"/>
        <v>1.6329931618554521</v>
      </c>
    </row>
    <row r="12" spans="1:2">
      <c r="A12">
        <v>0</v>
      </c>
      <c r="B12">
        <f t="shared" si="0"/>
        <v>1.4142135623730951</v>
      </c>
    </row>
    <row r="13" spans="1:2">
      <c r="A13">
        <v>1</v>
      </c>
      <c r="B13">
        <f t="shared" si="0"/>
        <v>1.6329931618554521</v>
      </c>
    </row>
    <row r="14" spans="1:2">
      <c r="A14">
        <v>2</v>
      </c>
      <c r="B14">
        <f t="shared" si="0"/>
        <v>2.1602468994692865</v>
      </c>
    </row>
    <row r="15" spans="1:2">
      <c r="A15">
        <v>3</v>
      </c>
      <c r="B15">
        <f t="shared" si="0"/>
        <v>2.8284271247461903</v>
      </c>
    </row>
    <row r="16" spans="1:2">
      <c r="A16">
        <v>4</v>
      </c>
      <c r="B16">
        <f t="shared" si="0"/>
        <v>3.5590260840104371</v>
      </c>
    </row>
    <row r="17" spans="1:2">
      <c r="A17">
        <v>5</v>
      </c>
      <c r="B17">
        <f t="shared" si="0"/>
        <v>4.3204937989385739</v>
      </c>
    </row>
    <row r="18" spans="1:2">
      <c r="A18">
        <v>6</v>
      </c>
      <c r="B18">
        <f t="shared" si="0"/>
        <v>5.0990195135927845</v>
      </c>
    </row>
    <row r="19" spans="1:2">
      <c r="A19">
        <v>7</v>
      </c>
      <c r="B19">
        <f t="shared" si="0"/>
        <v>5.8878405775518976</v>
      </c>
    </row>
    <row r="20" spans="1:2">
      <c r="A20">
        <v>8</v>
      </c>
      <c r="B20">
        <f t="shared" si="0"/>
        <v>6.6833125519211407</v>
      </c>
    </row>
    <row r="21" spans="1:2">
      <c r="A21">
        <v>9</v>
      </c>
      <c r="B21">
        <f t="shared" si="0"/>
        <v>7.4833147735478827</v>
      </c>
    </row>
    <row r="22" spans="1:2">
      <c r="A22">
        <v>10</v>
      </c>
      <c r="B22">
        <f t="shared" si="0"/>
        <v>8.2865352631040352</v>
      </c>
    </row>
    <row r="23" spans="1:2">
      <c r="A23">
        <v>-10</v>
      </c>
      <c r="B23">
        <f>-1*(2+2*(A23^2)/3)^0.5</f>
        <v>-8.2865352631040352</v>
      </c>
    </row>
    <row r="24" spans="1:2">
      <c r="A24">
        <v>-9</v>
      </c>
      <c r="B24">
        <f t="shared" ref="B24:B43" si="1">-1*(2+2*(A24^2)/3)^0.5</f>
        <v>-7.4833147735478827</v>
      </c>
    </row>
    <row r="25" spans="1:2">
      <c r="A25">
        <v>-8</v>
      </c>
      <c r="B25">
        <f t="shared" si="1"/>
        <v>-6.6833125519211407</v>
      </c>
    </row>
    <row r="26" spans="1:2">
      <c r="A26">
        <v>-7</v>
      </c>
      <c r="B26">
        <f t="shared" si="1"/>
        <v>-5.8878405775518976</v>
      </c>
    </row>
    <row r="27" spans="1:2">
      <c r="A27">
        <v>-6</v>
      </c>
      <c r="B27">
        <f t="shared" si="1"/>
        <v>-5.0990195135927845</v>
      </c>
    </row>
    <row r="28" spans="1:2">
      <c r="A28">
        <v>-5</v>
      </c>
      <c r="B28">
        <f t="shared" si="1"/>
        <v>-4.3204937989385739</v>
      </c>
    </row>
    <row r="29" spans="1:2">
      <c r="A29">
        <v>-4</v>
      </c>
      <c r="B29">
        <f t="shared" si="1"/>
        <v>-3.5590260840104371</v>
      </c>
    </row>
    <row r="30" spans="1:2">
      <c r="A30">
        <v>-3</v>
      </c>
      <c r="B30">
        <f t="shared" si="1"/>
        <v>-2.8284271247461903</v>
      </c>
    </row>
    <row r="31" spans="1:2">
      <c r="A31">
        <v>-2</v>
      </c>
      <c r="B31">
        <f t="shared" si="1"/>
        <v>-2.1602468994692865</v>
      </c>
    </row>
    <row r="32" spans="1:2">
      <c r="A32">
        <v>-1</v>
      </c>
      <c r="B32">
        <f t="shared" si="1"/>
        <v>-1.6329931618554521</v>
      </c>
    </row>
    <row r="33" spans="1:2">
      <c r="A33">
        <v>0</v>
      </c>
      <c r="B33">
        <f t="shared" si="1"/>
        <v>-1.4142135623730951</v>
      </c>
    </row>
    <row r="34" spans="1:2">
      <c r="A34">
        <v>1</v>
      </c>
      <c r="B34">
        <f t="shared" si="1"/>
        <v>-1.6329931618554521</v>
      </c>
    </row>
    <row r="35" spans="1:2">
      <c r="A35">
        <v>2</v>
      </c>
      <c r="B35">
        <f t="shared" si="1"/>
        <v>-2.1602468994692865</v>
      </c>
    </row>
    <row r="36" spans="1:2">
      <c r="A36">
        <v>3</v>
      </c>
      <c r="B36">
        <f t="shared" si="1"/>
        <v>-2.8284271247461903</v>
      </c>
    </row>
    <row r="37" spans="1:2">
      <c r="A37">
        <v>4</v>
      </c>
      <c r="B37">
        <f t="shared" si="1"/>
        <v>-3.5590260840104371</v>
      </c>
    </row>
    <row r="38" spans="1:2">
      <c r="A38">
        <v>5</v>
      </c>
      <c r="B38">
        <f t="shared" si="1"/>
        <v>-4.3204937989385739</v>
      </c>
    </row>
    <row r="39" spans="1:2">
      <c r="A39">
        <v>6</v>
      </c>
      <c r="B39">
        <f t="shared" si="1"/>
        <v>-5.0990195135927845</v>
      </c>
    </row>
    <row r="40" spans="1:2">
      <c r="A40">
        <v>7</v>
      </c>
      <c r="B40">
        <f t="shared" si="1"/>
        <v>-5.8878405775518976</v>
      </c>
    </row>
    <row r="41" spans="1:2">
      <c r="A41">
        <v>8</v>
      </c>
      <c r="B41">
        <f t="shared" si="1"/>
        <v>-6.6833125519211407</v>
      </c>
    </row>
    <row r="42" spans="1:2">
      <c r="A42">
        <v>9</v>
      </c>
      <c r="B42">
        <f t="shared" si="1"/>
        <v>-7.4833147735478827</v>
      </c>
    </row>
    <row r="43" spans="1:2">
      <c r="A43">
        <v>10</v>
      </c>
      <c r="B43">
        <f t="shared" si="1"/>
        <v>-8.2865352631040352</v>
      </c>
    </row>
  </sheetData>
  <phoneticPr fontId="5" type="noConversion"/>
  <pageMargins left="0.75" right="0.75" top="1" bottom="1" header="0.51" footer="0.51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H15"/>
  <sheetViews>
    <sheetView topLeftCell="C1" zoomScaleSheetLayoutView="100" workbookViewId="0">
      <selection activeCell="A15" sqref="A1:J15"/>
    </sheetView>
  </sheetViews>
  <sheetFormatPr baseColWidth="10" defaultColWidth="9" defaultRowHeight="15"/>
  <cols>
    <col min="3" max="3" width="12.6640625" bestFit="1" customWidth="1"/>
    <col min="4" max="4" width="13.33203125" customWidth="1"/>
    <col min="5" max="5" width="12.6640625" bestFit="1" customWidth="1"/>
    <col min="6" max="6" width="15.83203125" customWidth="1"/>
    <col min="7" max="7" width="13.6640625" bestFit="1" customWidth="1"/>
    <col min="8" max="8" width="40.1640625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30</v>
      </c>
      <c r="B10">
        <v>1</v>
      </c>
      <c r="D10">
        <f>C2+C3*A10</f>
        <v>3.1</v>
      </c>
      <c r="E10">
        <f>$F$6^D10</f>
        <v>22.197951320451104</v>
      </c>
      <c r="F10">
        <f>E10/(1+E10)</f>
        <v>0.95689274513140266</v>
      </c>
      <c r="G10">
        <f>B10*LOG(F10,$F$6)+(1-B10)*LOG((1-F10),$F$6)</f>
        <v>-4.4063967837840286E-2</v>
      </c>
      <c r="H10">
        <f>SUM(G10:G14)</f>
        <v>-6.1871933097420531</v>
      </c>
    </row>
    <row r="11" spans="1:8">
      <c r="A11">
        <v>7</v>
      </c>
      <c r="B11">
        <v>0</v>
      </c>
      <c r="D11">
        <f>C2+C3*A11</f>
        <v>0.8</v>
      </c>
      <c r="E11">
        <f>$F$6^D11</f>
        <v>2.2255409295017694</v>
      </c>
      <c r="F11">
        <f>E11/(1+E11)</f>
        <v>0.68997448122462235</v>
      </c>
      <c r="G11">
        <f>B11*LOG(F11,$F$6)+(1-B11)*LOG((1-F11),$F$6)</f>
        <v>-1.171100665596807</v>
      </c>
    </row>
    <row r="12" spans="1:8">
      <c r="A12">
        <v>30</v>
      </c>
      <c r="B12">
        <v>1</v>
      </c>
      <c r="D12">
        <f>C2+C3*A12</f>
        <v>3.1</v>
      </c>
      <c r="E12">
        <f>$F$6^D12</f>
        <v>22.197951320451104</v>
      </c>
      <c r="F12">
        <f>E12/(1+E12)</f>
        <v>0.95689274513140266</v>
      </c>
      <c r="G12">
        <f>B12*LOG(F12,$F$6)+(1-B12)*LOG((1-F12),$F$6)</f>
        <v>-4.4063967837840286E-2</v>
      </c>
    </row>
    <row r="13" spans="1:8">
      <c r="A13">
        <v>30</v>
      </c>
      <c r="B13">
        <v>0</v>
      </c>
      <c r="D13">
        <f>C2+C3*A13</f>
        <v>3.1</v>
      </c>
      <c r="E13">
        <f>$F$6^D13</f>
        <v>22.197951320451104</v>
      </c>
      <c r="F13">
        <f>E13/(1+E13)</f>
        <v>0.95689274513140266</v>
      </c>
      <c r="G13">
        <f>B13*LOG(F13,$F$6)+(1-B13)*LOG((1-F13),$F$6)</f>
        <v>-3.1440639678378401</v>
      </c>
    </row>
    <row r="14" spans="1:8">
      <c r="A14">
        <v>15</v>
      </c>
      <c r="B14">
        <v>0</v>
      </c>
      <c r="D14">
        <f>C2+C3*A14</f>
        <v>1.6</v>
      </c>
      <c r="E14">
        <f>$F$6^D14</f>
        <v>4.9530324288876004</v>
      </c>
      <c r="F14">
        <f>E14/(1+E14)</f>
        <v>0.83201838526069261</v>
      </c>
      <c r="G14">
        <f>B14*LOG(F14,$F$6)+(1-B14)*LOG((1-F14),$F$6)</f>
        <v>-1.7839007406317258</v>
      </c>
    </row>
    <row r="15" spans="1:8">
      <c r="G15" s="23"/>
    </row>
  </sheetData>
  <phoneticPr fontId="5" type="noConversion"/>
  <pageMargins left="0.75" right="0.75" top="1" bottom="1" header="0.51" footer="0.51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H29"/>
  <sheetViews>
    <sheetView zoomScaleSheetLayoutView="100" workbookViewId="0">
      <selection activeCell="H14" sqref="H14"/>
    </sheetView>
  </sheetViews>
  <sheetFormatPr baseColWidth="10" defaultColWidth="9" defaultRowHeight="15"/>
  <cols>
    <col min="3" max="3" width="12.6640625" bestFit="1" customWidth="1"/>
    <col min="5" max="5" width="12.6640625" bestFit="1" customWidth="1"/>
    <col min="6" max="7" width="16" customWidth="1"/>
    <col min="8" max="8" width="13.6640625" bestFit="1" customWidth="1"/>
  </cols>
  <sheetData>
    <row r="2" spans="1:8">
      <c r="B2" s="19" t="s">
        <v>56</v>
      </c>
      <c r="C2" s="6">
        <v>0.1</v>
      </c>
    </row>
    <row r="3" spans="1:8">
      <c r="B3" s="19" t="s">
        <v>57</v>
      </c>
      <c r="C3" s="6">
        <v>0.1</v>
      </c>
    </row>
    <row r="6" spans="1:8">
      <c r="D6" t="s">
        <v>58</v>
      </c>
      <c r="E6" s="19" t="s">
        <v>59</v>
      </c>
      <c r="F6" s="6">
        <v>2.71828183</v>
      </c>
    </row>
    <row r="7" spans="1:8">
      <c r="D7" t="s">
        <v>60</v>
      </c>
    </row>
    <row r="8" spans="1:8">
      <c r="A8" t="s">
        <v>61</v>
      </c>
      <c r="B8" t="s">
        <v>62</v>
      </c>
    </row>
    <row r="9" spans="1:8">
      <c r="A9" s="20" t="s">
        <v>63</v>
      </c>
      <c r="B9" s="20" t="s">
        <v>64</v>
      </c>
      <c r="D9" s="21" t="s">
        <v>65</v>
      </c>
      <c r="E9" s="20" t="s">
        <v>66</v>
      </c>
      <c r="F9" s="20" t="s">
        <v>67</v>
      </c>
      <c r="G9" s="20" t="s">
        <v>68</v>
      </c>
      <c r="H9" s="22" t="s">
        <v>69</v>
      </c>
    </row>
    <row r="10" spans="1:8">
      <c r="A10">
        <v>0.5</v>
      </c>
      <c r="B10">
        <v>0</v>
      </c>
      <c r="D10">
        <f>$C$2+$C$3*A10</f>
        <v>0.15000000000000002</v>
      </c>
      <c r="E10">
        <f>$F$6^D10</f>
        <v>1.1618342428270771</v>
      </c>
      <c r="F10">
        <f>E10/(1+E10)</f>
        <v>0.53742984536488858</v>
      </c>
      <c r="G10">
        <f>B10*LOG(F10,$F$6)+(1-B10)*LOG((1-F10),$F$6)</f>
        <v>-0.7709570473981866</v>
      </c>
      <c r="H10">
        <f>SUM(G10:G29)</f>
        <v>-13.258826680660539</v>
      </c>
    </row>
    <row r="11" spans="1:8">
      <c r="A11">
        <v>0.75</v>
      </c>
      <c r="B11">
        <v>0</v>
      </c>
      <c r="D11">
        <f t="shared" ref="D11:D29" si="0">$C$2+$C$3*A11</f>
        <v>0.17500000000000002</v>
      </c>
      <c r="E11">
        <f t="shared" ref="E11:E21" si="1">$F$6^D11</f>
        <v>1.1912462167305358</v>
      </c>
      <c r="F11">
        <f t="shared" ref="F11:F29" si="2">E11/(1+E11)</f>
        <v>0.54363868726169118</v>
      </c>
      <c r="G11">
        <f t="shared" ref="G11:G29" si="3">B11*LOG(F11,$F$6)+(1-B11)*LOG((1-F11),$F$6)</f>
        <v>-0.78447043027227337</v>
      </c>
    </row>
    <row r="12" spans="1:8">
      <c r="A12">
        <v>1</v>
      </c>
      <c r="B12">
        <v>0</v>
      </c>
      <c r="D12">
        <f t="shared" si="0"/>
        <v>0.2</v>
      </c>
      <c r="E12">
        <f t="shared" si="1"/>
        <v>1.2214027582986491</v>
      </c>
      <c r="F12">
        <f t="shared" si="2"/>
        <v>0.54983399734054061</v>
      </c>
      <c r="G12">
        <f t="shared" si="3"/>
        <v>-0.7981388689914769</v>
      </c>
    </row>
    <row r="13" spans="1:8">
      <c r="A13">
        <v>1.25</v>
      </c>
      <c r="B13">
        <v>0</v>
      </c>
      <c r="D13">
        <f t="shared" si="0"/>
        <v>0.22500000000000001</v>
      </c>
      <c r="E13">
        <f t="shared" si="1"/>
        <v>1.2523227163515973</v>
      </c>
      <c r="F13">
        <f t="shared" si="2"/>
        <v>0.55601389057610717</v>
      </c>
      <c r="G13">
        <f t="shared" si="3"/>
        <v>-0.8119620016603335</v>
      </c>
    </row>
    <row r="14" spans="1:8">
      <c r="A14">
        <v>1.5</v>
      </c>
      <c r="B14">
        <v>0</v>
      </c>
      <c r="D14">
        <f t="shared" si="0"/>
        <v>0.25</v>
      </c>
      <c r="E14">
        <f t="shared" si="1"/>
        <v>1.2840254168697154</v>
      </c>
      <c r="F14">
        <f t="shared" si="2"/>
        <v>0.56217650092068061</v>
      </c>
      <c r="G14">
        <f t="shared" si="3"/>
        <v>-0.82593941949030281</v>
      </c>
    </row>
    <row r="15" spans="1:8">
      <c r="A15">
        <v>1.75</v>
      </c>
      <c r="B15">
        <v>0</v>
      </c>
      <c r="D15">
        <f t="shared" si="0"/>
        <v>0.27500000000000002</v>
      </c>
      <c r="E15">
        <f t="shared" si="1"/>
        <v>1.3165306750728603</v>
      </c>
      <c r="F15">
        <f t="shared" si="2"/>
        <v>0.56831998351649393</v>
      </c>
      <c r="G15">
        <f t="shared" si="3"/>
        <v>-0.84007066730197377</v>
      </c>
    </row>
    <row r="16" spans="1:8">
      <c r="A16">
        <v>1.75</v>
      </c>
      <c r="B16">
        <v>1</v>
      </c>
      <c r="D16">
        <f t="shared" si="0"/>
        <v>0.27500000000000002</v>
      </c>
      <c r="E16">
        <f t="shared" si="1"/>
        <v>1.3165306750728603</v>
      </c>
      <c r="F16">
        <f t="shared" si="2"/>
        <v>0.56831998351649393</v>
      </c>
      <c r="G16">
        <f t="shared" si="3"/>
        <v>-0.56507066730197342</v>
      </c>
    </row>
    <row r="17" spans="1:7">
      <c r="A17">
        <v>2</v>
      </c>
      <c r="B17">
        <v>0</v>
      </c>
      <c r="D17">
        <f t="shared" si="0"/>
        <v>0.30000000000000004</v>
      </c>
      <c r="E17">
        <f t="shared" si="1"/>
        <v>1.3498588078055678</v>
      </c>
      <c r="F17">
        <f t="shared" si="2"/>
        <v>0.574442516853233</v>
      </c>
      <c r="G17">
        <f t="shared" si="3"/>
        <v>-0.85435524408189845</v>
      </c>
    </row>
    <row r="18" spans="1:7">
      <c r="A18">
        <v>2.25</v>
      </c>
      <c r="B18">
        <v>1</v>
      </c>
      <c r="D18">
        <f t="shared" si="0"/>
        <v>0.32500000000000001</v>
      </c>
      <c r="E18">
        <f t="shared" si="1"/>
        <v>1.3840306462357423</v>
      </c>
      <c r="F18">
        <f t="shared" si="2"/>
        <v>0.58054230486552394</v>
      </c>
      <c r="G18">
        <f t="shared" si="3"/>
        <v>-0.54379260359262982</v>
      </c>
    </row>
    <row r="19" spans="1:7">
      <c r="A19">
        <v>2.5</v>
      </c>
      <c r="B19">
        <v>0</v>
      </c>
      <c r="D19">
        <f t="shared" si="0"/>
        <v>0.35</v>
      </c>
      <c r="E19">
        <f t="shared" si="1"/>
        <v>1.4190675488748143</v>
      </c>
      <c r="F19">
        <f t="shared" si="2"/>
        <v>0.58661757896544398</v>
      </c>
      <c r="G19">
        <f t="shared" si="3"/>
        <v>-0.88338215503439121</v>
      </c>
    </row>
    <row r="20" spans="1:7">
      <c r="A20">
        <v>2.75</v>
      </c>
      <c r="B20">
        <v>1</v>
      </c>
      <c r="D20">
        <f t="shared" si="0"/>
        <v>0.375</v>
      </c>
      <c r="E20">
        <f t="shared" si="1"/>
        <v>1.4549914149275065</v>
      </c>
      <c r="F20">
        <f t="shared" si="2"/>
        <v>0.59266660000538984</v>
      </c>
      <c r="G20">
        <f t="shared" si="3"/>
        <v>-0.52312326375669704</v>
      </c>
    </row>
    <row r="21" spans="1:7">
      <c r="A21">
        <v>3</v>
      </c>
      <c r="B21">
        <v>0</v>
      </c>
      <c r="D21">
        <f t="shared" si="0"/>
        <v>0.4</v>
      </c>
      <c r="E21">
        <f t="shared" si="1"/>
        <v>1.491824697979548</v>
      </c>
      <c r="F21">
        <f t="shared" si="2"/>
        <v>0.59868766016693209</v>
      </c>
      <c r="G21">
        <f t="shared" si="3"/>
        <v>-0.91301525201813227</v>
      </c>
    </row>
    <row r="22" spans="1:7">
      <c r="A22">
        <v>3.25</v>
      </c>
      <c r="B22">
        <v>1</v>
      </c>
      <c r="D22">
        <f t="shared" si="0"/>
        <v>0.42500000000000004</v>
      </c>
      <c r="E22">
        <f t="shared" ref="E22:E29" si="4">$F$6^D22</f>
        <v>1.5295904200318975</v>
      </c>
      <c r="F22">
        <f t="shared" si="2"/>
        <v>0.60467908477160104</v>
      </c>
      <c r="G22">
        <f t="shared" si="3"/>
        <v>-0.50305739979238107</v>
      </c>
    </row>
    <row r="23" spans="1:7">
      <c r="A23">
        <v>3.5</v>
      </c>
      <c r="B23">
        <v>0</v>
      </c>
      <c r="D23">
        <f t="shared" si="0"/>
        <v>0.45000000000000007</v>
      </c>
      <c r="E23">
        <f t="shared" si="4"/>
        <v>1.5683121858902431</v>
      </c>
      <c r="F23">
        <f t="shared" si="2"/>
        <v>0.61063923400987397</v>
      </c>
      <c r="G23">
        <f t="shared" si="3"/>
        <v>-0.9432489456185138</v>
      </c>
    </row>
    <row r="24" spans="1:7">
      <c r="A24">
        <v>4</v>
      </c>
      <c r="B24">
        <v>1</v>
      </c>
      <c r="D24">
        <f t="shared" si="0"/>
        <v>0.5</v>
      </c>
      <c r="E24">
        <f t="shared" si="4"/>
        <v>1.6487212711674464</v>
      </c>
      <c r="F24">
        <f t="shared" si="2"/>
        <v>0.62245933126846464</v>
      </c>
      <c r="G24">
        <f t="shared" si="3"/>
        <v>-0.47407698380434815</v>
      </c>
    </row>
    <row r="25" spans="1:7">
      <c r="A25">
        <v>4.25</v>
      </c>
      <c r="B25">
        <v>1</v>
      </c>
      <c r="D25">
        <f t="shared" si="0"/>
        <v>0.52500000000000002</v>
      </c>
      <c r="E25">
        <f t="shared" si="4"/>
        <v>1.6904588488821972</v>
      </c>
      <c r="F25">
        <f t="shared" si="2"/>
        <v>0.6283161883648698</v>
      </c>
      <c r="G25">
        <f t="shared" si="3"/>
        <v>-0.46471175429893624</v>
      </c>
    </row>
    <row r="26" spans="1:7">
      <c r="A26">
        <v>4.5</v>
      </c>
      <c r="B26">
        <v>1</v>
      </c>
      <c r="D26">
        <f t="shared" si="0"/>
        <v>0.55000000000000004</v>
      </c>
      <c r="E26">
        <f t="shared" si="4"/>
        <v>1.7332530184078014</v>
      </c>
      <c r="F26">
        <f t="shared" si="2"/>
        <v>0.63413559108313766</v>
      </c>
      <c r="G26">
        <f t="shared" si="3"/>
        <v>-0.45549248109105367</v>
      </c>
    </row>
    <row r="27" spans="1:7">
      <c r="A27">
        <v>4.75</v>
      </c>
      <c r="B27">
        <v>1</v>
      </c>
      <c r="D27">
        <f t="shared" si="0"/>
        <v>0.57500000000000007</v>
      </c>
      <c r="E27">
        <f t="shared" si="4"/>
        <v>1.7771305274933107</v>
      </c>
      <c r="F27">
        <f t="shared" si="2"/>
        <v>0.63991609681284278</v>
      </c>
      <c r="G27">
        <f t="shared" si="3"/>
        <v>-0.44641820969947421</v>
      </c>
    </row>
    <row r="28" spans="1:7">
      <c r="A28">
        <v>5</v>
      </c>
      <c r="B28">
        <v>1</v>
      </c>
      <c r="D28">
        <f t="shared" si="0"/>
        <v>0.6</v>
      </c>
      <c r="E28">
        <f t="shared" si="4"/>
        <v>1.8221188010102687</v>
      </c>
      <c r="F28">
        <f t="shared" si="2"/>
        <v>0.64565630630361215</v>
      </c>
      <c r="G28">
        <f t="shared" si="3"/>
        <v>-0.43748795011735658</v>
      </c>
    </row>
    <row r="29" spans="1:7">
      <c r="A29">
        <v>5.5</v>
      </c>
      <c r="B29">
        <v>1</v>
      </c>
      <c r="D29">
        <f t="shared" si="0"/>
        <v>0.65</v>
      </c>
      <c r="E29">
        <f t="shared" si="4"/>
        <v>1.9155408297197263</v>
      </c>
      <c r="F29">
        <f t="shared" si="2"/>
        <v>0.65701046275653396</v>
      </c>
      <c r="G29">
        <f t="shared" si="3"/>
        <v>-0.42005533533820849</v>
      </c>
    </row>
  </sheetData>
  <phoneticPr fontId="5" type="noConversion"/>
  <pageMargins left="0.75" right="0.75" top="1" bottom="1" header="0.51" footer="0.51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6"/>
  <sheetViews>
    <sheetView zoomScaleSheetLayoutView="100" workbookViewId="0">
      <selection activeCell="G6" sqref="G6"/>
    </sheetView>
  </sheetViews>
  <sheetFormatPr baseColWidth="10" defaultColWidth="9" defaultRowHeight="15"/>
  <cols>
    <col min="7" max="7" width="34.6640625" customWidth="1"/>
    <col min="8" max="8" width="13.6640625" bestFit="1" customWidth="1"/>
  </cols>
  <sheetData>
    <row r="1" spans="1:8" ht="28">
      <c r="A1" s="14" t="s">
        <v>70</v>
      </c>
      <c r="B1" s="14" t="s">
        <v>71</v>
      </c>
      <c r="C1" s="14" t="s">
        <v>72</v>
      </c>
      <c r="D1" s="14" t="s">
        <v>73</v>
      </c>
      <c r="E1" s="14" t="s">
        <v>74</v>
      </c>
      <c r="F1" s="15" t="s">
        <v>75</v>
      </c>
    </row>
    <row r="2" spans="1:8">
      <c r="A2" s="16">
        <v>64</v>
      </c>
      <c r="B2" s="16" t="s">
        <v>76</v>
      </c>
      <c r="C2" s="16" t="s">
        <v>77</v>
      </c>
      <c r="D2" s="16" t="s">
        <v>78</v>
      </c>
      <c r="E2" s="16" t="s">
        <v>79</v>
      </c>
      <c r="F2" s="16" t="s">
        <v>80</v>
      </c>
      <c r="G2" t="s">
        <v>81</v>
      </c>
      <c r="H2">
        <v>641</v>
      </c>
    </row>
    <row r="3" spans="1:8">
      <c r="A3" s="16">
        <v>64</v>
      </c>
      <c r="B3" s="16" t="s">
        <v>76</v>
      </c>
      <c r="C3" s="16" t="s">
        <v>77</v>
      </c>
      <c r="D3" s="16" t="s">
        <v>78</v>
      </c>
      <c r="E3" s="16" t="s">
        <v>82</v>
      </c>
      <c r="F3" s="17" t="s">
        <v>80</v>
      </c>
      <c r="G3" t="s">
        <v>83</v>
      </c>
      <c r="H3">
        <v>383</v>
      </c>
    </row>
    <row r="4" spans="1:8">
      <c r="A4" s="16">
        <v>128</v>
      </c>
      <c r="B4" s="16" t="s">
        <v>84</v>
      </c>
      <c r="C4" s="16" t="s">
        <v>77</v>
      </c>
      <c r="D4" s="16" t="s">
        <v>78</v>
      </c>
      <c r="E4" s="16" t="s">
        <v>79</v>
      </c>
      <c r="F4" s="16" t="s">
        <v>85</v>
      </c>
      <c r="G4" t="s">
        <v>86</v>
      </c>
      <c r="H4">
        <f>SUM(H2:H3)</f>
        <v>1024</v>
      </c>
    </row>
    <row r="5" spans="1:8">
      <c r="A5" s="16">
        <v>60</v>
      </c>
      <c r="B5" s="16" t="s">
        <v>87</v>
      </c>
      <c r="C5" s="16" t="s">
        <v>84</v>
      </c>
      <c r="D5" s="16" t="s">
        <v>78</v>
      </c>
      <c r="E5" s="16" t="s">
        <v>79</v>
      </c>
      <c r="F5" s="16" t="s">
        <v>85</v>
      </c>
      <c r="G5" t="s">
        <v>88</v>
      </c>
      <c r="H5">
        <f>H2/H4</f>
        <v>0.6259765625</v>
      </c>
    </row>
    <row r="6" spans="1:8">
      <c r="A6" s="16">
        <v>64</v>
      </c>
      <c r="B6" s="16" t="s">
        <v>87</v>
      </c>
      <c r="C6" s="16" t="s">
        <v>89</v>
      </c>
      <c r="D6" s="16" t="s">
        <v>90</v>
      </c>
      <c r="E6" s="16" t="s">
        <v>79</v>
      </c>
      <c r="F6" s="16" t="s">
        <v>85</v>
      </c>
      <c r="G6" t="s">
        <v>91</v>
      </c>
      <c r="H6">
        <f>H3/H4</f>
        <v>0.3740234375</v>
      </c>
    </row>
    <row r="7" spans="1:8">
      <c r="A7" s="16">
        <v>64</v>
      </c>
      <c r="B7" s="16" t="s">
        <v>87</v>
      </c>
      <c r="C7" s="16" t="s">
        <v>89</v>
      </c>
      <c r="D7" s="16" t="s">
        <v>90</v>
      </c>
      <c r="E7" s="16" t="s">
        <v>82</v>
      </c>
      <c r="F7" s="16" t="s">
        <v>80</v>
      </c>
      <c r="G7" t="s">
        <v>92</v>
      </c>
      <c r="H7">
        <f>-(H5*LOG(H5,2)+H6*LOG(H6,2))</f>
        <v>0.95371137376965665</v>
      </c>
    </row>
    <row r="8" spans="1:8">
      <c r="A8" s="16">
        <v>64</v>
      </c>
      <c r="B8" s="16" t="s">
        <v>84</v>
      </c>
      <c r="C8" s="16" t="s">
        <v>89</v>
      </c>
      <c r="D8" s="16" t="s">
        <v>90</v>
      </c>
      <c r="E8" s="16" t="s">
        <v>82</v>
      </c>
      <c r="F8" s="16" t="s">
        <v>85</v>
      </c>
    </row>
    <row r="9" spans="1:8">
      <c r="A9" s="16">
        <v>128</v>
      </c>
      <c r="B9" s="16" t="s">
        <v>76</v>
      </c>
      <c r="C9" s="16" t="s">
        <v>84</v>
      </c>
      <c r="D9" s="16" t="s">
        <v>78</v>
      </c>
      <c r="E9" s="16" t="s">
        <v>79</v>
      </c>
      <c r="F9" s="16" t="s">
        <v>80</v>
      </c>
    </row>
    <row r="10" spans="1:8">
      <c r="A10" s="16">
        <v>64</v>
      </c>
      <c r="B10" s="16" t="s">
        <v>76</v>
      </c>
      <c r="C10" s="16" t="s">
        <v>89</v>
      </c>
      <c r="D10" s="16" t="s">
        <v>90</v>
      </c>
      <c r="E10" s="16" t="s">
        <v>79</v>
      </c>
      <c r="F10" s="16" t="s">
        <v>85</v>
      </c>
    </row>
    <row r="11" spans="1:8">
      <c r="A11" s="16">
        <v>132</v>
      </c>
      <c r="B11" s="16" t="s">
        <v>87</v>
      </c>
      <c r="C11" s="16" t="s">
        <v>84</v>
      </c>
      <c r="D11" s="16" t="s">
        <v>90</v>
      </c>
      <c r="E11" s="16" t="s">
        <v>79</v>
      </c>
      <c r="F11" s="16" t="s">
        <v>85</v>
      </c>
    </row>
    <row r="12" spans="1:8">
      <c r="A12" s="16">
        <v>64</v>
      </c>
      <c r="B12" s="16" t="s">
        <v>76</v>
      </c>
      <c r="C12" s="16" t="s">
        <v>84</v>
      </c>
      <c r="D12" s="16" t="s">
        <v>90</v>
      </c>
      <c r="E12" s="16" t="s">
        <v>82</v>
      </c>
      <c r="F12" s="16" t="s">
        <v>85</v>
      </c>
    </row>
    <row r="13" spans="1:8">
      <c r="A13" s="16">
        <v>32</v>
      </c>
      <c r="B13" s="16" t="s">
        <v>84</v>
      </c>
      <c r="C13" s="16" t="s">
        <v>84</v>
      </c>
      <c r="D13" s="16" t="s">
        <v>78</v>
      </c>
      <c r="E13" s="16" t="s">
        <v>82</v>
      </c>
      <c r="F13" s="16" t="s">
        <v>85</v>
      </c>
    </row>
    <row r="14" spans="1:8">
      <c r="A14" s="16">
        <v>32</v>
      </c>
      <c r="B14" s="16" t="s">
        <v>84</v>
      </c>
      <c r="C14" s="16" t="s">
        <v>77</v>
      </c>
      <c r="D14" s="16" t="s">
        <v>90</v>
      </c>
      <c r="E14" s="16" t="s">
        <v>79</v>
      </c>
      <c r="F14" s="16" t="s">
        <v>85</v>
      </c>
    </row>
    <row r="15" spans="1:8">
      <c r="A15" s="16">
        <v>63</v>
      </c>
      <c r="B15" s="16" t="s">
        <v>87</v>
      </c>
      <c r="C15" s="16" t="s">
        <v>84</v>
      </c>
      <c r="D15" s="16" t="s">
        <v>78</v>
      </c>
      <c r="E15" s="16" t="s">
        <v>82</v>
      </c>
      <c r="F15" s="16" t="s">
        <v>80</v>
      </c>
    </row>
    <row r="16" spans="1:8">
      <c r="A16" s="18">
        <v>1</v>
      </c>
      <c r="B16" s="18" t="s">
        <v>87</v>
      </c>
      <c r="C16" s="18" t="s">
        <v>84</v>
      </c>
      <c r="D16" s="18" t="s">
        <v>78</v>
      </c>
      <c r="E16" s="18" t="s">
        <v>82</v>
      </c>
      <c r="F16" s="18" t="s">
        <v>85</v>
      </c>
    </row>
  </sheetData>
  <phoneticPr fontId="5" type="noConversion"/>
  <pageMargins left="0.75" right="0.75" top="1" bottom="1" header="0.51" footer="0.5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M21"/>
  <sheetViews>
    <sheetView zoomScaleSheetLayoutView="100" workbookViewId="0">
      <selection activeCell="M15" sqref="M15"/>
    </sheetView>
  </sheetViews>
  <sheetFormatPr baseColWidth="10" defaultColWidth="9" defaultRowHeight="15"/>
  <sheetData>
    <row r="1" spans="2:13">
      <c r="B1" t="s">
        <v>93</v>
      </c>
      <c r="C1" t="s">
        <v>94</v>
      </c>
      <c r="D1" t="s">
        <v>95</v>
      </c>
      <c r="E1" t="s">
        <v>96</v>
      </c>
      <c r="F1" t="s">
        <v>97</v>
      </c>
    </row>
    <row r="2" spans="2:13">
      <c r="B2">
        <v>1</v>
      </c>
      <c r="C2" t="s">
        <v>98</v>
      </c>
      <c r="D2" t="s">
        <v>99</v>
      </c>
      <c r="E2">
        <v>22</v>
      </c>
    </row>
    <row r="3" spans="2:13">
      <c r="B3">
        <v>2</v>
      </c>
      <c r="C3" t="s">
        <v>100</v>
      </c>
      <c r="D3" t="s">
        <v>101</v>
      </c>
      <c r="E3">
        <v>21</v>
      </c>
      <c r="I3" t="s">
        <v>102</v>
      </c>
    </row>
    <row r="4" spans="2:13">
      <c r="B4">
        <v>3</v>
      </c>
      <c r="C4" t="s">
        <v>100</v>
      </c>
      <c r="D4" t="s">
        <v>99</v>
      </c>
      <c r="E4">
        <v>20</v>
      </c>
      <c r="I4">
        <v>5</v>
      </c>
    </row>
    <row r="5" spans="2:13">
      <c r="B5">
        <v>4</v>
      </c>
      <c r="C5" t="s">
        <v>0</v>
      </c>
      <c r="D5" t="s">
        <v>101</v>
      </c>
      <c r="E5">
        <v>19</v>
      </c>
    </row>
    <row r="6" spans="2:13">
      <c r="B6">
        <v>5</v>
      </c>
      <c r="C6" t="s">
        <v>100</v>
      </c>
      <c r="D6" t="s">
        <v>99</v>
      </c>
      <c r="E6">
        <v>18</v>
      </c>
    </row>
    <row r="7" spans="2:13">
      <c r="B7">
        <v>6</v>
      </c>
      <c r="C7" t="s">
        <v>100</v>
      </c>
      <c r="D7" t="s">
        <v>101</v>
      </c>
      <c r="E7">
        <v>17</v>
      </c>
      <c r="J7">
        <v>12</v>
      </c>
    </row>
    <row r="8" spans="2:13">
      <c r="B8">
        <v>7</v>
      </c>
      <c r="C8" t="s">
        <v>98</v>
      </c>
      <c r="D8" t="s">
        <v>99</v>
      </c>
      <c r="E8">
        <v>16</v>
      </c>
      <c r="H8" s="33">
        <v>1</v>
      </c>
      <c r="I8" s="33"/>
      <c r="J8" s="33"/>
      <c r="K8" s="34"/>
      <c r="L8" s="35">
        <v>2</v>
      </c>
      <c r="M8" s="36"/>
    </row>
    <row r="9" spans="2:13">
      <c r="B9">
        <v>8</v>
      </c>
      <c r="C9" t="s">
        <v>103</v>
      </c>
      <c r="D9" t="s">
        <v>101</v>
      </c>
      <c r="E9">
        <v>5</v>
      </c>
      <c r="H9" s="37" t="s">
        <v>104</v>
      </c>
      <c r="I9" s="37"/>
      <c r="J9" s="37"/>
      <c r="K9" s="38"/>
      <c r="L9" s="39" t="s">
        <v>105</v>
      </c>
      <c r="M9" s="40"/>
    </row>
    <row r="10" spans="2:13">
      <c r="B10">
        <v>9</v>
      </c>
      <c r="C10" t="s">
        <v>100</v>
      </c>
      <c r="D10" t="s">
        <v>99</v>
      </c>
      <c r="E10">
        <v>14</v>
      </c>
      <c r="H10" s="11">
        <v>1</v>
      </c>
      <c r="I10" s="11">
        <v>2</v>
      </c>
      <c r="J10" s="11">
        <v>3</v>
      </c>
      <c r="K10" s="11">
        <v>4</v>
      </c>
      <c r="L10" s="13">
        <v>5</v>
      </c>
      <c r="M10" s="13">
        <v>6</v>
      </c>
    </row>
    <row r="11" spans="2:13">
      <c r="B11">
        <v>10</v>
      </c>
      <c r="C11" t="s">
        <v>100</v>
      </c>
      <c r="D11" t="s">
        <v>101</v>
      </c>
      <c r="E11">
        <v>13</v>
      </c>
      <c r="H11" s="12" t="s">
        <v>106</v>
      </c>
      <c r="I11" s="11" t="s">
        <v>107</v>
      </c>
      <c r="J11" s="11" t="s">
        <v>108</v>
      </c>
      <c r="K11" s="11" t="s">
        <v>109</v>
      </c>
      <c r="L11" s="13" t="s">
        <v>110</v>
      </c>
      <c r="M11" s="13" t="s">
        <v>111</v>
      </c>
    </row>
    <row r="12" spans="2:13">
      <c r="B12">
        <v>11</v>
      </c>
      <c r="C12" t="s">
        <v>0</v>
      </c>
      <c r="D12" t="s">
        <v>99</v>
      </c>
      <c r="E12">
        <v>12</v>
      </c>
      <c r="H12" s="11">
        <v>1</v>
      </c>
      <c r="I12" s="11">
        <v>6</v>
      </c>
      <c r="J12" s="11">
        <v>11</v>
      </c>
      <c r="K12" s="11">
        <v>16</v>
      </c>
      <c r="L12" s="13">
        <v>21</v>
      </c>
      <c r="M12" s="13">
        <v>26</v>
      </c>
    </row>
    <row r="13" spans="2:13">
      <c r="B13">
        <v>12</v>
      </c>
      <c r="C13" t="s">
        <v>100</v>
      </c>
      <c r="D13" t="s">
        <v>101</v>
      </c>
      <c r="E13">
        <v>11</v>
      </c>
      <c r="H13" s="11">
        <v>2</v>
      </c>
      <c r="I13" s="11">
        <v>7</v>
      </c>
      <c r="J13" s="11">
        <v>12</v>
      </c>
      <c r="K13" s="11">
        <v>17</v>
      </c>
      <c r="L13" s="13">
        <v>22</v>
      </c>
      <c r="M13" s="13">
        <v>27</v>
      </c>
    </row>
    <row r="14" spans="2:13">
      <c r="B14">
        <v>13</v>
      </c>
      <c r="C14" t="s">
        <v>112</v>
      </c>
      <c r="D14" t="s">
        <v>99</v>
      </c>
      <c r="E14">
        <v>10</v>
      </c>
      <c r="H14" s="11">
        <v>3</v>
      </c>
      <c r="I14" s="11">
        <v>8</v>
      </c>
      <c r="J14" s="11">
        <v>13</v>
      </c>
      <c r="K14" s="11">
        <v>18</v>
      </c>
      <c r="L14" s="13">
        <v>23</v>
      </c>
      <c r="M14" s="13">
        <v>28</v>
      </c>
    </row>
    <row r="15" spans="2:13">
      <c r="B15">
        <v>14</v>
      </c>
      <c r="C15" t="s">
        <v>100</v>
      </c>
      <c r="D15" t="s">
        <v>101</v>
      </c>
      <c r="E15">
        <v>9</v>
      </c>
      <c r="H15" s="11">
        <v>4</v>
      </c>
      <c r="I15" s="11">
        <v>9</v>
      </c>
      <c r="J15" s="11">
        <v>14</v>
      </c>
      <c r="K15" s="11">
        <v>19</v>
      </c>
      <c r="L15" s="13">
        <v>24</v>
      </c>
      <c r="M15" s="13">
        <v>29</v>
      </c>
    </row>
    <row r="16" spans="2:13">
      <c r="B16">
        <v>15</v>
      </c>
      <c r="C16" t="s">
        <v>113</v>
      </c>
      <c r="D16" t="s">
        <v>99</v>
      </c>
      <c r="E16">
        <v>8</v>
      </c>
      <c r="H16" s="11">
        <v>5</v>
      </c>
      <c r="I16" s="11">
        <v>10</v>
      </c>
      <c r="J16" s="11">
        <v>15</v>
      </c>
      <c r="K16" s="11">
        <v>20</v>
      </c>
      <c r="L16" s="13">
        <v>25</v>
      </c>
      <c r="M16" s="13">
        <v>30</v>
      </c>
    </row>
    <row r="17" spans="2:5">
      <c r="B17">
        <v>16</v>
      </c>
      <c r="C17" t="s">
        <v>100</v>
      </c>
      <c r="D17" t="s">
        <v>101</v>
      </c>
      <c r="E17">
        <v>7</v>
      </c>
    </row>
    <row r="18" spans="2:5">
      <c r="B18">
        <v>17</v>
      </c>
      <c r="C18" t="s">
        <v>100</v>
      </c>
      <c r="D18" t="s">
        <v>99</v>
      </c>
      <c r="E18">
        <v>6</v>
      </c>
    </row>
    <row r="19" spans="2:5">
      <c r="B19">
        <v>18</v>
      </c>
      <c r="C19" t="s">
        <v>114</v>
      </c>
      <c r="D19" t="s">
        <v>101</v>
      </c>
      <c r="E19">
        <v>15</v>
      </c>
    </row>
    <row r="20" spans="2:5">
      <c r="B20">
        <v>19</v>
      </c>
      <c r="C20" t="s">
        <v>100</v>
      </c>
      <c r="D20" t="s">
        <v>99</v>
      </c>
      <c r="E20">
        <v>4</v>
      </c>
    </row>
    <row r="21" spans="2:5">
      <c r="B21">
        <v>20</v>
      </c>
      <c r="C21" t="s">
        <v>100</v>
      </c>
      <c r="D21" t="s">
        <v>101</v>
      </c>
      <c r="E21">
        <v>3</v>
      </c>
    </row>
  </sheetData>
  <mergeCells count="4">
    <mergeCell ref="H8:K8"/>
    <mergeCell ref="L8:M8"/>
    <mergeCell ref="H9:K9"/>
    <mergeCell ref="L9:M9"/>
  </mergeCells>
  <phoneticPr fontId="5" type="noConversion"/>
  <pageMargins left="0.75" right="0.75" top="1" bottom="1" header="0.51" footer="0.5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4"/>
  <sheetViews>
    <sheetView topLeftCell="A19" zoomScaleSheetLayoutView="100" workbookViewId="0">
      <selection activeCell="C5" sqref="C5"/>
    </sheetView>
  </sheetViews>
  <sheetFormatPr baseColWidth="10" defaultColWidth="9" defaultRowHeight="15"/>
  <cols>
    <col min="1" max="1" width="10.33203125" bestFit="1" customWidth="1"/>
    <col min="2" max="6" width="13.6640625" bestFit="1" customWidth="1"/>
    <col min="7" max="7" width="16.1640625" customWidth="1"/>
    <col min="8" max="8" width="12.6640625" bestFit="1" customWidth="1"/>
  </cols>
  <sheetData>
    <row r="1" spans="1:7" ht="18">
      <c r="A1" s="3" t="s">
        <v>115</v>
      </c>
    </row>
    <row r="2" spans="1:7" ht="34" customHeight="1">
      <c r="A2" s="41" t="s">
        <v>116</v>
      </c>
      <c r="B2" s="42"/>
      <c r="C2" s="42"/>
      <c r="D2" s="42"/>
      <c r="E2" s="42"/>
      <c r="F2" s="42"/>
      <c r="G2" s="42"/>
    </row>
    <row r="3" spans="1:7">
      <c r="A3" s="4"/>
      <c r="B3" s="4" t="s">
        <v>117</v>
      </c>
      <c r="C3" s="4" t="s">
        <v>118</v>
      </c>
      <c r="D3" s="4" t="s">
        <v>119</v>
      </c>
      <c r="E3" s="4" t="s">
        <v>120</v>
      </c>
      <c r="F3" s="4" t="s">
        <v>121</v>
      </c>
      <c r="G3" s="4" t="s">
        <v>122</v>
      </c>
    </row>
    <row r="4" spans="1:7">
      <c r="A4" s="4" t="s">
        <v>123</v>
      </c>
      <c r="B4" s="4">
        <v>5</v>
      </c>
      <c r="C4" s="4">
        <v>1.4</v>
      </c>
      <c r="D4" s="4">
        <v>60000</v>
      </c>
      <c r="E4" s="4">
        <v>3</v>
      </c>
      <c r="F4" s="4">
        <v>5</v>
      </c>
      <c r="G4" s="4">
        <v>7</v>
      </c>
    </row>
    <row r="5" spans="1:7">
      <c r="A5" s="4" t="s">
        <v>124</v>
      </c>
      <c r="B5" s="4">
        <v>9</v>
      </c>
      <c r="C5" s="4">
        <v>2</v>
      </c>
      <c r="D5" s="4">
        <v>300000</v>
      </c>
      <c r="E5" s="4">
        <v>7</v>
      </c>
      <c r="F5" s="4">
        <v>5</v>
      </c>
      <c r="G5" s="4">
        <v>9</v>
      </c>
    </row>
    <row r="6" spans="1:7">
      <c r="A6" s="4" t="s">
        <v>125</v>
      </c>
      <c r="B6" s="4">
        <v>8</v>
      </c>
      <c r="C6" s="4">
        <v>1.8</v>
      </c>
      <c r="D6" s="4">
        <v>110000</v>
      </c>
      <c r="E6" s="4">
        <v>5</v>
      </c>
      <c r="F6" s="4">
        <v>7</v>
      </c>
      <c r="G6" s="4">
        <v>5</v>
      </c>
    </row>
    <row r="7" spans="1:7">
      <c r="A7" s="4" t="s">
        <v>126</v>
      </c>
      <c r="B7" s="4">
        <v>12</v>
      </c>
      <c r="C7" s="4">
        <v>2.5</v>
      </c>
      <c r="D7" s="4">
        <v>180000</v>
      </c>
      <c r="E7" s="4">
        <v>7</v>
      </c>
      <c r="F7" s="4">
        <v>5</v>
      </c>
      <c r="G7" s="4">
        <v>5</v>
      </c>
    </row>
    <row r="8" spans="1:7">
      <c r="B8">
        <f t="shared" ref="B8:G8" si="0">SUM(B4:B7)</f>
        <v>34</v>
      </c>
      <c r="C8">
        <f t="shared" si="0"/>
        <v>7.7</v>
      </c>
      <c r="D8">
        <f t="shared" si="0"/>
        <v>650000</v>
      </c>
      <c r="E8">
        <f t="shared" si="0"/>
        <v>22</v>
      </c>
      <c r="F8">
        <f t="shared" si="0"/>
        <v>22</v>
      </c>
      <c r="G8">
        <f t="shared" si="0"/>
        <v>26</v>
      </c>
    </row>
    <row r="9" spans="1:7" ht="51" customHeight="1">
      <c r="A9" s="43" t="s">
        <v>127</v>
      </c>
      <c r="B9" s="44"/>
      <c r="C9" s="44"/>
      <c r="D9" s="44"/>
      <c r="E9" s="44"/>
      <c r="F9" s="44"/>
      <c r="G9" s="44"/>
    </row>
    <row r="10" spans="1:7">
      <c r="A10" s="5"/>
      <c r="B10" s="5" t="s">
        <v>117</v>
      </c>
      <c r="C10" s="5" t="s">
        <v>118</v>
      </c>
      <c r="D10" s="5" t="s">
        <v>119</v>
      </c>
      <c r="E10" s="5" t="s">
        <v>120</v>
      </c>
      <c r="F10" s="5" t="s">
        <v>121</v>
      </c>
      <c r="G10" s="5" t="s">
        <v>122</v>
      </c>
    </row>
    <row r="11" spans="1:7">
      <c r="A11" s="5" t="s">
        <v>123</v>
      </c>
      <c r="B11" s="5">
        <f>B4/$B$8</f>
        <v>0.14705882352941177</v>
      </c>
      <c r="C11" s="5">
        <f>C4/$C$8</f>
        <v>0.1818181818181818</v>
      </c>
      <c r="D11" s="5">
        <f>D4/$D$8</f>
        <v>9.2307692307692313E-2</v>
      </c>
      <c r="E11" s="5">
        <f>E4/$E$8</f>
        <v>0.13636363636363635</v>
      </c>
      <c r="F11" s="5">
        <f>F4/$F$8</f>
        <v>0.22727272727272727</v>
      </c>
      <c r="G11" s="5">
        <f>G4/$G$8</f>
        <v>0.26923076923076922</v>
      </c>
    </row>
    <row r="12" spans="1:7">
      <c r="A12" s="5" t="s">
        <v>124</v>
      </c>
      <c r="B12" s="5">
        <f>B5/$B$8</f>
        <v>0.26470588235294118</v>
      </c>
      <c r="C12" s="5">
        <f>C5/$C$8</f>
        <v>0.25974025974025972</v>
      </c>
      <c r="D12" s="5">
        <f>D5/$D$8</f>
        <v>0.46153846153846156</v>
      </c>
      <c r="E12" s="5">
        <f>E5/$E$8</f>
        <v>0.31818181818181818</v>
      </c>
      <c r="F12" s="5">
        <f>F5/$F$8</f>
        <v>0.22727272727272727</v>
      </c>
      <c r="G12" s="5">
        <f>G5/$G$8</f>
        <v>0.34615384615384615</v>
      </c>
    </row>
    <row r="13" spans="1:7">
      <c r="A13" s="5" t="s">
        <v>125</v>
      </c>
      <c r="B13" s="5">
        <f>B6/$B$8</f>
        <v>0.23529411764705882</v>
      </c>
      <c r="C13" s="5">
        <f>C6/$C$8</f>
        <v>0.23376623376623376</v>
      </c>
      <c r="D13" s="5">
        <f>D6/$D$8</f>
        <v>0.16923076923076924</v>
      </c>
      <c r="E13" s="5">
        <f>E6/$E$8</f>
        <v>0.22727272727272727</v>
      </c>
      <c r="F13" s="5">
        <f>F6/$F$8</f>
        <v>0.31818181818181818</v>
      </c>
      <c r="G13" s="5">
        <f>G6/$G$8</f>
        <v>0.19230769230769232</v>
      </c>
    </row>
    <row r="14" spans="1:7">
      <c r="A14" s="5" t="s">
        <v>126</v>
      </c>
      <c r="B14" s="5">
        <f>B7/$B$8</f>
        <v>0.35294117647058826</v>
      </c>
      <c r="C14" s="5">
        <f>C7/$C$8</f>
        <v>0.32467532467532467</v>
      </c>
      <c r="D14" s="5">
        <f>D7/$D$8</f>
        <v>0.27692307692307694</v>
      </c>
      <c r="E14" s="5">
        <f>E7/$E$8</f>
        <v>0.31818181818181818</v>
      </c>
      <c r="F14" s="5">
        <f>F7/$F$8</f>
        <v>0.22727272727272727</v>
      </c>
      <c r="G14" s="5">
        <f>G7/$G$8</f>
        <v>0.19230769230769232</v>
      </c>
    </row>
    <row r="15" spans="1:7">
      <c r="A15" s="45" t="s">
        <v>128</v>
      </c>
      <c r="B15" s="45"/>
      <c r="C15" s="45"/>
      <c r="D15" s="45"/>
      <c r="E15" s="45"/>
      <c r="F15" s="45"/>
      <c r="G15" s="45"/>
    </row>
    <row r="16" spans="1:7">
      <c r="A16" s="7"/>
      <c r="B16" s="7" t="s">
        <v>117</v>
      </c>
      <c r="C16" s="7" t="s">
        <v>118</v>
      </c>
      <c r="D16" s="7" t="s">
        <v>119</v>
      </c>
      <c r="E16" s="7" t="s">
        <v>120</v>
      </c>
      <c r="F16" s="7" t="s">
        <v>121</v>
      </c>
      <c r="G16" s="7" t="s">
        <v>122</v>
      </c>
    </row>
    <row r="17" spans="1:8">
      <c r="A17" s="7" t="s">
        <v>123</v>
      </c>
      <c r="B17" s="7">
        <f t="shared" ref="B17:G17" si="1">B11*LN(B11)</f>
        <v>-0.28190038414442076</v>
      </c>
      <c r="C17" s="7">
        <f t="shared" si="1"/>
        <v>-0.30995419858880457</v>
      </c>
      <c r="D17" s="7">
        <f t="shared" si="1"/>
        <v>-0.2199348739077768</v>
      </c>
      <c r="E17" s="7">
        <f t="shared" si="1"/>
        <v>-0.2716950224577554</v>
      </c>
      <c r="F17" s="7">
        <f t="shared" si="1"/>
        <v>-0.33672830475550353</v>
      </c>
      <c r="G17" s="7">
        <f t="shared" si="1"/>
        <v>-0.35328095087550693</v>
      </c>
    </row>
    <row r="18" spans="1:8">
      <c r="A18" s="7" t="s">
        <v>124</v>
      </c>
      <c r="B18" s="7">
        <f t="shared" ref="B18:G18" si="2">B12*LN(B12)</f>
        <v>-0.35183010369174933</v>
      </c>
      <c r="C18" s="7">
        <f t="shared" si="2"/>
        <v>-0.35014886968823195</v>
      </c>
      <c r="D18" s="7">
        <f t="shared" si="2"/>
        <v>-0.35685687149237616</v>
      </c>
      <c r="E18" s="7">
        <f t="shared" si="2"/>
        <v>-0.36436027864186449</v>
      </c>
      <c r="F18" s="7">
        <f t="shared" si="2"/>
        <v>-0.33672830475550353</v>
      </c>
      <c r="G18" s="7">
        <f t="shared" si="2"/>
        <v>-0.36722490946797559</v>
      </c>
    </row>
    <row r="19" spans="1:8">
      <c r="A19" s="7" t="s">
        <v>125</v>
      </c>
      <c r="B19" s="7">
        <f t="shared" ref="B19:G19" si="3">B13*LN(B13)</f>
        <v>-0.34045152539678242</v>
      </c>
      <c r="C19" s="7">
        <f t="shared" si="3"/>
        <v>-0.3397637136524071</v>
      </c>
      <c r="D19" s="7">
        <f t="shared" si="3"/>
        <v>-0.30063710720107589</v>
      </c>
      <c r="E19" s="7">
        <f t="shared" si="3"/>
        <v>-0.33672830475550353</v>
      </c>
      <c r="F19" s="7">
        <f t="shared" si="3"/>
        <v>-0.36436027864186449</v>
      </c>
      <c r="G19" s="7">
        <f t="shared" si="3"/>
        <v>-0.3170497356898811</v>
      </c>
    </row>
    <row r="20" spans="1:8">
      <c r="A20" s="7" t="s">
        <v>126</v>
      </c>
      <c r="B20" s="7">
        <f t="shared" ref="B20:G20" si="4">B14*LN(B14)</f>
        <v>-0.36757195582170388</v>
      </c>
      <c r="C20" s="7">
        <f t="shared" si="4"/>
        <v>-0.36523688213814387</v>
      </c>
      <c r="D20" s="7">
        <f t="shared" si="4"/>
        <v>-0.3555735263998539</v>
      </c>
      <c r="E20" s="7">
        <f t="shared" si="4"/>
        <v>-0.36436027864186449</v>
      </c>
      <c r="F20" s="7">
        <f t="shared" si="4"/>
        <v>-0.33672830475550353</v>
      </c>
      <c r="G20" s="7">
        <f t="shared" si="4"/>
        <v>-0.3170497356898811</v>
      </c>
    </row>
    <row r="21" spans="1:8">
      <c r="B21">
        <f t="shared" ref="B21:G21" si="5">SUM(B17:B20)</f>
        <v>-1.3417539690546563</v>
      </c>
      <c r="C21">
        <f t="shared" si="5"/>
        <v>-1.3651036640675875</v>
      </c>
      <c r="D21">
        <f t="shared" si="5"/>
        <v>-1.2330023790010827</v>
      </c>
      <c r="E21">
        <f t="shared" si="5"/>
        <v>-1.3371438844969878</v>
      </c>
      <c r="F21">
        <f t="shared" si="5"/>
        <v>-1.374545192908375</v>
      </c>
      <c r="G21">
        <f t="shared" si="5"/>
        <v>-1.3546053317232447</v>
      </c>
    </row>
    <row r="22" spans="1:8" ht="18">
      <c r="A22" s="43" t="s">
        <v>129</v>
      </c>
      <c r="B22" s="43"/>
      <c r="C22" s="43"/>
      <c r="D22" s="43"/>
      <c r="E22" s="43"/>
      <c r="F22" s="43"/>
      <c r="G22" s="43"/>
    </row>
    <row r="23" spans="1:8">
      <c r="A23" t="s">
        <v>130</v>
      </c>
      <c r="B23">
        <f>1/LN(4)</f>
        <v>0.72134752044448169</v>
      </c>
    </row>
    <row r="24" spans="1:8" ht="27" customHeight="1">
      <c r="A24" s="43" t="s">
        <v>131</v>
      </c>
      <c r="B24" s="43"/>
      <c r="C24" s="43"/>
      <c r="D24" s="43"/>
      <c r="E24" s="43"/>
      <c r="F24" s="43"/>
      <c r="G24" s="43"/>
    </row>
    <row r="25" spans="1:8" ht="19">
      <c r="A25" s="8" t="s">
        <v>132</v>
      </c>
      <c r="B25" s="9">
        <f t="shared" ref="B25:G25" si="6">B21*$B$23*-1</f>
        <v>0.96787089862411813</v>
      </c>
      <c r="C25" s="9">
        <f t="shared" si="6"/>
        <v>0.98471414322483097</v>
      </c>
      <c r="D25" s="9">
        <f t="shared" si="6"/>
        <v>0.88942320879457804</v>
      </c>
      <c r="E25" s="9">
        <f t="shared" si="6"/>
        <v>0.96454542555940459</v>
      </c>
      <c r="F25" s="9">
        <f t="shared" si="6"/>
        <v>0.991524766643338</v>
      </c>
      <c r="G25" s="9">
        <f t="shared" si="6"/>
        <v>0.97714119721943715</v>
      </c>
    </row>
    <row r="26" spans="1:8">
      <c r="A26" t="s">
        <v>133</v>
      </c>
      <c r="B26" s="7">
        <f t="shared" ref="B26:G26" si="7">1-B25</f>
        <v>3.2129101375881874E-2</v>
      </c>
      <c r="C26" s="7">
        <f t="shared" si="7"/>
        <v>1.5285856775169027E-2</v>
      </c>
      <c r="D26" s="7">
        <f t="shared" si="7"/>
        <v>0.11057679120542196</v>
      </c>
      <c r="E26" s="7">
        <f t="shared" si="7"/>
        <v>3.545457444059541E-2</v>
      </c>
      <c r="F26" s="7">
        <f t="shared" si="7"/>
        <v>8.4752333566620042E-3</v>
      </c>
      <c r="G26" s="7">
        <f t="shared" si="7"/>
        <v>2.2858802780562848E-2</v>
      </c>
      <c r="H26" s="10">
        <f>SUM(B26:G26)</f>
        <v>0.22478035993429313</v>
      </c>
    </row>
    <row r="27" spans="1:8">
      <c r="A27" t="s">
        <v>134</v>
      </c>
      <c r="B27">
        <f t="shared" ref="B27:G27" si="8">B26/$H$26</f>
        <v>0.14293553665130584</v>
      </c>
      <c r="C27">
        <f t="shared" si="8"/>
        <v>6.8003524772526053E-2</v>
      </c>
      <c r="D27">
        <f t="shared" si="8"/>
        <v>0.49193261919210968</v>
      </c>
      <c r="E27">
        <f t="shared" si="8"/>
        <v>0.15772985883179183</v>
      </c>
      <c r="F27">
        <f t="shared" si="8"/>
        <v>3.7704510123301921E-2</v>
      </c>
      <c r="G27">
        <f t="shared" si="8"/>
        <v>0.1016939504289647</v>
      </c>
      <c r="H27">
        <v>1</v>
      </c>
    </row>
    <row r="29" spans="1:8" ht="94" customHeight="1">
      <c r="A29" s="41" t="s">
        <v>135</v>
      </c>
      <c r="B29" s="42"/>
      <c r="C29" s="42"/>
      <c r="D29" s="42"/>
      <c r="E29" s="42"/>
      <c r="F29" s="42"/>
      <c r="G29" s="42"/>
    </row>
    <row r="30" spans="1:8">
      <c r="A30" s="4"/>
      <c r="B30" s="4" t="s">
        <v>117</v>
      </c>
      <c r="C30" s="4" t="s">
        <v>118</v>
      </c>
      <c r="D30" s="4" t="s">
        <v>119</v>
      </c>
      <c r="E30" s="4" t="s">
        <v>120</v>
      </c>
      <c r="F30" s="4" t="s">
        <v>121</v>
      </c>
      <c r="G30" s="4" t="s">
        <v>122</v>
      </c>
      <c r="H30" t="s">
        <v>136</v>
      </c>
    </row>
    <row r="31" spans="1:8">
      <c r="A31" s="4" t="s">
        <v>123</v>
      </c>
      <c r="B31" s="4">
        <f t="shared" ref="B31:G31" si="9">B4*B27</f>
        <v>0.71467768325652925</v>
      </c>
      <c r="C31" s="4">
        <f t="shared" si="9"/>
        <v>9.5204934681536471E-2</v>
      </c>
      <c r="D31" s="4">
        <f t="shared" si="9"/>
        <v>29515.957151526582</v>
      </c>
      <c r="E31" s="4">
        <f t="shared" si="9"/>
        <v>0.47318957649537552</v>
      </c>
      <c r="F31" s="4">
        <f t="shared" si="9"/>
        <v>0.1885225506165096</v>
      </c>
      <c r="G31" s="4">
        <f t="shared" si="9"/>
        <v>0.71185765300275294</v>
      </c>
      <c r="H31">
        <f>SUM(B31:G31)</f>
        <v>29518.140603924632</v>
      </c>
    </row>
    <row r="32" spans="1:8">
      <c r="A32" s="4" t="s">
        <v>124</v>
      </c>
      <c r="B32" s="4">
        <f t="shared" ref="B32:G32" si="10">B5*B27</f>
        <v>1.2864198298617526</v>
      </c>
      <c r="C32" s="4">
        <f t="shared" si="10"/>
        <v>0.13600704954505211</v>
      </c>
      <c r="D32" s="4">
        <f t="shared" si="10"/>
        <v>147579.7857576329</v>
      </c>
      <c r="E32" s="4">
        <f t="shared" si="10"/>
        <v>1.1041090118225427</v>
      </c>
      <c r="F32" s="4">
        <f t="shared" si="10"/>
        <v>0.1885225506165096</v>
      </c>
      <c r="G32" s="4">
        <f t="shared" si="10"/>
        <v>0.91524555386068229</v>
      </c>
      <c r="H32">
        <f>SUM(B32:G32)</f>
        <v>147583.41606162861</v>
      </c>
    </row>
    <row r="33" spans="1:8">
      <c r="A33" s="4" t="s">
        <v>125</v>
      </c>
      <c r="B33" s="4">
        <f t="shared" ref="B33:G33" si="11">B6*B27</f>
        <v>1.1434842932104468</v>
      </c>
      <c r="C33" s="4">
        <f t="shared" si="11"/>
        <v>0.1224063445905469</v>
      </c>
      <c r="D33" s="4">
        <f t="shared" si="11"/>
        <v>54112.588111132063</v>
      </c>
      <c r="E33" s="4">
        <f t="shared" si="11"/>
        <v>0.78864929415895912</v>
      </c>
      <c r="F33" s="4">
        <f t="shared" si="11"/>
        <v>0.26393157086311347</v>
      </c>
      <c r="G33" s="4">
        <f t="shared" si="11"/>
        <v>0.50846975214482348</v>
      </c>
      <c r="H33">
        <f>SUM(B33:G33)</f>
        <v>54115.415052387034</v>
      </c>
    </row>
    <row r="34" spans="1:8">
      <c r="A34" s="4" t="s">
        <v>126</v>
      </c>
      <c r="B34" s="4">
        <f t="shared" ref="B34:G34" si="12">B7*B27</f>
        <v>1.71522643981567</v>
      </c>
      <c r="C34" s="4">
        <f t="shared" si="12"/>
        <v>0.17000881193131512</v>
      </c>
      <c r="D34" s="4">
        <f t="shared" si="12"/>
        <v>88547.871454579741</v>
      </c>
      <c r="E34" s="4">
        <f t="shared" si="12"/>
        <v>1.1041090118225427</v>
      </c>
      <c r="F34" s="4">
        <f t="shared" si="12"/>
        <v>0.1885225506165096</v>
      </c>
      <c r="G34" s="4">
        <f t="shared" si="12"/>
        <v>0.50846975214482348</v>
      </c>
      <c r="H34">
        <f>SUM(B34:G34)</f>
        <v>88551.557791146057</v>
      </c>
    </row>
  </sheetData>
  <mergeCells count="6">
    <mergeCell ref="A29:G29"/>
    <mergeCell ref="A2:G2"/>
    <mergeCell ref="A9:G9"/>
    <mergeCell ref="A15:G15"/>
    <mergeCell ref="A22:G22"/>
    <mergeCell ref="A24:G24"/>
  </mergeCells>
  <phoneticPr fontId="5" type="noConversion"/>
  <pageMargins left="0.75" right="0.75" top="1" bottom="1" header="0.51" footer="0.5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70"/>
  <sheetViews>
    <sheetView topLeftCell="A37" zoomScaleSheetLayoutView="100" workbookViewId="0">
      <selection activeCell="U36" sqref="U36"/>
    </sheetView>
  </sheetViews>
  <sheetFormatPr baseColWidth="10" defaultColWidth="9" defaultRowHeight="15"/>
  <cols>
    <col min="1" max="1" width="2.33203125" customWidth="1"/>
    <col min="2" max="2" width="2.6640625" customWidth="1"/>
    <col min="3" max="8" width="2.5" customWidth="1"/>
    <col min="10" max="17" width="2.83203125" customWidth="1"/>
  </cols>
  <sheetData>
    <row r="1" spans="1:18">
      <c r="A1">
        <v>0</v>
      </c>
      <c r="B1">
        <v>0</v>
      </c>
      <c r="C1">
        <v>5</v>
      </c>
      <c r="D1">
        <v>8</v>
      </c>
      <c r="E1">
        <v>8</v>
      </c>
      <c r="F1">
        <v>0</v>
      </c>
      <c r="G1">
        <v>0</v>
      </c>
      <c r="H1">
        <v>0</v>
      </c>
      <c r="I1" t="s">
        <v>137</v>
      </c>
    </row>
    <row r="2" spans="1:18">
      <c r="A2">
        <v>0</v>
      </c>
      <c r="B2">
        <v>0</v>
      </c>
      <c r="C2">
        <v>8</v>
      </c>
      <c r="D2">
        <v>0</v>
      </c>
      <c r="E2">
        <v>6</v>
      </c>
      <c r="F2">
        <v>8</v>
      </c>
      <c r="G2">
        <v>0</v>
      </c>
      <c r="H2">
        <v>0</v>
      </c>
    </row>
    <row r="3" spans="1:18">
      <c r="A3">
        <v>0</v>
      </c>
      <c r="B3">
        <v>6</v>
      </c>
      <c r="C3">
        <v>0</v>
      </c>
      <c r="D3">
        <v>0</v>
      </c>
      <c r="E3">
        <v>4</v>
      </c>
      <c r="F3">
        <v>8</v>
      </c>
      <c r="G3">
        <v>0</v>
      </c>
      <c r="H3">
        <v>0</v>
      </c>
    </row>
    <row r="4" spans="1:18">
      <c r="A4">
        <v>0</v>
      </c>
      <c r="B4">
        <v>6</v>
      </c>
      <c r="C4">
        <v>0</v>
      </c>
      <c r="D4">
        <v>6</v>
      </c>
      <c r="E4">
        <v>8</v>
      </c>
      <c r="F4">
        <v>0</v>
      </c>
      <c r="G4">
        <v>0</v>
      </c>
      <c r="H4">
        <v>0</v>
      </c>
    </row>
    <row r="5" spans="1:18">
      <c r="A5">
        <v>0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</row>
    <row r="6" spans="1:18">
      <c r="A6">
        <v>0</v>
      </c>
      <c r="B6">
        <v>6</v>
      </c>
      <c r="C6">
        <v>0</v>
      </c>
      <c r="D6">
        <v>6</v>
      </c>
      <c r="E6">
        <v>0</v>
      </c>
      <c r="F6">
        <v>0</v>
      </c>
      <c r="G6">
        <v>0</v>
      </c>
      <c r="H6">
        <v>0</v>
      </c>
    </row>
    <row r="7" spans="1:18">
      <c r="A7">
        <v>0</v>
      </c>
      <c r="B7">
        <v>6</v>
      </c>
      <c r="C7">
        <v>0</v>
      </c>
      <c r="D7">
        <v>0</v>
      </c>
      <c r="E7">
        <v>6</v>
      </c>
      <c r="F7">
        <v>0</v>
      </c>
      <c r="G7">
        <v>0</v>
      </c>
      <c r="H7">
        <v>0</v>
      </c>
    </row>
    <row r="8" spans="1:18">
      <c r="A8">
        <v>0</v>
      </c>
      <c r="B8">
        <v>0</v>
      </c>
      <c r="C8">
        <v>6</v>
      </c>
      <c r="D8">
        <v>6</v>
      </c>
      <c r="E8">
        <v>0</v>
      </c>
      <c r="F8">
        <v>0</v>
      </c>
      <c r="G8">
        <v>0</v>
      </c>
      <c r="H8">
        <v>0</v>
      </c>
    </row>
    <row r="13" spans="1:18">
      <c r="A13">
        <v>1</v>
      </c>
      <c r="B13">
        <v>1</v>
      </c>
      <c r="C13">
        <v>2</v>
      </c>
      <c r="D13">
        <v>2</v>
      </c>
      <c r="E13">
        <v>2</v>
      </c>
      <c r="F13">
        <v>1</v>
      </c>
      <c r="G13">
        <v>1</v>
      </c>
      <c r="H13">
        <v>1</v>
      </c>
      <c r="I13" t="s">
        <v>138</v>
      </c>
      <c r="J13">
        <f>A1*A13</f>
        <v>0</v>
      </c>
      <c r="K13">
        <f t="shared" ref="K13:Q13" si="0">B1*B13</f>
        <v>0</v>
      </c>
      <c r="L13">
        <f t="shared" si="0"/>
        <v>10</v>
      </c>
      <c r="M13">
        <f t="shared" si="0"/>
        <v>16</v>
      </c>
      <c r="N13">
        <f t="shared" si="0"/>
        <v>16</v>
      </c>
      <c r="O13">
        <f t="shared" si="0"/>
        <v>0</v>
      </c>
      <c r="P13">
        <f t="shared" si="0"/>
        <v>0</v>
      </c>
      <c r="Q13">
        <f t="shared" si="0"/>
        <v>0</v>
      </c>
      <c r="R13">
        <f>SUM(J13:Q13)</f>
        <v>42</v>
      </c>
    </row>
    <row r="14" spans="1:18">
      <c r="A14">
        <v>1</v>
      </c>
      <c r="B14">
        <v>1</v>
      </c>
      <c r="C14">
        <v>2</v>
      </c>
      <c r="D14">
        <v>1</v>
      </c>
      <c r="E14">
        <v>1</v>
      </c>
      <c r="F14">
        <v>2</v>
      </c>
      <c r="G14">
        <v>1</v>
      </c>
      <c r="H14">
        <v>1</v>
      </c>
      <c r="J14">
        <f t="shared" ref="J14:J20" si="1">A2*A14</f>
        <v>0</v>
      </c>
      <c r="K14">
        <f t="shared" ref="K14:K20" si="2">B2*B14</f>
        <v>0</v>
      </c>
      <c r="L14">
        <f t="shared" ref="L14:L20" si="3">C2*C14</f>
        <v>16</v>
      </c>
      <c r="M14">
        <f t="shared" ref="M14:M20" si="4">D2*D14</f>
        <v>0</v>
      </c>
      <c r="N14">
        <f t="shared" ref="N14:N20" si="5">E2*E14</f>
        <v>6</v>
      </c>
      <c r="O14">
        <f t="shared" ref="O14:O20" si="6">F2*F14</f>
        <v>16</v>
      </c>
      <c r="P14">
        <f t="shared" ref="P14:P20" si="7">G2*G14</f>
        <v>0</v>
      </c>
      <c r="Q14">
        <f t="shared" ref="Q14:Q20" si="8">H2*H14</f>
        <v>0</v>
      </c>
      <c r="R14">
        <f t="shared" ref="R14:R20" si="9">SUM(J14:Q14)</f>
        <v>38</v>
      </c>
    </row>
    <row r="15" spans="1:18">
      <c r="A15">
        <v>1</v>
      </c>
      <c r="B15">
        <v>2</v>
      </c>
      <c r="C15">
        <v>1</v>
      </c>
      <c r="D15">
        <v>1</v>
      </c>
      <c r="E15">
        <v>1</v>
      </c>
      <c r="F15">
        <v>2</v>
      </c>
      <c r="G15">
        <v>1</v>
      </c>
      <c r="H15">
        <v>1</v>
      </c>
      <c r="J15">
        <f t="shared" si="1"/>
        <v>0</v>
      </c>
      <c r="K15">
        <f t="shared" si="2"/>
        <v>12</v>
      </c>
      <c r="L15">
        <f t="shared" si="3"/>
        <v>0</v>
      </c>
      <c r="M15">
        <f t="shared" si="4"/>
        <v>0</v>
      </c>
      <c r="N15">
        <f t="shared" si="5"/>
        <v>4</v>
      </c>
      <c r="O15">
        <f t="shared" si="6"/>
        <v>16</v>
      </c>
      <c r="P15">
        <f t="shared" si="7"/>
        <v>0</v>
      </c>
      <c r="Q15">
        <f t="shared" si="8"/>
        <v>0</v>
      </c>
      <c r="R15">
        <f t="shared" si="9"/>
        <v>32</v>
      </c>
    </row>
    <row r="16" spans="1:18">
      <c r="A16">
        <v>1</v>
      </c>
      <c r="B16">
        <v>2</v>
      </c>
      <c r="C16">
        <v>1</v>
      </c>
      <c r="D16">
        <v>2</v>
      </c>
      <c r="E16">
        <v>2</v>
      </c>
      <c r="F16">
        <v>1</v>
      </c>
      <c r="G16">
        <v>1</v>
      </c>
      <c r="H16">
        <v>1</v>
      </c>
      <c r="J16">
        <f t="shared" si="1"/>
        <v>0</v>
      </c>
      <c r="K16">
        <f t="shared" si="2"/>
        <v>12</v>
      </c>
      <c r="L16">
        <f t="shared" si="3"/>
        <v>0</v>
      </c>
      <c r="M16">
        <f t="shared" si="4"/>
        <v>12</v>
      </c>
      <c r="N16">
        <f t="shared" si="5"/>
        <v>16</v>
      </c>
      <c r="O16">
        <f t="shared" si="6"/>
        <v>0</v>
      </c>
      <c r="P16">
        <f t="shared" si="7"/>
        <v>0</v>
      </c>
      <c r="Q16">
        <f t="shared" si="8"/>
        <v>0</v>
      </c>
      <c r="R16">
        <f t="shared" si="9"/>
        <v>40</v>
      </c>
    </row>
    <row r="17" spans="1:18">
      <c r="A17">
        <v>1</v>
      </c>
      <c r="B17">
        <v>1</v>
      </c>
      <c r="C17">
        <v>2</v>
      </c>
      <c r="D17">
        <v>1</v>
      </c>
      <c r="E17">
        <v>1</v>
      </c>
      <c r="F17">
        <v>1</v>
      </c>
      <c r="G17">
        <v>1</v>
      </c>
      <c r="H17">
        <v>1</v>
      </c>
      <c r="J17">
        <f t="shared" si="1"/>
        <v>0</v>
      </c>
      <c r="K17">
        <f t="shared" si="2"/>
        <v>0</v>
      </c>
      <c r="L17">
        <f t="shared" si="3"/>
        <v>12</v>
      </c>
      <c r="M17">
        <f t="shared" si="4"/>
        <v>0</v>
      </c>
      <c r="N17">
        <f t="shared" si="5"/>
        <v>0</v>
      </c>
      <c r="O17">
        <f t="shared" si="6"/>
        <v>0</v>
      </c>
      <c r="P17">
        <f t="shared" si="7"/>
        <v>0</v>
      </c>
      <c r="Q17">
        <f t="shared" si="8"/>
        <v>0</v>
      </c>
      <c r="R17">
        <f t="shared" si="9"/>
        <v>12</v>
      </c>
    </row>
    <row r="18" spans="1:18">
      <c r="A18">
        <v>1</v>
      </c>
      <c r="B18">
        <v>2</v>
      </c>
      <c r="C18">
        <v>1</v>
      </c>
      <c r="D18">
        <v>2</v>
      </c>
      <c r="E18">
        <v>1</v>
      </c>
      <c r="F18">
        <v>1</v>
      </c>
      <c r="G18">
        <v>1</v>
      </c>
      <c r="H18">
        <v>1</v>
      </c>
      <c r="J18">
        <f t="shared" si="1"/>
        <v>0</v>
      </c>
      <c r="K18">
        <f t="shared" si="2"/>
        <v>12</v>
      </c>
      <c r="L18">
        <f t="shared" si="3"/>
        <v>0</v>
      </c>
      <c r="M18">
        <f t="shared" si="4"/>
        <v>12</v>
      </c>
      <c r="N18">
        <f t="shared" si="5"/>
        <v>0</v>
      </c>
      <c r="O18">
        <f t="shared" si="6"/>
        <v>0</v>
      </c>
      <c r="P18">
        <f t="shared" si="7"/>
        <v>0</v>
      </c>
      <c r="Q18">
        <f t="shared" si="8"/>
        <v>0</v>
      </c>
      <c r="R18">
        <f t="shared" si="9"/>
        <v>24</v>
      </c>
    </row>
    <row r="19" spans="1:18">
      <c r="A19">
        <v>1</v>
      </c>
      <c r="B19">
        <v>2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J19">
        <f t="shared" si="1"/>
        <v>0</v>
      </c>
      <c r="K19">
        <f t="shared" si="2"/>
        <v>12</v>
      </c>
      <c r="L19">
        <f t="shared" si="3"/>
        <v>0</v>
      </c>
      <c r="M19">
        <f t="shared" si="4"/>
        <v>0</v>
      </c>
      <c r="N19">
        <f t="shared" si="5"/>
        <v>12</v>
      </c>
      <c r="O19">
        <f t="shared" si="6"/>
        <v>0</v>
      </c>
      <c r="P19">
        <f t="shared" si="7"/>
        <v>0</v>
      </c>
      <c r="Q19">
        <f t="shared" si="8"/>
        <v>0</v>
      </c>
      <c r="R19">
        <f t="shared" si="9"/>
        <v>24</v>
      </c>
    </row>
    <row r="20" spans="1:18">
      <c r="A20">
        <v>1</v>
      </c>
      <c r="B20">
        <v>1</v>
      </c>
      <c r="C20">
        <v>2</v>
      </c>
      <c r="D20">
        <v>2</v>
      </c>
      <c r="E20">
        <v>1</v>
      </c>
      <c r="F20">
        <v>1</v>
      </c>
      <c r="G20">
        <v>1</v>
      </c>
      <c r="H20">
        <v>1</v>
      </c>
      <c r="J20">
        <f t="shared" si="1"/>
        <v>0</v>
      </c>
      <c r="K20">
        <f t="shared" si="2"/>
        <v>0</v>
      </c>
      <c r="L20">
        <f t="shared" si="3"/>
        <v>12</v>
      </c>
      <c r="M20">
        <f t="shared" si="4"/>
        <v>12</v>
      </c>
      <c r="N20">
        <f t="shared" si="5"/>
        <v>0</v>
      </c>
      <c r="O20">
        <f t="shared" si="6"/>
        <v>0</v>
      </c>
      <c r="P20">
        <f t="shared" si="7"/>
        <v>0</v>
      </c>
      <c r="Q20">
        <f t="shared" si="8"/>
        <v>0</v>
      </c>
      <c r="R20">
        <f t="shared" si="9"/>
        <v>24</v>
      </c>
    </row>
    <row r="21" spans="1:18">
      <c r="A21" s="1"/>
      <c r="B21" s="1"/>
      <c r="C21" s="1"/>
      <c r="D21" s="1"/>
      <c r="E21" s="1"/>
      <c r="F21" s="1"/>
      <c r="G21" s="1"/>
      <c r="H21" s="1"/>
      <c r="I21" s="1" t="s">
        <v>139</v>
      </c>
      <c r="J21" s="1"/>
      <c r="K21" s="1"/>
      <c r="L21" s="1"/>
      <c r="M21" s="1"/>
      <c r="N21" s="1"/>
      <c r="O21" s="1"/>
      <c r="P21" s="1"/>
      <c r="Q21" s="1"/>
      <c r="R21" s="2">
        <f>SUM(R13:R20)</f>
        <v>236</v>
      </c>
    </row>
    <row r="26" spans="1:18">
      <c r="A26">
        <v>9</v>
      </c>
      <c r="B26">
        <v>9</v>
      </c>
      <c r="C26">
        <v>5</v>
      </c>
      <c r="D26">
        <v>1</v>
      </c>
      <c r="E26">
        <v>1</v>
      </c>
      <c r="F26">
        <v>9</v>
      </c>
      <c r="G26">
        <v>9</v>
      </c>
      <c r="H26">
        <v>9</v>
      </c>
      <c r="I26" t="s">
        <v>140</v>
      </c>
    </row>
    <row r="27" spans="1:18">
      <c r="A27">
        <v>9</v>
      </c>
      <c r="B27">
        <v>9</v>
      </c>
      <c r="C27">
        <v>1</v>
      </c>
      <c r="D27">
        <v>9</v>
      </c>
      <c r="E27">
        <v>3</v>
      </c>
      <c r="F27">
        <v>1</v>
      </c>
      <c r="G27">
        <v>9</v>
      </c>
      <c r="H27">
        <v>9</v>
      </c>
    </row>
    <row r="28" spans="1:18">
      <c r="A28">
        <v>9</v>
      </c>
      <c r="B28">
        <v>3</v>
      </c>
      <c r="C28">
        <v>9</v>
      </c>
      <c r="D28">
        <v>9</v>
      </c>
      <c r="E28">
        <v>5</v>
      </c>
      <c r="F28">
        <v>1</v>
      </c>
      <c r="G28">
        <v>9</v>
      </c>
      <c r="H28">
        <v>9</v>
      </c>
    </row>
    <row r="29" spans="1:18">
      <c r="A29">
        <v>9</v>
      </c>
      <c r="B29">
        <v>3</v>
      </c>
      <c r="C29">
        <v>9</v>
      </c>
      <c r="D29">
        <v>3</v>
      </c>
      <c r="E29">
        <v>1</v>
      </c>
      <c r="F29">
        <v>9</v>
      </c>
      <c r="G29">
        <v>9</v>
      </c>
      <c r="H29">
        <v>9</v>
      </c>
    </row>
    <row r="30" spans="1:18">
      <c r="A30">
        <v>9</v>
      </c>
      <c r="B30">
        <v>9</v>
      </c>
      <c r="C30">
        <v>3</v>
      </c>
      <c r="D30">
        <v>9</v>
      </c>
      <c r="E30">
        <v>9</v>
      </c>
      <c r="F30">
        <v>9</v>
      </c>
      <c r="G30">
        <v>9</v>
      </c>
      <c r="H30">
        <v>9</v>
      </c>
    </row>
    <row r="31" spans="1:18">
      <c r="A31">
        <v>9</v>
      </c>
      <c r="B31">
        <v>3</v>
      </c>
      <c r="C31">
        <v>9</v>
      </c>
      <c r="D31">
        <v>3</v>
      </c>
      <c r="E31">
        <v>9</v>
      </c>
      <c r="F31">
        <v>9</v>
      </c>
      <c r="G31">
        <v>9</v>
      </c>
      <c r="H31">
        <v>9</v>
      </c>
    </row>
    <row r="32" spans="1:18">
      <c r="A32">
        <v>9</v>
      </c>
      <c r="B32">
        <v>3</v>
      </c>
      <c r="C32">
        <v>9</v>
      </c>
      <c r="D32">
        <v>9</v>
      </c>
      <c r="E32">
        <v>3</v>
      </c>
      <c r="F32">
        <v>9</v>
      </c>
      <c r="G32">
        <v>9</v>
      </c>
      <c r="H32">
        <v>9</v>
      </c>
    </row>
    <row r="33" spans="1:18">
      <c r="A33">
        <v>9</v>
      </c>
      <c r="B33">
        <v>9</v>
      </c>
      <c r="C33">
        <v>3</v>
      </c>
      <c r="D33">
        <v>3</v>
      </c>
      <c r="E33">
        <v>9</v>
      </c>
      <c r="F33">
        <v>9</v>
      </c>
      <c r="G33">
        <v>9</v>
      </c>
      <c r="H33">
        <v>9</v>
      </c>
    </row>
    <row r="38" spans="1:18">
      <c r="A38">
        <v>1</v>
      </c>
      <c r="B38">
        <v>1</v>
      </c>
      <c r="C38">
        <v>2</v>
      </c>
      <c r="D38">
        <v>2</v>
      </c>
      <c r="E38">
        <v>2</v>
      </c>
      <c r="F38">
        <v>1</v>
      </c>
      <c r="G38">
        <v>1</v>
      </c>
      <c r="H38">
        <v>1</v>
      </c>
      <c r="I38" t="s">
        <v>138</v>
      </c>
      <c r="J38">
        <f>A26*A38</f>
        <v>9</v>
      </c>
      <c r="K38">
        <f t="shared" ref="K38:Q38" si="10">B26*B38</f>
        <v>9</v>
      </c>
      <c r="L38">
        <f t="shared" si="10"/>
        <v>10</v>
      </c>
      <c r="M38">
        <f t="shared" si="10"/>
        <v>2</v>
      </c>
      <c r="N38">
        <f t="shared" si="10"/>
        <v>2</v>
      </c>
      <c r="O38">
        <f t="shared" si="10"/>
        <v>9</v>
      </c>
      <c r="P38">
        <f t="shared" si="10"/>
        <v>9</v>
      </c>
      <c r="Q38">
        <f t="shared" si="10"/>
        <v>9</v>
      </c>
      <c r="R38">
        <f>SUM(J38:Q38)</f>
        <v>59</v>
      </c>
    </row>
    <row r="39" spans="1:18">
      <c r="A39">
        <v>1</v>
      </c>
      <c r="B39">
        <v>1</v>
      </c>
      <c r="C39">
        <v>2</v>
      </c>
      <c r="D39">
        <v>1</v>
      </c>
      <c r="E39">
        <v>1</v>
      </c>
      <c r="F39">
        <v>2</v>
      </c>
      <c r="G39">
        <v>1</v>
      </c>
      <c r="H39">
        <v>1</v>
      </c>
      <c r="J39">
        <f t="shared" ref="J39:J45" si="11">A27*A39</f>
        <v>9</v>
      </c>
      <c r="K39">
        <f t="shared" ref="K39:K45" si="12">B27*B39</f>
        <v>9</v>
      </c>
      <c r="L39">
        <f t="shared" ref="L39:L45" si="13">C27*C39</f>
        <v>2</v>
      </c>
      <c r="M39">
        <f t="shared" ref="M39:M45" si="14">D27*D39</f>
        <v>9</v>
      </c>
      <c r="N39">
        <f t="shared" ref="N39:N45" si="15">E27*E39</f>
        <v>3</v>
      </c>
      <c r="O39">
        <f t="shared" ref="O39:O45" si="16">F27*F39</f>
        <v>2</v>
      </c>
      <c r="P39">
        <f t="shared" ref="P39:P45" si="17">G27*G39</f>
        <v>9</v>
      </c>
      <c r="Q39">
        <f t="shared" ref="Q39:Q45" si="18">H27*H39</f>
        <v>9</v>
      </c>
      <c r="R39">
        <f t="shared" ref="R39:R45" si="19">SUM(J39:Q39)</f>
        <v>52</v>
      </c>
    </row>
    <row r="40" spans="1:18">
      <c r="A40">
        <v>1</v>
      </c>
      <c r="B40">
        <v>2</v>
      </c>
      <c r="C40">
        <v>1</v>
      </c>
      <c r="D40">
        <v>1</v>
      </c>
      <c r="E40">
        <v>1</v>
      </c>
      <c r="F40">
        <v>2</v>
      </c>
      <c r="G40">
        <v>1</v>
      </c>
      <c r="H40">
        <v>1</v>
      </c>
      <c r="J40">
        <f t="shared" si="11"/>
        <v>9</v>
      </c>
      <c r="K40">
        <f t="shared" si="12"/>
        <v>6</v>
      </c>
      <c r="L40">
        <f t="shared" si="13"/>
        <v>9</v>
      </c>
      <c r="M40">
        <f t="shared" si="14"/>
        <v>9</v>
      </c>
      <c r="N40">
        <f t="shared" si="15"/>
        <v>5</v>
      </c>
      <c r="O40">
        <f t="shared" si="16"/>
        <v>2</v>
      </c>
      <c r="P40">
        <f t="shared" si="17"/>
        <v>9</v>
      </c>
      <c r="Q40">
        <f t="shared" si="18"/>
        <v>9</v>
      </c>
      <c r="R40">
        <f t="shared" si="19"/>
        <v>58</v>
      </c>
    </row>
    <row r="41" spans="1:18">
      <c r="A41">
        <v>1</v>
      </c>
      <c r="B41">
        <v>2</v>
      </c>
      <c r="C41">
        <v>1</v>
      </c>
      <c r="D41">
        <v>2</v>
      </c>
      <c r="E41">
        <v>2</v>
      </c>
      <c r="F41">
        <v>1</v>
      </c>
      <c r="G41">
        <v>1</v>
      </c>
      <c r="H41">
        <v>1</v>
      </c>
      <c r="J41">
        <f t="shared" si="11"/>
        <v>9</v>
      </c>
      <c r="K41">
        <f t="shared" si="12"/>
        <v>6</v>
      </c>
      <c r="L41">
        <f t="shared" si="13"/>
        <v>9</v>
      </c>
      <c r="M41">
        <f t="shared" si="14"/>
        <v>6</v>
      </c>
      <c r="N41">
        <f t="shared" si="15"/>
        <v>2</v>
      </c>
      <c r="O41">
        <f t="shared" si="16"/>
        <v>9</v>
      </c>
      <c r="P41">
        <f t="shared" si="17"/>
        <v>9</v>
      </c>
      <c r="Q41">
        <f t="shared" si="18"/>
        <v>9</v>
      </c>
      <c r="R41">
        <f t="shared" si="19"/>
        <v>59</v>
      </c>
    </row>
    <row r="42" spans="1:18">
      <c r="A42">
        <v>1</v>
      </c>
      <c r="B42">
        <v>1</v>
      </c>
      <c r="C42">
        <v>2</v>
      </c>
      <c r="D42">
        <v>1</v>
      </c>
      <c r="E42">
        <v>1</v>
      </c>
      <c r="F42">
        <v>1</v>
      </c>
      <c r="G42">
        <v>1</v>
      </c>
      <c r="H42">
        <v>1</v>
      </c>
      <c r="J42">
        <f t="shared" si="11"/>
        <v>9</v>
      </c>
      <c r="K42">
        <f t="shared" si="12"/>
        <v>9</v>
      </c>
      <c r="L42">
        <f t="shared" si="13"/>
        <v>6</v>
      </c>
      <c r="M42">
        <f t="shared" si="14"/>
        <v>9</v>
      </c>
      <c r="N42">
        <f t="shared" si="15"/>
        <v>9</v>
      </c>
      <c r="O42">
        <f t="shared" si="16"/>
        <v>9</v>
      </c>
      <c r="P42">
        <f t="shared" si="17"/>
        <v>9</v>
      </c>
      <c r="Q42">
        <f t="shared" si="18"/>
        <v>9</v>
      </c>
      <c r="R42">
        <f t="shared" si="19"/>
        <v>69</v>
      </c>
    </row>
    <row r="43" spans="1:18">
      <c r="A43">
        <v>1</v>
      </c>
      <c r="B43">
        <v>2</v>
      </c>
      <c r="C43">
        <v>1</v>
      </c>
      <c r="D43">
        <v>2</v>
      </c>
      <c r="E43">
        <v>1</v>
      </c>
      <c r="F43">
        <v>1</v>
      </c>
      <c r="G43">
        <v>1</v>
      </c>
      <c r="H43">
        <v>1</v>
      </c>
      <c r="J43">
        <f t="shared" si="11"/>
        <v>9</v>
      </c>
      <c r="K43">
        <f t="shared" si="12"/>
        <v>6</v>
      </c>
      <c r="L43">
        <f t="shared" si="13"/>
        <v>9</v>
      </c>
      <c r="M43">
        <f t="shared" si="14"/>
        <v>6</v>
      </c>
      <c r="N43">
        <f t="shared" si="15"/>
        <v>9</v>
      </c>
      <c r="O43">
        <f t="shared" si="16"/>
        <v>9</v>
      </c>
      <c r="P43">
        <f t="shared" si="17"/>
        <v>9</v>
      </c>
      <c r="Q43">
        <f t="shared" si="18"/>
        <v>9</v>
      </c>
      <c r="R43">
        <f t="shared" si="19"/>
        <v>66</v>
      </c>
    </row>
    <row r="44" spans="1:18">
      <c r="A44">
        <v>1</v>
      </c>
      <c r="B44">
        <v>2</v>
      </c>
      <c r="C44">
        <v>1</v>
      </c>
      <c r="D44">
        <v>1</v>
      </c>
      <c r="E44">
        <v>2</v>
      </c>
      <c r="F44">
        <v>1</v>
      </c>
      <c r="G44">
        <v>1</v>
      </c>
      <c r="H44">
        <v>1</v>
      </c>
      <c r="J44">
        <f t="shared" si="11"/>
        <v>9</v>
      </c>
      <c r="K44">
        <f t="shared" si="12"/>
        <v>6</v>
      </c>
      <c r="L44">
        <f t="shared" si="13"/>
        <v>9</v>
      </c>
      <c r="M44">
        <f t="shared" si="14"/>
        <v>9</v>
      </c>
      <c r="N44">
        <f t="shared" si="15"/>
        <v>6</v>
      </c>
      <c r="O44">
        <f t="shared" si="16"/>
        <v>9</v>
      </c>
      <c r="P44">
        <f t="shared" si="17"/>
        <v>9</v>
      </c>
      <c r="Q44">
        <f t="shared" si="18"/>
        <v>9</v>
      </c>
      <c r="R44">
        <f t="shared" si="19"/>
        <v>66</v>
      </c>
    </row>
    <row r="45" spans="1:18">
      <c r="A45">
        <v>1</v>
      </c>
      <c r="B45">
        <v>1</v>
      </c>
      <c r="C45">
        <v>2</v>
      </c>
      <c r="D45">
        <v>2</v>
      </c>
      <c r="E45">
        <v>1</v>
      </c>
      <c r="F45">
        <v>1</v>
      </c>
      <c r="G45">
        <v>1</v>
      </c>
      <c r="H45">
        <v>1</v>
      </c>
      <c r="J45">
        <f t="shared" si="11"/>
        <v>9</v>
      </c>
      <c r="K45">
        <f t="shared" si="12"/>
        <v>9</v>
      </c>
      <c r="L45">
        <f t="shared" si="13"/>
        <v>6</v>
      </c>
      <c r="M45">
        <f t="shared" si="14"/>
        <v>6</v>
      </c>
      <c r="N45">
        <f t="shared" si="15"/>
        <v>9</v>
      </c>
      <c r="O45">
        <f t="shared" si="16"/>
        <v>9</v>
      </c>
      <c r="P45">
        <f t="shared" si="17"/>
        <v>9</v>
      </c>
      <c r="Q45">
        <f t="shared" si="18"/>
        <v>9</v>
      </c>
      <c r="R45">
        <f t="shared" si="19"/>
        <v>66</v>
      </c>
    </row>
    <row r="46" spans="1:18">
      <c r="A46" s="1"/>
      <c r="B46" s="1"/>
      <c r="C46" s="1"/>
      <c r="D46" s="1"/>
      <c r="E46" s="1"/>
      <c r="F46" s="1"/>
      <c r="G46" s="1"/>
      <c r="H46" s="1"/>
      <c r="I46" s="1" t="s">
        <v>139</v>
      </c>
      <c r="J46" s="1"/>
      <c r="K46" s="1"/>
      <c r="L46" s="1"/>
      <c r="M46" s="1"/>
      <c r="N46" s="1"/>
      <c r="O46" s="1"/>
      <c r="P46" s="1"/>
      <c r="Q46" s="1"/>
      <c r="R46" s="2">
        <f>SUM(R38:R45)</f>
        <v>495</v>
      </c>
    </row>
    <row r="50" spans="1:18">
      <c r="A50">
        <v>1</v>
      </c>
      <c r="B50">
        <v>2</v>
      </c>
      <c r="C50">
        <v>1</v>
      </c>
      <c r="D50">
        <v>1</v>
      </c>
      <c r="E50">
        <v>0</v>
      </c>
      <c r="F50">
        <v>1</v>
      </c>
      <c r="G50">
        <v>3</v>
      </c>
      <c r="H50">
        <v>0</v>
      </c>
      <c r="I50" t="s">
        <v>141</v>
      </c>
    </row>
    <row r="51" spans="1:18">
      <c r="A51">
        <v>3</v>
      </c>
      <c r="B51">
        <v>0</v>
      </c>
      <c r="C51">
        <v>1</v>
      </c>
      <c r="D51">
        <v>0</v>
      </c>
      <c r="E51">
        <v>0</v>
      </c>
      <c r="F51">
        <v>1</v>
      </c>
      <c r="G51">
        <v>2</v>
      </c>
      <c r="H51">
        <v>0</v>
      </c>
    </row>
    <row r="52" spans="1:18">
      <c r="A52">
        <v>0</v>
      </c>
      <c r="B52">
        <v>1</v>
      </c>
      <c r="C52">
        <v>0</v>
      </c>
      <c r="D52">
        <v>2</v>
      </c>
      <c r="E52">
        <v>3</v>
      </c>
      <c r="F52">
        <v>1</v>
      </c>
      <c r="G52">
        <v>0</v>
      </c>
      <c r="H52">
        <v>4</v>
      </c>
    </row>
    <row r="53" spans="1:18">
      <c r="A53">
        <v>0</v>
      </c>
      <c r="B53">
        <v>1</v>
      </c>
      <c r="C53">
        <v>0</v>
      </c>
      <c r="D53">
        <v>1</v>
      </c>
      <c r="E53">
        <v>1</v>
      </c>
      <c r="F53">
        <v>0</v>
      </c>
      <c r="G53">
        <v>2</v>
      </c>
      <c r="H53">
        <v>0</v>
      </c>
    </row>
    <row r="54" spans="1:18">
      <c r="A54">
        <v>4</v>
      </c>
      <c r="B54">
        <v>0</v>
      </c>
      <c r="C54">
        <v>1</v>
      </c>
      <c r="D54">
        <v>0</v>
      </c>
      <c r="E54">
        <v>3</v>
      </c>
      <c r="F54">
        <v>1</v>
      </c>
      <c r="G54">
        <v>4</v>
      </c>
      <c r="H54">
        <v>0</v>
      </c>
    </row>
    <row r="55" spans="1:18">
      <c r="A55">
        <v>0</v>
      </c>
      <c r="B55">
        <v>1</v>
      </c>
      <c r="C55">
        <v>3</v>
      </c>
      <c r="D55">
        <v>1</v>
      </c>
      <c r="E55">
        <v>0</v>
      </c>
      <c r="F55">
        <v>2</v>
      </c>
      <c r="G55">
        <v>0</v>
      </c>
      <c r="H55">
        <v>0</v>
      </c>
    </row>
    <row r="56" spans="1:18">
      <c r="A56">
        <v>5</v>
      </c>
      <c r="B56">
        <v>1</v>
      </c>
      <c r="C56">
        <v>3</v>
      </c>
      <c r="D56">
        <v>2</v>
      </c>
      <c r="E56">
        <v>1</v>
      </c>
      <c r="F56">
        <v>3</v>
      </c>
      <c r="G56">
        <v>0</v>
      </c>
      <c r="H56">
        <v>0</v>
      </c>
    </row>
    <row r="57" spans="1:18">
      <c r="A57">
        <v>6</v>
      </c>
      <c r="B57">
        <v>1</v>
      </c>
      <c r="C57">
        <v>1</v>
      </c>
      <c r="D57">
        <v>1</v>
      </c>
      <c r="E57">
        <v>0</v>
      </c>
      <c r="F57">
        <v>0</v>
      </c>
      <c r="G57">
        <v>3</v>
      </c>
      <c r="H57">
        <v>0</v>
      </c>
    </row>
    <row r="62" spans="1:18">
      <c r="A62">
        <v>1</v>
      </c>
      <c r="B62">
        <v>1</v>
      </c>
      <c r="C62">
        <v>2</v>
      </c>
      <c r="D62">
        <v>2</v>
      </c>
      <c r="E62">
        <v>2</v>
      </c>
      <c r="F62">
        <v>1</v>
      </c>
      <c r="G62">
        <v>1</v>
      </c>
      <c r="H62">
        <v>1</v>
      </c>
      <c r="I62" t="s">
        <v>138</v>
      </c>
      <c r="J62">
        <f>A50*A62</f>
        <v>1</v>
      </c>
      <c r="K62">
        <f t="shared" ref="K62:Q62" si="20">B50*B62</f>
        <v>2</v>
      </c>
      <c r="L62">
        <f t="shared" si="20"/>
        <v>2</v>
      </c>
      <c r="M62">
        <f t="shared" si="20"/>
        <v>2</v>
      </c>
      <c r="N62">
        <f t="shared" si="20"/>
        <v>0</v>
      </c>
      <c r="O62">
        <f t="shared" si="20"/>
        <v>1</v>
      </c>
      <c r="P62">
        <f t="shared" si="20"/>
        <v>3</v>
      </c>
      <c r="Q62">
        <f t="shared" si="20"/>
        <v>0</v>
      </c>
      <c r="R62">
        <f>SUM(J62:Q62)</f>
        <v>11</v>
      </c>
    </row>
    <row r="63" spans="1:18">
      <c r="A63">
        <v>1</v>
      </c>
      <c r="B63">
        <v>1</v>
      </c>
      <c r="C63">
        <v>2</v>
      </c>
      <c r="D63">
        <v>1</v>
      </c>
      <c r="E63">
        <v>1</v>
      </c>
      <c r="F63">
        <v>2</v>
      </c>
      <c r="G63">
        <v>1</v>
      </c>
      <c r="H63">
        <v>1</v>
      </c>
      <c r="J63">
        <f t="shared" ref="J63:J69" si="21">A51*A63</f>
        <v>3</v>
      </c>
      <c r="K63">
        <f t="shared" ref="K63:K69" si="22">B51*B63</f>
        <v>0</v>
      </c>
      <c r="L63">
        <f t="shared" ref="L63:L69" si="23">C51*C63</f>
        <v>2</v>
      </c>
      <c r="M63">
        <f t="shared" ref="M63:M69" si="24">D51*D63</f>
        <v>0</v>
      </c>
      <c r="N63">
        <f t="shared" ref="N63:N69" si="25">E51*E63</f>
        <v>0</v>
      </c>
      <c r="O63">
        <f t="shared" ref="O63:O69" si="26">F51*F63</f>
        <v>2</v>
      </c>
      <c r="P63">
        <f t="shared" ref="P63:P69" si="27">G51*G63</f>
        <v>2</v>
      </c>
      <c r="Q63">
        <f t="shared" ref="Q63:Q69" si="28">H51*H63</f>
        <v>0</v>
      </c>
      <c r="R63">
        <f t="shared" ref="R63:R69" si="29">SUM(J63:Q63)</f>
        <v>9</v>
      </c>
    </row>
    <row r="64" spans="1:18">
      <c r="A64">
        <v>1</v>
      </c>
      <c r="B64">
        <v>2</v>
      </c>
      <c r="C64">
        <v>1</v>
      </c>
      <c r="D64">
        <v>1</v>
      </c>
      <c r="E64">
        <v>1</v>
      </c>
      <c r="F64">
        <v>2</v>
      </c>
      <c r="G64">
        <v>1</v>
      </c>
      <c r="H64">
        <v>1</v>
      </c>
      <c r="J64">
        <f t="shared" si="21"/>
        <v>0</v>
      </c>
      <c r="K64">
        <f t="shared" si="22"/>
        <v>2</v>
      </c>
      <c r="L64">
        <f t="shared" si="23"/>
        <v>0</v>
      </c>
      <c r="M64">
        <f t="shared" si="24"/>
        <v>2</v>
      </c>
      <c r="N64">
        <f t="shared" si="25"/>
        <v>3</v>
      </c>
      <c r="O64">
        <f t="shared" si="26"/>
        <v>2</v>
      </c>
      <c r="P64">
        <f t="shared" si="27"/>
        <v>0</v>
      </c>
      <c r="Q64">
        <f t="shared" si="28"/>
        <v>4</v>
      </c>
      <c r="R64">
        <f t="shared" si="29"/>
        <v>13</v>
      </c>
    </row>
    <row r="65" spans="1:18">
      <c r="A65">
        <v>1</v>
      </c>
      <c r="B65">
        <v>2</v>
      </c>
      <c r="C65">
        <v>1</v>
      </c>
      <c r="D65">
        <v>2</v>
      </c>
      <c r="E65">
        <v>2</v>
      </c>
      <c r="F65">
        <v>1</v>
      </c>
      <c r="G65">
        <v>1</v>
      </c>
      <c r="H65">
        <v>1</v>
      </c>
      <c r="J65">
        <f t="shared" si="21"/>
        <v>0</v>
      </c>
      <c r="K65">
        <f t="shared" si="22"/>
        <v>2</v>
      </c>
      <c r="L65">
        <f t="shared" si="23"/>
        <v>0</v>
      </c>
      <c r="M65">
        <f t="shared" si="24"/>
        <v>2</v>
      </c>
      <c r="N65">
        <f t="shared" si="25"/>
        <v>2</v>
      </c>
      <c r="O65">
        <f t="shared" si="26"/>
        <v>0</v>
      </c>
      <c r="P65">
        <f t="shared" si="27"/>
        <v>2</v>
      </c>
      <c r="Q65">
        <f t="shared" si="28"/>
        <v>0</v>
      </c>
      <c r="R65">
        <f t="shared" si="29"/>
        <v>8</v>
      </c>
    </row>
    <row r="66" spans="1:18">
      <c r="A66">
        <v>1</v>
      </c>
      <c r="B66">
        <v>1</v>
      </c>
      <c r="C66">
        <v>2</v>
      </c>
      <c r="D66">
        <v>1</v>
      </c>
      <c r="E66">
        <v>1</v>
      </c>
      <c r="F66">
        <v>1</v>
      </c>
      <c r="G66">
        <v>1</v>
      </c>
      <c r="H66">
        <v>1</v>
      </c>
      <c r="J66">
        <f t="shared" si="21"/>
        <v>4</v>
      </c>
      <c r="K66">
        <f t="shared" si="22"/>
        <v>0</v>
      </c>
      <c r="L66">
        <f t="shared" si="23"/>
        <v>2</v>
      </c>
      <c r="M66">
        <f t="shared" si="24"/>
        <v>0</v>
      </c>
      <c r="N66">
        <f t="shared" si="25"/>
        <v>3</v>
      </c>
      <c r="O66">
        <f t="shared" si="26"/>
        <v>1</v>
      </c>
      <c r="P66">
        <f t="shared" si="27"/>
        <v>4</v>
      </c>
      <c r="Q66">
        <f t="shared" si="28"/>
        <v>0</v>
      </c>
      <c r="R66">
        <f t="shared" si="29"/>
        <v>14</v>
      </c>
    </row>
    <row r="67" spans="1:18">
      <c r="A67">
        <v>1</v>
      </c>
      <c r="B67">
        <v>2</v>
      </c>
      <c r="C67">
        <v>1</v>
      </c>
      <c r="D67">
        <v>2</v>
      </c>
      <c r="E67">
        <v>1</v>
      </c>
      <c r="F67">
        <v>1</v>
      </c>
      <c r="G67">
        <v>1</v>
      </c>
      <c r="H67">
        <v>1</v>
      </c>
      <c r="J67">
        <f t="shared" si="21"/>
        <v>0</v>
      </c>
      <c r="K67">
        <f t="shared" si="22"/>
        <v>2</v>
      </c>
      <c r="L67">
        <f t="shared" si="23"/>
        <v>3</v>
      </c>
      <c r="M67">
        <f t="shared" si="24"/>
        <v>2</v>
      </c>
      <c r="N67">
        <f t="shared" si="25"/>
        <v>0</v>
      </c>
      <c r="O67">
        <f t="shared" si="26"/>
        <v>2</v>
      </c>
      <c r="P67">
        <f t="shared" si="27"/>
        <v>0</v>
      </c>
      <c r="Q67">
        <f t="shared" si="28"/>
        <v>0</v>
      </c>
      <c r="R67">
        <f t="shared" si="29"/>
        <v>9</v>
      </c>
    </row>
    <row r="68" spans="1:18">
      <c r="A68">
        <v>1</v>
      </c>
      <c r="B68">
        <v>2</v>
      </c>
      <c r="C68">
        <v>1</v>
      </c>
      <c r="D68">
        <v>1</v>
      </c>
      <c r="E68">
        <v>2</v>
      </c>
      <c r="F68">
        <v>1</v>
      </c>
      <c r="G68">
        <v>1</v>
      </c>
      <c r="H68">
        <v>1</v>
      </c>
      <c r="J68">
        <f t="shared" si="21"/>
        <v>5</v>
      </c>
      <c r="K68">
        <f t="shared" si="22"/>
        <v>2</v>
      </c>
      <c r="L68">
        <f t="shared" si="23"/>
        <v>3</v>
      </c>
      <c r="M68">
        <f t="shared" si="24"/>
        <v>2</v>
      </c>
      <c r="N68">
        <f t="shared" si="25"/>
        <v>2</v>
      </c>
      <c r="O68">
        <f t="shared" si="26"/>
        <v>3</v>
      </c>
      <c r="P68">
        <f t="shared" si="27"/>
        <v>0</v>
      </c>
      <c r="Q68">
        <f t="shared" si="28"/>
        <v>0</v>
      </c>
      <c r="R68">
        <f t="shared" si="29"/>
        <v>17</v>
      </c>
    </row>
    <row r="69" spans="1:18">
      <c r="A69">
        <v>1</v>
      </c>
      <c r="B69">
        <v>1</v>
      </c>
      <c r="C69">
        <v>2</v>
      </c>
      <c r="D69">
        <v>2</v>
      </c>
      <c r="E69">
        <v>1</v>
      </c>
      <c r="F69">
        <v>1</v>
      </c>
      <c r="G69">
        <v>1</v>
      </c>
      <c r="H69">
        <v>1</v>
      </c>
      <c r="J69">
        <f t="shared" si="21"/>
        <v>6</v>
      </c>
      <c r="K69">
        <f t="shared" si="22"/>
        <v>1</v>
      </c>
      <c r="L69">
        <f t="shared" si="23"/>
        <v>2</v>
      </c>
      <c r="M69">
        <f t="shared" si="24"/>
        <v>2</v>
      </c>
      <c r="N69">
        <f t="shared" si="25"/>
        <v>0</v>
      </c>
      <c r="O69">
        <f t="shared" si="26"/>
        <v>0</v>
      </c>
      <c r="P69">
        <f t="shared" si="27"/>
        <v>3</v>
      </c>
      <c r="Q69">
        <f t="shared" si="28"/>
        <v>0</v>
      </c>
      <c r="R69">
        <f t="shared" si="29"/>
        <v>14</v>
      </c>
    </row>
    <row r="70" spans="1:18">
      <c r="A70" s="1"/>
      <c r="B70" s="1"/>
      <c r="C70" s="1"/>
      <c r="D70" s="1"/>
      <c r="E70" s="1"/>
      <c r="F70" s="1"/>
      <c r="G70" s="1"/>
      <c r="H70" s="1"/>
      <c r="I70" s="1" t="s">
        <v>139</v>
      </c>
      <c r="J70" s="1"/>
      <c r="K70" s="1"/>
      <c r="L70" s="1"/>
      <c r="M70" s="1"/>
      <c r="N70" s="1"/>
      <c r="O70" s="1"/>
      <c r="P70" s="1"/>
      <c r="Q70" s="1"/>
      <c r="R70" s="2">
        <f>SUM(R62:R69)</f>
        <v>95</v>
      </c>
    </row>
  </sheetData>
  <phoneticPr fontId="5" type="noConversion"/>
  <conditionalFormatting sqref="A1:H8">
    <cfRule type="colorScale" priority="11">
      <colorScale>
        <cfvo type="min"/>
        <cfvo type="max"/>
        <color theme="0" tint="-4.9989318521683403E-2"/>
        <color theme="1" tint="0.499984740745262"/>
      </colorScale>
    </cfRule>
  </conditionalFormatting>
  <conditionalFormatting sqref="A13:H20">
    <cfRule type="colorScale" priority="10">
      <colorScale>
        <cfvo type="min"/>
        <cfvo type="max"/>
        <color theme="0" tint="-4.9989318521683403E-2"/>
        <color theme="1" tint="0.499984740745262"/>
      </colorScale>
    </cfRule>
  </conditionalFormatting>
  <conditionalFormatting sqref="A26:H33">
    <cfRule type="colorScale" priority="9">
      <colorScale>
        <cfvo type="min"/>
        <cfvo type="max"/>
        <color theme="0" tint="-4.9989318521683403E-2"/>
        <color theme="1" tint="0.499984740745262"/>
      </colorScale>
    </cfRule>
  </conditionalFormatting>
  <conditionalFormatting sqref="A38:H45">
    <cfRule type="colorScale" priority="5">
      <colorScale>
        <cfvo type="min"/>
        <cfvo type="max"/>
        <color theme="0" tint="-4.9989318521683403E-2"/>
        <color theme="1" tint="0.499984740745262"/>
      </colorScale>
    </cfRule>
  </conditionalFormatting>
  <conditionalFormatting sqref="A50:H57">
    <cfRule type="colorScale" priority="7">
      <colorScale>
        <cfvo type="min"/>
        <cfvo type="max"/>
        <color theme="0" tint="-4.9989318521683403E-2"/>
        <color theme="1" tint="0.499984740745262"/>
      </colorScale>
    </cfRule>
  </conditionalFormatting>
  <conditionalFormatting sqref="A62:H69">
    <cfRule type="colorScale" priority="4">
      <colorScale>
        <cfvo type="min"/>
        <cfvo type="max"/>
        <color theme="0" tint="-4.9989318521683403E-2"/>
        <color theme="1" tint="0.499984740745262"/>
      </colorScale>
    </cfRule>
  </conditionalFormatting>
  <conditionalFormatting sqref="J13:Q20">
    <cfRule type="colorScale" priority="3">
      <colorScale>
        <cfvo type="min"/>
        <cfvo type="max"/>
        <color rgb="FFE7E6E6"/>
        <color theme="5"/>
      </colorScale>
    </cfRule>
  </conditionalFormatting>
  <conditionalFormatting sqref="J38:Q45">
    <cfRule type="colorScale" priority="2">
      <colorScale>
        <cfvo type="min"/>
        <cfvo type="max"/>
        <color theme="2"/>
        <color rgb="FFFF6600"/>
      </colorScale>
    </cfRule>
  </conditionalFormatting>
  <conditionalFormatting sqref="J62:Q69">
    <cfRule type="colorScale" priority="1">
      <colorScale>
        <cfvo type="min"/>
        <cfvo type="max"/>
        <color rgb="FFFFFFFF"/>
        <color rgb="FFFF6600"/>
      </colorScale>
    </cfRule>
  </conditionalFormatting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2"/>
  <sheetViews>
    <sheetView zoomScaleSheetLayoutView="100" workbookViewId="0">
      <selection activeCell="G2" sqref="G2"/>
    </sheetView>
  </sheetViews>
  <sheetFormatPr baseColWidth="10" defaultColWidth="9" defaultRowHeight="15"/>
  <cols>
    <col min="7" max="7" width="22.5" customWidth="1"/>
  </cols>
  <sheetData>
    <row r="1" spans="1:7">
      <c r="A1" t="s">
        <v>3</v>
      </c>
      <c r="B1" t="s">
        <v>4</v>
      </c>
      <c r="C1" t="s">
        <v>0</v>
      </c>
      <c r="D1" t="s">
        <v>5</v>
      </c>
      <c r="E1" t="s">
        <v>6</v>
      </c>
      <c r="F1" t="s">
        <v>7</v>
      </c>
      <c r="G1" t="s">
        <v>8</v>
      </c>
    </row>
    <row r="2" spans="1:7">
      <c r="A2">
        <v>4</v>
      </c>
      <c r="B2">
        <v>2</v>
      </c>
      <c r="C2">
        <v>2.71</v>
      </c>
      <c r="D2">
        <v>-10</v>
      </c>
      <c r="E2">
        <v>1</v>
      </c>
      <c r="F2">
        <f>D2*E2</f>
        <v>-10</v>
      </c>
      <c r="G2">
        <f>(A2*B2*C2^F2)/(A2+B2*(C2^F2-1))</f>
        <v>1.8721763518675247E-4</v>
      </c>
    </row>
    <row r="3" spans="1:7">
      <c r="A3">
        <v>4</v>
      </c>
      <c r="B3">
        <v>2</v>
      </c>
      <c r="C3">
        <v>2.71</v>
      </c>
      <c r="D3">
        <v>-9</v>
      </c>
      <c r="E3">
        <v>1</v>
      </c>
      <c r="F3">
        <f t="shared" ref="F3:F22" si="0">D3*E3</f>
        <v>-9</v>
      </c>
      <c r="G3">
        <f t="shared" ref="G3:G22" si="1">(A3*B3*C3^F3)/(A3+B3*(C3^F3-1))</f>
        <v>5.0731918779143778E-4</v>
      </c>
    </row>
    <row r="4" spans="1:7">
      <c r="A4">
        <v>4</v>
      </c>
      <c r="B4">
        <v>2</v>
      </c>
      <c r="C4">
        <v>2.71</v>
      </c>
      <c r="D4">
        <v>-8</v>
      </c>
      <c r="E4">
        <v>1</v>
      </c>
      <c r="F4">
        <f t="shared" si="0"/>
        <v>-8</v>
      </c>
      <c r="G4">
        <f t="shared" si="1"/>
        <v>1.3745368907933622E-3</v>
      </c>
    </row>
    <row r="5" spans="1:7">
      <c r="A5">
        <v>4</v>
      </c>
      <c r="B5">
        <v>2</v>
      </c>
      <c r="C5">
        <v>2.71</v>
      </c>
      <c r="D5">
        <v>-7</v>
      </c>
      <c r="E5">
        <v>1</v>
      </c>
      <c r="F5">
        <f t="shared" si="0"/>
        <v>-7</v>
      </c>
      <c r="G5">
        <f t="shared" si="1"/>
        <v>3.7228073983645378E-3</v>
      </c>
    </row>
    <row r="6" spans="1:7">
      <c r="A6">
        <v>4</v>
      </c>
      <c r="B6">
        <v>2</v>
      </c>
      <c r="C6">
        <v>2.71</v>
      </c>
      <c r="D6">
        <v>-6</v>
      </c>
      <c r="E6">
        <v>1</v>
      </c>
      <c r="F6">
        <f t="shared" si="0"/>
        <v>-6</v>
      </c>
      <c r="G6">
        <f t="shared" si="1"/>
        <v>1.0072777222977671E-2</v>
      </c>
    </row>
    <row r="7" spans="1:7">
      <c r="A7">
        <v>4</v>
      </c>
      <c r="B7">
        <v>2</v>
      </c>
      <c r="C7">
        <v>2.71</v>
      </c>
      <c r="D7">
        <v>-5</v>
      </c>
      <c r="E7">
        <v>1</v>
      </c>
      <c r="F7">
        <f t="shared" si="0"/>
        <v>-5</v>
      </c>
      <c r="G7">
        <f t="shared" si="1"/>
        <v>2.7180185344850245E-2</v>
      </c>
    </row>
    <row r="8" spans="1:7">
      <c r="A8">
        <v>4</v>
      </c>
      <c r="B8">
        <v>2</v>
      </c>
      <c r="C8">
        <v>2.71</v>
      </c>
      <c r="D8">
        <v>-4</v>
      </c>
      <c r="E8">
        <v>1</v>
      </c>
      <c r="F8">
        <f t="shared" si="0"/>
        <v>-4</v>
      </c>
      <c r="G8">
        <f t="shared" si="1"/>
        <v>7.2812258122627482E-2</v>
      </c>
    </row>
    <row r="9" spans="1:7">
      <c r="A9">
        <v>4</v>
      </c>
      <c r="B9">
        <v>2</v>
      </c>
      <c r="C9">
        <v>2.71</v>
      </c>
      <c r="D9">
        <v>-3</v>
      </c>
      <c r="E9">
        <v>1</v>
      </c>
      <c r="F9">
        <f t="shared" si="0"/>
        <v>-3</v>
      </c>
      <c r="G9">
        <f t="shared" si="1"/>
        <v>0.19136456859178305</v>
      </c>
    </row>
    <row r="10" spans="1:7">
      <c r="A10">
        <v>4</v>
      </c>
      <c r="B10">
        <v>2</v>
      </c>
      <c r="C10">
        <v>2.71</v>
      </c>
      <c r="D10">
        <v>-2</v>
      </c>
      <c r="E10">
        <v>1</v>
      </c>
      <c r="F10">
        <f t="shared" si="0"/>
        <v>-2</v>
      </c>
      <c r="G10">
        <f t="shared" si="1"/>
        <v>0.47938064021284504</v>
      </c>
    </row>
    <row r="11" spans="1:7">
      <c r="A11">
        <v>4</v>
      </c>
      <c r="B11">
        <v>2</v>
      </c>
      <c r="C11">
        <v>2.71</v>
      </c>
      <c r="D11">
        <v>-1</v>
      </c>
      <c r="E11">
        <v>1</v>
      </c>
      <c r="F11">
        <f t="shared" si="0"/>
        <v>-1</v>
      </c>
      <c r="G11">
        <f t="shared" si="1"/>
        <v>1.0781671159029651</v>
      </c>
    </row>
    <row r="12" spans="1:7">
      <c r="A12">
        <v>4</v>
      </c>
      <c r="B12">
        <v>2</v>
      </c>
      <c r="C12">
        <v>2.71</v>
      </c>
      <c r="D12">
        <v>0</v>
      </c>
      <c r="E12">
        <v>1</v>
      </c>
      <c r="F12">
        <f t="shared" si="0"/>
        <v>0</v>
      </c>
      <c r="G12">
        <f t="shared" si="1"/>
        <v>2</v>
      </c>
    </row>
    <row r="13" spans="1:7">
      <c r="A13">
        <v>4</v>
      </c>
      <c r="B13">
        <v>2</v>
      </c>
      <c r="C13">
        <v>2.71</v>
      </c>
      <c r="D13">
        <v>1</v>
      </c>
      <c r="E13">
        <v>1</v>
      </c>
      <c r="F13">
        <f t="shared" si="0"/>
        <v>1</v>
      </c>
      <c r="G13">
        <f t="shared" si="1"/>
        <v>2.9218328840970349</v>
      </c>
    </row>
    <row r="14" spans="1:7">
      <c r="A14">
        <v>4</v>
      </c>
      <c r="B14">
        <v>2</v>
      </c>
      <c r="C14">
        <v>2.71</v>
      </c>
      <c r="D14">
        <v>2</v>
      </c>
      <c r="E14">
        <v>1</v>
      </c>
      <c r="F14">
        <f t="shared" si="0"/>
        <v>2</v>
      </c>
      <c r="G14">
        <f t="shared" si="1"/>
        <v>3.5206193597871547</v>
      </c>
    </row>
    <row r="15" spans="1:7">
      <c r="A15">
        <v>4</v>
      </c>
      <c r="B15">
        <v>2</v>
      </c>
      <c r="C15">
        <v>2.71</v>
      </c>
      <c r="D15">
        <v>3</v>
      </c>
      <c r="E15">
        <v>1</v>
      </c>
      <c r="F15">
        <f t="shared" si="0"/>
        <v>3</v>
      </c>
      <c r="G15">
        <f t="shared" si="1"/>
        <v>3.8086354314082169</v>
      </c>
    </row>
    <row r="16" spans="1:7">
      <c r="A16">
        <v>4</v>
      </c>
      <c r="B16">
        <v>2</v>
      </c>
      <c r="C16">
        <v>2.71</v>
      </c>
      <c r="D16">
        <v>4</v>
      </c>
      <c r="E16">
        <v>1</v>
      </c>
      <c r="F16">
        <f t="shared" si="0"/>
        <v>4</v>
      </c>
      <c r="G16">
        <f t="shared" si="1"/>
        <v>3.9271877418773724</v>
      </c>
    </row>
    <row r="17" spans="1:7">
      <c r="A17">
        <v>4</v>
      </c>
      <c r="B17">
        <v>2</v>
      </c>
      <c r="C17">
        <v>2.71</v>
      </c>
      <c r="D17">
        <v>5</v>
      </c>
      <c r="E17">
        <v>1</v>
      </c>
      <c r="F17">
        <f t="shared" si="0"/>
        <v>5</v>
      </c>
      <c r="G17">
        <f t="shared" si="1"/>
        <v>3.9728198146551499</v>
      </c>
    </row>
    <row r="18" spans="1:7">
      <c r="A18">
        <v>4</v>
      </c>
      <c r="B18">
        <v>2</v>
      </c>
      <c r="C18">
        <v>2.71</v>
      </c>
      <c r="D18">
        <v>6</v>
      </c>
      <c r="E18">
        <v>1</v>
      </c>
      <c r="F18">
        <f t="shared" si="0"/>
        <v>6</v>
      </c>
      <c r="G18">
        <f t="shared" si="1"/>
        <v>3.9899272227770224</v>
      </c>
    </row>
    <row r="19" spans="1:7">
      <c r="A19">
        <v>4</v>
      </c>
      <c r="B19">
        <v>2</v>
      </c>
      <c r="C19">
        <v>2.71</v>
      </c>
      <c r="D19">
        <v>7</v>
      </c>
      <c r="E19">
        <v>1</v>
      </c>
      <c r="F19">
        <f t="shared" si="0"/>
        <v>7</v>
      </c>
      <c r="G19">
        <f t="shared" si="1"/>
        <v>3.9962771926016356</v>
      </c>
    </row>
    <row r="20" spans="1:7">
      <c r="A20">
        <v>4</v>
      </c>
      <c r="B20">
        <v>2</v>
      </c>
      <c r="C20">
        <v>2.71</v>
      </c>
      <c r="D20">
        <v>8</v>
      </c>
      <c r="E20">
        <v>1</v>
      </c>
      <c r="F20">
        <f t="shared" si="0"/>
        <v>8</v>
      </c>
      <c r="G20">
        <f t="shared" si="1"/>
        <v>3.9986254631092066</v>
      </c>
    </row>
    <row r="21" spans="1:7">
      <c r="A21">
        <v>4</v>
      </c>
      <c r="B21">
        <v>2</v>
      </c>
      <c r="C21">
        <v>2.71</v>
      </c>
      <c r="D21">
        <v>9</v>
      </c>
      <c r="E21">
        <v>1</v>
      </c>
      <c r="F21">
        <f t="shared" si="0"/>
        <v>9</v>
      </c>
      <c r="G21">
        <f t="shared" si="1"/>
        <v>3.9994926808122084</v>
      </c>
    </row>
    <row r="22" spans="1:7">
      <c r="A22">
        <v>4</v>
      </c>
      <c r="B22">
        <v>2</v>
      </c>
      <c r="C22">
        <v>2.71</v>
      </c>
      <c r="D22">
        <v>10</v>
      </c>
      <c r="E22">
        <v>1</v>
      </c>
      <c r="F22">
        <f t="shared" si="0"/>
        <v>10</v>
      </c>
      <c r="G22">
        <f t="shared" si="1"/>
        <v>3.9998127823648133</v>
      </c>
    </row>
  </sheetData>
  <phoneticPr fontId="5" type="noConversion"/>
  <pageMargins left="0.75" right="0.75" top="1" bottom="1" header="0.51" footer="0.51"/>
  <pageSetup paperSize="9" orientation="portrait" horizontalDpi="0" verticalDpi="0"/>
  <headerFooter scaleWithDoc="0"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topLeftCell="E1" zoomScaleSheetLayoutView="100" workbookViewId="0">
      <selection activeCell="D2" sqref="D2"/>
    </sheetView>
  </sheetViews>
  <sheetFormatPr baseColWidth="10" defaultColWidth="9" defaultRowHeight="15"/>
  <cols>
    <col min="4" max="4" width="20.33203125" customWidth="1"/>
    <col min="5" max="5" width="14.6640625" customWidth="1"/>
    <col min="7" max="7" width="11.1640625" customWidth="1"/>
    <col min="11" max="11" width="15" customWidth="1"/>
    <col min="12" max="12" width="24.1640625" customWidth="1"/>
    <col min="14" max="14" width="47" customWidth="1"/>
  </cols>
  <sheetData>
    <row r="1" spans="1:14">
      <c r="A1" t="s">
        <v>9</v>
      </c>
      <c r="B1" t="s">
        <v>10</v>
      </c>
      <c r="C1" t="s">
        <v>11</v>
      </c>
      <c r="D1" t="s">
        <v>12</v>
      </c>
      <c r="F1" t="s">
        <v>9</v>
      </c>
      <c r="G1" t="s">
        <v>10</v>
      </c>
      <c r="H1" t="s">
        <v>13</v>
      </c>
      <c r="I1" t="s">
        <v>14</v>
      </c>
      <c r="J1" t="s">
        <v>15</v>
      </c>
      <c r="K1" t="s">
        <v>16</v>
      </c>
      <c r="L1" t="s">
        <v>2</v>
      </c>
    </row>
    <row r="2" spans="1:14" ht="19">
      <c r="A2">
        <v>3</v>
      </c>
      <c r="B2">
        <v>6</v>
      </c>
      <c r="C2">
        <v>6</v>
      </c>
      <c r="D2" s="25">
        <f>(A2+B2)^C2</f>
        <v>531441</v>
      </c>
      <c r="F2">
        <v>3</v>
      </c>
      <c r="G2">
        <v>6</v>
      </c>
      <c r="H2">
        <v>0</v>
      </c>
      <c r="I2">
        <f t="shared" ref="I2:I7" si="0">F2^(6-H2)</f>
        <v>729</v>
      </c>
      <c r="J2">
        <f t="shared" ref="J2:J8" si="1">G2^H2</f>
        <v>1</v>
      </c>
      <c r="K2">
        <f>FACT(6)/(FACT(0)*FACT(6))</f>
        <v>1</v>
      </c>
      <c r="L2">
        <f t="shared" ref="L2:L8" si="2">I2*J2*K2</f>
        <v>729</v>
      </c>
      <c r="N2" s="27" t="s">
        <v>17</v>
      </c>
    </row>
    <row r="3" spans="1:14">
      <c r="F3">
        <v>3</v>
      </c>
      <c r="G3">
        <v>6</v>
      </c>
      <c r="H3">
        <v>1</v>
      </c>
      <c r="I3">
        <f t="shared" si="0"/>
        <v>243</v>
      </c>
      <c r="J3">
        <f t="shared" si="1"/>
        <v>6</v>
      </c>
      <c r="K3">
        <f>FACT(6)/FACT(5)</f>
        <v>6</v>
      </c>
      <c r="L3">
        <f t="shared" si="2"/>
        <v>8748</v>
      </c>
      <c r="N3" s="28" t="s">
        <v>18</v>
      </c>
    </row>
    <row r="4" spans="1:14">
      <c r="F4">
        <v>3</v>
      </c>
      <c r="G4">
        <v>6</v>
      </c>
      <c r="H4">
        <v>2</v>
      </c>
      <c r="I4">
        <f t="shared" si="0"/>
        <v>81</v>
      </c>
      <c r="J4">
        <f t="shared" si="1"/>
        <v>36</v>
      </c>
      <c r="K4">
        <f>FACT(6)/(FACT(4)*FACT(2))</f>
        <v>15</v>
      </c>
      <c r="L4">
        <f t="shared" si="2"/>
        <v>43740</v>
      </c>
      <c r="N4" s="29" t="s">
        <v>19</v>
      </c>
    </row>
    <row r="5" spans="1:14">
      <c r="F5">
        <v>3</v>
      </c>
      <c r="G5">
        <v>6</v>
      </c>
      <c r="H5">
        <v>3</v>
      </c>
      <c r="I5">
        <f t="shared" si="0"/>
        <v>27</v>
      </c>
      <c r="J5">
        <f t="shared" si="1"/>
        <v>216</v>
      </c>
      <c r="K5">
        <f>FACT(6)/(FACT(3)*FACT(3))</f>
        <v>20</v>
      </c>
      <c r="L5">
        <f t="shared" si="2"/>
        <v>116640</v>
      </c>
      <c r="N5" s="29" t="s">
        <v>20</v>
      </c>
    </row>
    <row r="6" spans="1:14">
      <c r="F6">
        <v>3</v>
      </c>
      <c r="G6">
        <v>6</v>
      </c>
      <c r="H6">
        <v>4</v>
      </c>
      <c r="I6">
        <f t="shared" si="0"/>
        <v>9</v>
      </c>
      <c r="J6">
        <f t="shared" si="1"/>
        <v>1296</v>
      </c>
      <c r="K6">
        <f>FACT(6)/(FACT(4)*FACT(2))</f>
        <v>15</v>
      </c>
      <c r="L6">
        <f t="shared" si="2"/>
        <v>174960</v>
      </c>
      <c r="N6" s="29" t="s">
        <v>21</v>
      </c>
    </row>
    <row r="7" spans="1:14">
      <c r="F7">
        <v>3</v>
      </c>
      <c r="G7">
        <v>6</v>
      </c>
      <c r="H7">
        <v>5</v>
      </c>
      <c r="I7">
        <f t="shared" si="0"/>
        <v>3</v>
      </c>
      <c r="J7">
        <f t="shared" si="1"/>
        <v>7776</v>
      </c>
      <c r="K7">
        <f>FACT(6)/(FACT(5)*FACT(1))</f>
        <v>6</v>
      </c>
      <c r="L7">
        <f t="shared" si="2"/>
        <v>139968</v>
      </c>
      <c r="N7" s="29"/>
    </row>
    <row r="8" spans="1:14">
      <c r="F8">
        <v>3</v>
      </c>
      <c r="G8">
        <v>6</v>
      </c>
      <c r="H8">
        <v>6</v>
      </c>
      <c r="I8">
        <v>1</v>
      </c>
      <c r="J8">
        <f t="shared" si="1"/>
        <v>46656</v>
      </c>
      <c r="K8">
        <v>1</v>
      </c>
      <c r="L8">
        <f t="shared" si="2"/>
        <v>46656</v>
      </c>
      <c r="N8" s="29"/>
    </row>
    <row r="9" spans="1:14">
      <c r="L9" s="25">
        <f>SUM(L2:L8)</f>
        <v>531441</v>
      </c>
    </row>
    <row r="10" spans="1:14" ht="41" customHeight="1">
      <c r="N10" s="30" t="s">
        <v>22</v>
      </c>
    </row>
    <row r="11" spans="1:14" ht="64" customHeight="1">
      <c r="N11" s="29" t="s">
        <v>23</v>
      </c>
    </row>
    <row r="12" spans="1:14" ht="30">
      <c r="N12" s="29" t="s">
        <v>24</v>
      </c>
    </row>
    <row r="13" spans="1:14" ht="19">
      <c r="N13" s="27" t="s">
        <v>25</v>
      </c>
    </row>
    <row r="14" spans="1:14">
      <c r="N14" s="29" t="s">
        <v>26</v>
      </c>
    </row>
    <row r="15" spans="1:14">
      <c r="N15" s="31" t="s">
        <v>27</v>
      </c>
    </row>
    <row r="16" spans="1:14">
      <c r="N16" s="31" t="s">
        <v>28</v>
      </c>
    </row>
    <row r="17" spans="14:14" ht="30">
      <c r="N17" s="31" t="s">
        <v>29</v>
      </c>
    </row>
    <row r="18" spans="14:14">
      <c r="N18" s="31" t="s">
        <v>30</v>
      </c>
    </row>
    <row r="19" spans="14:14" ht="30">
      <c r="N19" s="31" t="s">
        <v>31</v>
      </c>
    </row>
    <row r="20" spans="14:14">
      <c r="N20" s="31" t="s">
        <v>32</v>
      </c>
    </row>
  </sheetData>
  <phoneticPr fontId="5" type="noConversion"/>
  <hyperlinks>
    <hyperlink ref="N3" r:id="rId1" tooltip="https://baike.baidu.com/item/%E9%AB%98%E9%98%B6%E5%AF%BC%E6%95%B0" xr:uid="{00000000-0004-0000-0200-000000000000}"/>
    <hyperlink ref="N10" r:id="rId2" tooltip="https://baike.baidu.com/item/%E4%BA%8C%E9%A1%B9%E5%BC%8F%E5%AE%9A%E7%90%86" xr:uid="{00000000-0004-0000-0200-000001000000}"/>
    <hyperlink ref="N11" r:id="rId3" tooltip="https://baike.baidu.com/item/%E5%9B%9B%E5%88%99%E8%BF%90%E7%AE%97" xr:uid="{00000000-0004-0000-0200-000002000000}"/>
    <hyperlink ref="N12" r:id="rId4" tooltip="https://baike.baidu.com/item/%E9%9D%A0%E6%8B%A2" xr:uid="{00000000-0004-0000-0200-000003000000}"/>
  </hyperlinks>
  <pageMargins left="0.75" right="0.75" top="1" bottom="1" header="0.51" footer="0.51"/>
  <pageSetup paperSize="9" orientation="portrait" horizontalDpi="0" verticalDpi="0"/>
  <headerFooter scaleWithDoc="0" alignWithMargins="0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2"/>
  <sheetViews>
    <sheetView zoomScaleSheetLayoutView="100" workbookViewId="0">
      <selection activeCell="C20" sqref="C20"/>
    </sheetView>
  </sheetViews>
  <sheetFormatPr baseColWidth="10" defaultColWidth="9" defaultRowHeight="15"/>
  <cols>
    <col min="3" max="3" width="31" customWidth="1"/>
  </cols>
  <sheetData>
    <row r="1" spans="1:3">
      <c r="A1" t="s">
        <v>0</v>
      </c>
      <c r="B1" t="s">
        <v>1</v>
      </c>
      <c r="C1" t="s">
        <v>33</v>
      </c>
    </row>
    <row r="2" spans="1:3">
      <c r="A2">
        <v>2.71</v>
      </c>
      <c r="B2">
        <v>-10</v>
      </c>
      <c r="C2">
        <f>(1/(1+A2^-B2))-(1/(1+A2^-B2)^2)</f>
        <v>4.6802218144005304E-5</v>
      </c>
    </row>
    <row r="3" spans="1:3">
      <c r="A3">
        <v>2.71</v>
      </c>
      <c r="B3">
        <v>-9</v>
      </c>
      <c r="C3">
        <f t="shared" ref="C3:C22" si="0">1/(1+A3^-B3)-1/(1+A3^-B3)^2</f>
        <v>1.2681371115046559E-4</v>
      </c>
    </row>
    <row r="4" spans="1:3">
      <c r="A4">
        <v>2.71</v>
      </c>
      <c r="B4">
        <v>-8</v>
      </c>
      <c r="C4">
        <f t="shared" si="0"/>
        <v>3.4351613821933109E-4</v>
      </c>
    </row>
    <row r="5" spans="1:3">
      <c r="A5">
        <v>2.71</v>
      </c>
      <c r="B5">
        <v>-7</v>
      </c>
      <c r="C5">
        <f t="shared" si="0"/>
        <v>9.2983564365830217E-4</v>
      </c>
    </row>
    <row r="6" spans="1:3">
      <c r="A6">
        <v>2.71</v>
      </c>
      <c r="B6">
        <v>-6</v>
      </c>
      <c r="C6">
        <f t="shared" si="0"/>
        <v>2.5118530031829345E-3</v>
      </c>
    </row>
    <row r="7" spans="1:3">
      <c r="A7">
        <v>2.71</v>
      </c>
      <c r="B7">
        <v>-5</v>
      </c>
      <c r="C7">
        <f t="shared" si="0"/>
        <v>6.7488736815012841E-3</v>
      </c>
    </row>
    <row r="8" spans="1:3">
      <c r="A8">
        <v>2.71</v>
      </c>
      <c r="B8">
        <v>-4</v>
      </c>
      <c r="C8">
        <f t="shared" si="0"/>
        <v>1.7871712972349608E-2</v>
      </c>
    </row>
    <row r="9" spans="1:3">
      <c r="A9">
        <v>2.71</v>
      </c>
      <c r="B9">
        <v>-3</v>
      </c>
      <c r="C9">
        <f t="shared" si="0"/>
        <v>4.5552367265925812E-2</v>
      </c>
    </row>
    <row r="10" spans="1:3">
      <c r="A10">
        <v>2.71</v>
      </c>
      <c r="B10">
        <v>-2</v>
      </c>
      <c r="C10">
        <f t="shared" si="0"/>
        <v>0.10548229766503142</v>
      </c>
    </row>
    <row r="11" spans="1:3">
      <c r="A11">
        <v>2.71</v>
      </c>
      <c r="B11">
        <v>-1</v>
      </c>
      <c r="C11">
        <f t="shared" si="0"/>
        <v>0.19688900836233386</v>
      </c>
    </row>
    <row r="12" spans="1:3">
      <c r="A12">
        <v>2.71</v>
      </c>
      <c r="B12">
        <v>0</v>
      </c>
      <c r="C12">
        <f t="shared" si="0"/>
        <v>0.25</v>
      </c>
    </row>
    <row r="13" spans="1:3">
      <c r="A13">
        <v>2.71</v>
      </c>
      <c r="B13">
        <v>1</v>
      </c>
      <c r="C13">
        <f t="shared" si="0"/>
        <v>0.19688900836233392</v>
      </c>
    </row>
    <row r="14" spans="1:3">
      <c r="A14">
        <v>2.71</v>
      </c>
      <c r="B14">
        <v>2</v>
      </c>
      <c r="C14">
        <f t="shared" si="0"/>
        <v>0.10548229766503137</v>
      </c>
    </row>
    <row r="15" spans="1:3">
      <c r="A15">
        <v>2.71</v>
      </c>
      <c r="B15">
        <v>3</v>
      </c>
      <c r="C15">
        <f t="shared" si="0"/>
        <v>4.555236726592593E-2</v>
      </c>
    </row>
    <row r="16" spans="1:3">
      <c r="A16">
        <v>2.71</v>
      </c>
      <c r="B16">
        <v>4</v>
      </c>
      <c r="C16">
        <f t="shared" si="0"/>
        <v>1.7871712972349574E-2</v>
      </c>
    </row>
    <row r="17" spans="1:3">
      <c r="A17">
        <v>2.71</v>
      </c>
      <c r="B17">
        <v>5</v>
      </c>
      <c r="C17">
        <f t="shared" si="0"/>
        <v>6.7488736815012329E-3</v>
      </c>
    </row>
    <row r="18" spans="1:3">
      <c r="A18">
        <v>2.71</v>
      </c>
      <c r="B18">
        <v>6</v>
      </c>
      <c r="C18">
        <f t="shared" si="0"/>
        <v>2.5118530031830177E-3</v>
      </c>
    </row>
    <row r="19" spans="1:3">
      <c r="A19">
        <v>2.71</v>
      </c>
      <c r="B19">
        <v>7</v>
      </c>
      <c r="C19">
        <f t="shared" si="0"/>
        <v>9.298356436582278E-4</v>
      </c>
    </row>
    <row r="20" spans="1:3">
      <c r="A20">
        <v>2.71</v>
      </c>
      <c r="B20">
        <v>8</v>
      </c>
      <c r="C20">
        <f t="shared" si="0"/>
        <v>3.4351613821936855E-4</v>
      </c>
    </row>
    <row r="21" spans="1:3">
      <c r="A21">
        <v>2.71</v>
      </c>
      <c r="B21">
        <v>9</v>
      </c>
      <c r="C21">
        <f t="shared" si="0"/>
        <v>1.2681371115053075E-4</v>
      </c>
    </row>
    <row r="22" spans="1:3">
      <c r="A22">
        <v>2.71</v>
      </c>
      <c r="B22">
        <v>10</v>
      </c>
      <c r="C22">
        <f t="shared" si="0"/>
        <v>4.6802218143904284E-5</v>
      </c>
    </row>
  </sheetData>
  <phoneticPr fontId="5" type="noConversion"/>
  <pageMargins left="0.75" right="0.75" top="1" bottom="1" header="0.51" footer="0.51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5"/>
  <sheetViews>
    <sheetView tabSelected="1" topLeftCell="A77" zoomScale="75" zoomScaleSheetLayoutView="100" workbookViewId="0">
      <selection activeCell="U179" sqref="U179"/>
    </sheetView>
  </sheetViews>
  <sheetFormatPr baseColWidth="10" defaultColWidth="9" defaultRowHeight="15"/>
  <cols>
    <col min="1" max="1" width="57.33203125" customWidth="1"/>
    <col min="3" max="3" width="4" customWidth="1"/>
    <col min="4" max="4" width="1.83203125" customWidth="1"/>
    <col min="5" max="5" width="2" customWidth="1"/>
    <col min="6" max="7" width="1.6640625" customWidth="1"/>
    <col min="8" max="8" width="2.1640625" customWidth="1"/>
    <col min="9" max="9" width="1.5" customWidth="1"/>
    <col min="10" max="10" width="4" customWidth="1"/>
    <col min="11" max="11" width="12.6640625" bestFit="1" customWidth="1"/>
    <col min="13" max="13" width="23" customWidth="1"/>
    <col min="14" max="14" width="23.1640625" customWidth="1"/>
  </cols>
  <sheetData>
    <row r="1" spans="10:11">
      <c r="J1" t="s">
        <v>1</v>
      </c>
      <c r="K1" t="s">
        <v>34</v>
      </c>
    </row>
    <row r="2" spans="10:11">
      <c r="J2">
        <v>1</v>
      </c>
      <c r="K2">
        <f>2+(1/2^J2)</f>
        <v>2.5</v>
      </c>
    </row>
    <row r="3" spans="10:11">
      <c r="J3">
        <v>2</v>
      </c>
      <c r="K3">
        <f t="shared" ref="K3:K24" si="0">2+(1/2^J3)</f>
        <v>2.25</v>
      </c>
    </row>
    <row r="4" spans="10:11">
      <c r="J4">
        <v>3</v>
      </c>
      <c r="K4">
        <f t="shared" si="0"/>
        <v>2.125</v>
      </c>
    </row>
    <row r="5" spans="10:11">
      <c r="J5">
        <v>4</v>
      </c>
      <c r="K5">
        <f t="shared" si="0"/>
        <v>2.0625</v>
      </c>
    </row>
    <row r="6" spans="10:11">
      <c r="J6">
        <v>5</v>
      </c>
      <c r="K6">
        <f t="shared" si="0"/>
        <v>2.03125</v>
      </c>
    </row>
    <row r="7" spans="10:11">
      <c r="J7">
        <v>6</v>
      </c>
      <c r="K7">
        <f t="shared" si="0"/>
        <v>2.015625</v>
      </c>
    </row>
    <row r="8" spans="10:11">
      <c r="J8">
        <v>7</v>
      </c>
      <c r="K8">
        <f t="shared" si="0"/>
        <v>2.0078125</v>
      </c>
    </row>
    <row r="9" spans="10:11">
      <c r="J9">
        <v>8</v>
      </c>
      <c r="K9">
        <f t="shared" si="0"/>
        <v>2.00390625</v>
      </c>
    </row>
    <row r="10" spans="10:11">
      <c r="J10">
        <v>9</v>
      </c>
      <c r="K10">
        <f t="shared" si="0"/>
        <v>2.001953125</v>
      </c>
    </row>
    <row r="11" spans="10:11">
      <c r="J11">
        <v>10</v>
      </c>
      <c r="K11">
        <f t="shared" si="0"/>
        <v>2.0009765625</v>
      </c>
    </row>
    <row r="12" spans="10:11">
      <c r="J12">
        <v>11</v>
      </c>
      <c r="K12">
        <f t="shared" si="0"/>
        <v>2.00048828125</v>
      </c>
    </row>
    <row r="13" spans="10:11">
      <c r="J13">
        <v>12</v>
      </c>
      <c r="K13">
        <f t="shared" si="0"/>
        <v>2.000244140625</v>
      </c>
    </row>
    <row r="14" spans="10:11">
      <c r="J14">
        <v>13</v>
      </c>
      <c r="K14">
        <f t="shared" si="0"/>
        <v>2.0001220703125</v>
      </c>
    </row>
    <row r="15" spans="10:11">
      <c r="J15">
        <v>14</v>
      </c>
      <c r="K15">
        <f t="shared" si="0"/>
        <v>2.00006103515625</v>
      </c>
    </row>
    <row r="16" spans="10:11">
      <c r="J16">
        <v>15</v>
      </c>
      <c r="K16">
        <f t="shared" si="0"/>
        <v>2.000030517578125</v>
      </c>
    </row>
    <row r="17" spans="10:11">
      <c r="J17">
        <v>16</v>
      </c>
      <c r="K17">
        <f t="shared" si="0"/>
        <v>2.0000152587890625</v>
      </c>
    </row>
    <row r="18" spans="10:11">
      <c r="J18">
        <v>17</v>
      </c>
      <c r="K18">
        <f t="shared" si="0"/>
        <v>2.0000076293945312</v>
      </c>
    </row>
    <row r="19" spans="10:11">
      <c r="J19">
        <v>18</v>
      </c>
      <c r="K19">
        <f t="shared" si="0"/>
        <v>2.0000038146972656</v>
      </c>
    </row>
    <row r="20" spans="10:11">
      <c r="J20">
        <v>19</v>
      </c>
      <c r="K20">
        <f t="shared" si="0"/>
        <v>2.0000019073486328</v>
      </c>
    </row>
    <row r="21" spans="10:11">
      <c r="J21">
        <v>20</v>
      </c>
      <c r="K21">
        <f t="shared" si="0"/>
        <v>2.0000009536743164</v>
      </c>
    </row>
    <row r="22" spans="10:11">
      <c r="J22">
        <v>21</v>
      </c>
      <c r="K22">
        <f t="shared" si="0"/>
        <v>2.0000004768371582</v>
      </c>
    </row>
    <row r="23" spans="10:11">
      <c r="J23">
        <v>22</v>
      </c>
      <c r="K23">
        <f t="shared" si="0"/>
        <v>2.0000002384185791</v>
      </c>
    </row>
    <row r="24" spans="10:11">
      <c r="J24">
        <v>23</v>
      </c>
      <c r="K24">
        <f t="shared" si="0"/>
        <v>2.0000001192092896</v>
      </c>
    </row>
    <row r="34" spans="1:14" ht="10" customHeight="1"/>
    <row r="35" spans="1:14" ht="160">
      <c r="A35" s="26" t="s">
        <v>35</v>
      </c>
      <c r="J35" t="s">
        <v>159</v>
      </c>
      <c r="K35" t="s">
        <v>157</v>
      </c>
      <c r="L35" t="s">
        <v>158</v>
      </c>
      <c r="M35" t="s">
        <v>160</v>
      </c>
      <c r="N35" t="s">
        <v>161</v>
      </c>
    </row>
    <row r="36" spans="1:14">
      <c r="J36">
        <v>-19</v>
      </c>
      <c r="K36">
        <f t="shared" ref="K36" si="1">J36^2</f>
        <v>361</v>
      </c>
      <c r="L36">
        <f t="shared" ref="L36:L55" si="2">2*J36</f>
        <v>-38</v>
      </c>
      <c r="M36">
        <f>6*J36-9</f>
        <v>-123</v>
      </c>
      <c r="N36">
        <f>12*J36-36</f>
        <v>-264</v>
      </c>
    </row>
    <row r="37" spans="1:14">
      <c r="A37" s="32" t="s">
        <v>142</v>
      </c>
      <c r="J37">
        <v>-18</v>
      </c>
      <c r="K37">
        <f t="shared" ref="K37:K75" si="3">J37^2</f>
        <v>324</v>
      </c>
      <c r="L37">
        <f t="shared" si="2"/>
        <v>-36</v>
      </c>
      <c r="M37">
        <f>6*J37-9</f>
        <v>-117</v>
      </c>
      <c r="N37">
        <f t="shared" ref="N37:N75" si="4">12*J37-36</f>
        <v>-252</v>
      </c>
    </row>
    <row r="38" spans="1:14">
      <c r="A38" s="32" t="s">
        <v>143</v>
      </c>
      <c r="J38">
        <v>-17</v>
      </c>
      <c r="K38">
        <f t="shared" si="3"/>
        <v>289</v>
      </c>
      <c r="L38">
        <f t="shared" si="2"/>
        <v>-34</v>
      </c>
      <c r="M38">
        <f t="shared" ref="M38:M75" si="5">6*J38-9</f>
        <v>-111</v>
      </c>
      <c r="N38">
        <f t="shared" si="4"/>
        <v>-240</v>
      </c>
    </row>
    <row r="39" spans="1:14">
      <c r="J39">
        <v>-16</v>
      </c>
      <c r="K39">
        <f t="shared" si="3"/>
        <v>256</v>
      </c>
      <c r="L39">
        <f t="shared" si="2"/>
        <v>-32</v>
      </c>
      <c r="M39">
        <f t="shared" si="5"/>
        <v>-105</v>
      </c>
      <c r="N39">
        <f t="shared" si="4"/>
        <v>-228</v>
      </c>
    </row>
    <row r="40" spans="1:14">
      <c r="J40">
        <v>-15</v>
      </c>
      <c r="K40">
        <f t="shared" si="3"/>
        <v>225</v>
      </c>
      <c r="L40">
        <f t="shared" si="2"/>
        <v>-30</v>
      </c>
      <c r="M40">
        <f t="shared" si="5"/>
        <v>-99</v>
      </c>
      <c r="N40">
        <f t="shared" si="4"/>
        <v>-216</v>
      </c>
    </row>
    <row r="41" spans="1:14">
      <c r="J41">
        <v>-14</v>
      </c>
      <c r="K41">
        <f t="shared" si="3"/>
        <v>196</v>
      </c>
      <c r="L41">
        <f t="shared" si="2"/>
        <v>-28</v>
      </c>
      <c r="M41">
        <f t="shared" si="5"/>
        <v>-93</v>
      </c>
      <c r="N41">
        <f t="shared" si="4"/>
        <v>-204</v>
      </c>
    </row>
    <row r="42" spans="1:14">
      <c r="J42">
        <v>-13</v>
      </c>
      <c r="K42">
        <f t="shared" si="3"/>
        <v>169</v>
      </c>
      <c r="L42">
        <f t="shared" si="2"/>
        <v>-26</v>
      </c>
      <c r="M42">
        <f t="shared" si="5"/>
        <v>-87</v>
      </c>
      <c r="N42">
        <f t="shared" si="4"/>
        <v>-192</v>
      </c>
    </row>
    <row r="43" spans="1:14">
      <c r="J43">
        <v>-12</v>
      </c>
      <c r="K43">
        <f t="shared" si="3"/>
        <v>144</v>
      </c>
      <c r="L43">
        <f t="shared" si="2"/>
        <v>-24</v>
      </c>
      <c r="M43">
        <f t="shared" si="5"/>
        <v>-81</v>
      </c>
      <c r="N43">
        <f t="shared" si="4"/>
        <v>-180</v>
      </c>
    </row>
    <row r="44" spans="1:14">
      <c r="J44">
        <v>-11</v>
      </c>
      <c r="K44">
        <f t="shared" si="3"/>
        <v>121</v>
      </c>
      <c r="L44">
        <f t="shared" si="2"/>
        <v>-22</v>
      </c>
      <c r="M44">
        <f t="shared" si="5"/>
        <v>-75</v>
      </c>
      <c r="N44">
        <f t="shared" si="4"/>
        <v>-168</v>
      </c>
    </row>
    <row r="45" spans="1:14">
      <c r="J45">
        <v>-10</v>
      </c>
      <c r="K45">
        <f t="shared" si="3"/>
        <v>100</v>
      </c>
      <c r="L45">
        <f t="shared" si="2"/>
        <v>-20</v>
      </c>
      <c r="M45">
        <f t="shared" si="5"/>
        <v>-69</v>
      </c>
      <c r="N45">
        <f t="shared" si="4"/>
        <v>-156</v>
      </c>
    </row>
    <row r="46" spans="1:14">
      <c r="J46">
        <v>-9</v>
      </c>
      <c r="K46">
        <f t="shared" si="3"/>
        <v>81</v>
      </c>
      <c r="L46">
        <f t="shared" si="2"/>
        <v>-18</v>
      </c>
      <c r="M46">
        <f t="shared" si="5"/>
        <v>-63</v>
      </c>
      <c r="N46">
        <f t="shared" si="4"/>
        <v>-144</v>
      </c>
    </row>
    <row r="47" spans="1:14">
      <c r="J47">
        <v>-8</v>
      </c>
      <c r="K47">
        <f t="shared" si="3"/>
        <v>64</v>
      </c>
      <c r="L47">
        <f t="shared" si="2"/>
        <v>-16</v>
      </c>
      <c r="M47">
        <f t="shared" si="5"/>
        <v>-57</v>
      </c>
      <c r="N47">
        <f t="shared" si="4"/>
        <v>-132</v>
      </c>
    </row>
    <row r="48" spans="1:14">
      <c r="J48">
        <v>-7</v>
      </c>
      <c r="K48">
        <f t="shared" si="3"/>
        <v>49</v>
      </c>
      <c r="L48">
        <f t="shared" si="2"/>
        <v>-14</v>
      </c>
      <c r="M48">
        <f t="shared" si="5"/>
        <v>-51</v>
      </c>
      <c r="N48">
        <f t="shared" si="4"/>
        <v>-120</v>
      </c>
    </row>
    <row r="49" spans="10:14">
      <c r="J49">
        <v>-6</v>
      </c>
      <c r="K49">
        <f t="shared" si="3"/>
        <v>36</v>
      </c>
      <c r="L49">
        <f t="shared" si="2"/>
        <v>-12</v>
      </c>
      <c r="M49">
        <f t="shared" si="5"/>
        <v>-45</v>
      </c>
      <c r="N49">
        <f t="shared" si="4"/>
        <v>-108</v>
      </c>
    </row>
    <row r="50" spans="10:14">
      <c r="J50">
        <v>-5</v>
      </c>
      <c r="K50">
        <f t="shared" si="3"/>
        <v>25</v>
      </c>
      <c r="L50">
        <f t="shared" si="2"/>
        <v>-10</v>
      </c>
      <c r="M50">
        <f t="shared" si="5"/>
        <v>-39</v>
      </c>
      <c r="N50">
        <f t="shared" si="4"/>
        <v>-96</v>
      </c>
    </row>
    <row r="51" spans="10:14">
      <c r="J51">
        <v>-4</v>
      </c>
      <c r="K51">
        <f t="shared" si="3"/>
        <v>16</v>
      </c>
      <c r="L51">
        <f t="shared" si="2"/>
        <v>-8</v>
      </c>
      <c r="M51">
        <f t="shared" si="5"/>
        <v>-33</v>
      </c>
      <c r="N51">
        <f t="shared" si="4"/>
        <v>-84</v>
      </c>
    </row>
    <row r="52" spans="10:14">
      <c r="J52">
        <v>-3</v>
      </c>
      <c r="K52">
        <f t="shared" si="3"/>
        <v>9</v>
      </c>
      <c r="L52">
        <f t="shared" si="2"/>
        <v>-6</v>
      </c>
      <c r="M52">
        <f t="shared" si="5"/>
        <v>-27</v>
      </c>
      <c r="N52">
        <f t="shared" si="4"/>
        <v>-72</v>
      </c>
    </row>
    <row r="53" spans="10:14">
      <c r="J53">
        <v>-2</v>
      </c>
      <c r="K53">
        <f t="shared" si="3"/>
        <v>4</v>
      </c>
      <c r="L53">
        <f t="shared" si="2"/>
        <v>-4</v>
      </c>
      <c r="M53">
        <f t="shared" si="5"/>
        <v>-21</v>
      </c>
      <c r="N53">
        <f t="shared" si="4"/>
        <v>-60</v>
      </c>
    </row>
    <row r="54" spans="10:14">
      <c r="J54">
        <v>-1</v>
      </c>
      <c r="K54">
        <f t="shared" si="3"/>
        <v>1</v>
      </c>
      <c r="L54">
        <f t="shared" si="2"/>
        <v>-2</v>
      </c>
      <c r="M54">
        <f t="shared" si="5"/>
        <v>-15</v>
      </c>
      <c r="N54">
        <f t="shared" si="4"/>
        <v>-48</v>
      </c>
    </row>
    <row r="55" spans="10:14">
      <c r="J55">
        <v>0</v>
      </c>
      <c r="K55">
        <f t="shared" si="3"/>
        <v>0</v>
      </c>
      <c r="L55">
        <f t="shared" si="2"/>
        <v>0</v>
      </c>
      <c r="M55">
        <f t="shared" si="5"/>
        <v>-9</v>
      </c>
      <c r="N55">
        <f t="shared" si="4"/>
        <v>-36</v>
      </c>
    </row>
    <row r="56" spans="10:14">
      <c r="J56">
        <v>1</v>
      </c>
      <c r="K56">
        <f>J56^2</f>
        <v>1</v>
      </c>
      <c r="L56">
        <f>2*J56</f>
        <v>2</v>
      </c>
      <c r="M56">
        <f t="shared" si="5"/>
        <v>-3</v>
      </c>
      <c r="N56">
        <f t="shared" si="4"/>
        <v>-24</v>
      </c>
    </row>
    <row r="57" spans="10:14">
      <c r="J57">
        <v>2</v>
      </c>
      <c r="K57">
        <f t="shared" si="3"/>
        <v>4</v>
      </c>
      <c r="L57">
        <f t="shared" ref="L57:L75" si="6">2*J57</f>
        <v>4</v>
      </c>
      <c r="M57">
        <f t="shared" si="5"/>
        <v>3</v>
      </c>
      <c r="N57">
        <f t="shared" si="4"/>
        <v>-12</v>
      </c>
    </row>
    <row r="58" spans="10:14">
      <c r="J58">
        <v>3</v>
      </c>
      <c r="K58">
        <f t="shared" si="3"/>
        <v>9</v>
      </c>
      <c r="L58">
        <f t="shared" si="6"/>
        <v>6</v>
      </c>
      <c r="M58">
        <f t="shared" si="5"/>
        <v>9</v>
      </c>
      <c r="N58">
        <f t="shared" si="4"/>
        <v>0</v>
      </c>
    </row>
    <row r="59" spans="10:14">
      <c r="J59">
        <v>4</v>
      </c>
      <c r="K59">
        <f t="shared" si="3"/>
        <v>16</v>
      </c>
      <c r="L59">
        <f t="shared" si="6"/>
        <v>8</v>
      </c>
      <c r="M59">
        <f t="shared" si="5"/>
        <v>15</v>
      </c>
      <c r="N59">
        <f t="shared" si="4"/>
        <v>12</v>
      </c>
    </row>
    <row r="60" spans="10:14">
      <c r="J60">
        <v>5</v>
      </c>
      <c r="K60">
        <f t="shared" si="3"/>
        <v>25</v>
      </c>
      <c r="L60">
        <f t="shared" si="6"/>
        <v>10</v>
      </c>
      <c r="M60">
        <f t="shared" si="5"/>
        <v>21</v>
      </c>
      <c r="N60">
        <f t="shared" si="4"/>
        <v>24</v>
      </c>
    </row>
    <row r="61" spans="10:14">
      <c r="J61">
        <v>6</v>
      </c>
      <c r="K61">
        <f t="shared" si="3"/>
        <v>36</v>
      </c>
      <c r="L61">
        <f t="shared" si="6"/>
        <v>12</v>
      </c>
      <c r="M61">
        <f t="shared" si="5"/>
        <v>27</v>
      </c>
      <c r="N61">
        <f t="shared" si="4"/>
        <v>36</v>
      </c>
    </row>
    <row r="62" spans="10:14">
      <c r="J62">
        <v>7</v>
      </c>
      <c r="K62">
        <f t="shared" si="3"/>
        <v>49</v>
      </c>
      <c r="L62">
        <f t="shared" si="6"/>
        <v>14</v>
      </c>
      <c r="M62">
        <f t="shared" si="5"/>
        <v>33</v>
      </c>
      <c r="N62">
        <f t="shared" si="4"/>
        <v>48</v>
      </c>
    </row>
    <row r="63" spans="10:14">
      <c r="J63">
        <v>8</v>
      </c>
      <c r="K63">
        <f t="shared" si="3"/>
        <v>64</v>
      </c>
      <c r="L63">
        <f t="shared" si="6"/>
        <v>16</v>
      </c>
      <c r="M63">
        <f t="shared" si="5"/>
        <v>39</v>
      </c>
      <c r="N63">
        <f t="shared" si="4"/>
        <v>60</v>
      </c>
    </row>
    <row r="64" spans="10:14">
      <c r="J64">
        <v>9</v>
      </c>
      <c r="K64">
        <f t="shared" si="3"/>
        <v>81</v>
      </c>
      <c r="L64">
        <f t="shared" si="6"/>
        <v>18</v>
      </c>
      <c r="M64">
        <f t="shared" si="5"/>
        <v>45</v>
      </c>
      <c r="N64">
        <f t="shared" si="4"/>
        <v>72</v>
      </c>
    </row>
    <row r="65" spans="10:14">
      <c r="J65">
        <v>10</v>
      </c>
      <c r="K65">
        <f t="shared" si="3"/>
        <v>100</v>
      </c>
      <c r="L65">
        <f t="shared" si="6"/>
        <v>20</v>
      </c>
      <c r="M65">
        <f t="shared" si="5"/>
        <v>51</v>
      </c>
      <c r="N65">
        <f t="shared" si="4"/>
        <v>84</v>
      </c>
    </row>
    <row r="66" spans="10:14">
      <c r="J66">
        <v>11</v>
      </c>
      <c r="K66">
        <f t="shared" si="3"/>
        <v>121</v>
      </c>
      <c r="L66">
        <f t="shared" si="6"/>
        <v>22</v>
      </c>
      <c r="M66">
        <f t="shared" si="5"/>
        <v>57</v>
      </c>
      <c r="N66">
        <f t="shared" si="4"/>
        <v>96</v>
      </c>
    </row>
    <row r="67" spans="10:14">
      <c r="J67">
        <v>12</v>
      </c>
      <c r="K67">
        <f t="shared" si="3"/>
        <v>144</v>
      </c>
      <c r="L67">
        <f t="shared" si="6"/>
        <v>24</v>
      </c>
      <c r="M67">
        <f t="shared" si="5"/>
        <v>63</v>
      </c>
      <c r="N67">
        <f t="shared" si="4"/>
        <v>108</v>
      </c>
    </row>
    <row r="68" spans="10:14">
      <c r="J68">
        <v>13</v>
      </c>
      <c r="K68">
        <f t="shared" si="3"/>
        <v>169</v>
      </c>
      <c r="L68">
        <f t="shared" si="6"/>
        <v>26</v>
      </c>
      <c r="M68">
        <f t="shared" si="5"/>
        <v>69</v>
      </c>
      <c r="N68">
        <f t="shared" si="4"/>
        <v>120</v>
      </c>
    </row>
    <row r="69" spans="10:14">
      <c r="J69">
        <v>14</v>
      </c>
      <c r="K69">
        <f t="shared" si="3"/>
        <v>196</v>
      </c>
      <c r="L69">
        <f t="shared" si="6"/>
        <v>28</v>
      </c>
      <c r="M69">
        <f t="shared" si="5"/>
        <v>75</v>
      </c>
      <c r="N69">
        <f t="shared" si="4"/>
        <v>132</v>
      </c>
    </row>
    <row r="70" spans="10:14">
      <c r="J70">
        <v>15</v>
      </c>
      <c r="K70">
        <f t="shared" si="3"/>
        <v>225</v>
      </c>
      <c r="L70">
        <f t="shared" si="6"/>
        <v>30</v>
      </c>
      <c r="M70">
        <f t="shared" si="5"/>
        <v>81</v>
      </c>
      <c r="N70">
        <f t="shared" si="4"/>
        <v>144</v>
      </c>
    </row>
    <row r="71" spans="10:14">
      <c r="J71">
        <v>16</v>
      </c>
      <c r="K71">
        <f t="shared" si="3"/>
        <v>256</v>
      </c>
      <c r="L71">
        <f t="shared" si="6"/>
        <v>32</v>
      </c>
      <c r="M71">
        <f t="shared" si="5"/>
        <v>87</v>
      </c>
      <c r="N71">
        <f t="shared" si="4"/>
        <v>156</v>
      </c>
    </row>
    <row r="72" spans="10:14">
      <c r="J72">
        <v>17</v>
      </c>
      <c r="K72">
        <f t="shared" si="3"/>
        <v>289</v>
      </c>
      <c r="L72">
        <f t="shared" si="6"/>
        <v>34</v>
      </c>
      <c r="M72">
        <f t="shared" si="5"/>
        <v>93</v>
      </c>
      <c r="N72">
        <f t="shared" si="4"/>
        <v>168</v>
      </c>
    </row>
    <row r="73" spans="10:14">
      <c r="J73">
        <v>18</v>
      </c>
      <c r="K73">
        <f t="shared" si="3"/>
        <v>324</v>
      </c>
      <c r="L73">
        <f t="shared" si="6"/>
        <v>36</v>
      </c>
      <c r="M73">
        <f t="shared" si="5"/>
        <v>99</v>
      </c>
      <c r="N73">
        <f t="shared" si="4"/>
        <v>180</v>
      </c>
    </row>
    <row r="74" spans="10:14">
      <c r="J74">
        <v>19</v>
      </c>
      <c r="K74">
        <f t="shared" si="3"/>
        <v>361</v>
      </c>
      <c r="L74">
        <f t="shared" si="6"/>
        <v>38</v>
      </c>
      <c r="M74">
        <f t="shared" si="5"/>
        <v>105</v>
      </c>
      <c r="N74">
        <f t="shared" si="4"/>
        <v>192</v>
      </c>
    </row>
    <row r="75" spans="10:14">
      <c r="J75">
        <v>20</v>
      </c>
      <c r="K75">
        <f t="shared" si="3"/>
        <v>400</v>
      </c>
      <c r="L75">
        <f t="shared" si="6"/>
        <v>40</v>
      </c>
      <c r="M75">
        <f t="shared" si="5"/>
        <v>111</v>
      </c>
      <c r="N75">
        <f t="shared" si="4"/>
        <v>204</v>
      </c>
    </row>
  </sheetData>
  <phoneticPr fontId="5" type="noConversion"/>
  <pageMargins left="0.75" right="0.75" top="1" bottom="1" header="0.51" footer="0.51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7:A23"/>
  <sheetViews>
    <sheetView zoomScale="140" zoomScaleSheetLayoutView="100" workbookViewId="0">
      <selection activeCell="D17" sqref="D17"/>
    </sheetView>
  </sheetViews>
  <sheetFormatPr baseColWidth="10" defaultColWidth="9" defaultRowHeight="15"/>
  <sheetData>
    <row r="17" spans="1:1">
      <c r="A17" t="s">
        <v>36</v>
      </c>
    </row>
    <row r="18" spans="1:1">
      <c r="A18" t="s">
        <v>37</v>
      </c>
    </row>
    <row r="22" spans="1:1">
      <c r="A22" s="32" t="s">
        <v>142</v>
      </c>
    </row>
    <row r="23" spans="1:1">
      <c r="A23" s="32" t="s">
        <v>143</v>
      </c>
    </row>
  </sheetData>
  <phoneticPr fontId="5" type="noConversion"/>
  <pageMargins left="0.75" right="0.75" top="1" bottom="1" header="0.51" footer="0.51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H1:M7"/>
  <sheetViews>
    <sheetView zoomScaleSheetLayoutView="100" workbookViewId="0">
      <selection activeCell="L2" sqref="L2"/>
    </sheetView>
  </sheetViews>
  <sheetFormatPr baseColWidth="10" defaultColWidth="9" defaultRowHeight="15"/>
  <cols>
    <col min="10" max="10" width="16.5" customWidth="1"/>
    <col min="11" max="11" width="18.83203125" customWidth="1"/>
    <col min="12" max="12" width="13.6640625" customWidth="1"/>
  </cols>
  <sheetData>
    <row r="1" spans="8:13"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0</v>
      </c>
    </row>
    <row r="2" spans="8:13">
      <c r="H2">
        <v>5</v>
      </c>
      <c r="I2">
        <v>1</v>
      </c>
      <c r="J2">
        <v>11</v>
      </c>
      <c r="K2">
        <v>15</v>
      </c>
      <c r="L2">
        <f>(J2-K2)^2</f>
        <v>16</v>
      </c>
      <c r="M2" s="25">
        <f>L7/2</f>
        <v>50.5</v>
      </c>
    </row>
    <row r="3" spans="8:13">
      <c r="I3">
        <v>2</v>
      </c>
      <c r="J3">
        <v>13</v>
      </c>
      <c r="K3">
        <v>16</v>
      </c>
      <c r="L3">
        <f>(J3-K3)^2</f>
        <v>9</v>
      </c>
    </row>
    <row r="4" spans="8:13">
      <c r="I4">
        <v>3</v>
      </c>
      <c r="J4">
        <v>14</v>
      </c>
      <c r="K4">
        <v>12</v>
      </c>
      <c r="L4">
        <f>(J4-K4)^2</f>
        <v>4</v>
      </c>
    </row>
    <row r="5" spans="8:13">
      <c r="I5">
        <v>4</v>
      </c>
      <c r="J5">
        <v>12</v>
      </c>
      <c r="K5">
        <v>18</v>
      </c>
      <c r="L5">
        <f>(J5-K5)^2</f>
        <v>36</v>
      </c>
    </row>
    <row r="6" spans="8:13">
      <c r="I6">
        <v>5</v>
      </c>
      <c r="J6">
        <v>14</v>
      </c>
      <c r="K6">
        <v>8</v>
      </c>
      <c r="L6">
        <f>(J6-K6)^2</f>
        <v>36</v>
      </c>
    </row>
    <row r="7" spans="8:13">
      <c r="L7">
        <f>SUM(L2:L6)</f>
        <v>101</v>
      </c>
    </row>
  </sheetData>
  <phoneticPr fontId="5" type="noConversion"/>
  <pageMargins left="0.75" right="0.75" top="1" bottom="1" header="0.51" footer="0.51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G1:O9"/>
  <sheetViews>
    <sheetView zoomScaleSheetLayoutView="100" workbookViewId="0">
      <selection activeCell="O2" sqref="O2"/>
    </sheetView>
  </sheetViews>
  <sheetFormatPr baseColWidth="10" defaultColWidth="9" defaultRowHeight="15"/>
  <cols>
    <col min="13" max="13" width="21.33203125" customWidth="1"/>
  </cols>
  <sheetData>
    <row r="1" spans="7:15">
      <c r="G1" t="s">
        <v>0</v>
      </c>
      <c r="H1" t="s">
        <v>11</v>
      </c>
      <c r="I1" t="s">
        <v>43</v>
      </c>
      <c r="J1" t="s">
        <v>1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</row>
    <row r="2" spans="7:15">
      <c r="G2">
        <v>1</v>
      </c>
      <c r="H2">
        <v>8</v>
      </c>
      <c r="I2">
        <v>1</v>
      </c>
      <c r="J2">
        <v>24</v>
      </c>
      <c r="K2">
        <v>4</v>
      </c>
      <c r="L2">
        <v>3</v>
      </c>
      <c r="M2" s="24">
        <f>J2*K2-L2</f>
        <v>93</v>
      </c>
      <c r="N2" s="25">
        <f>SUM(M2:M9)</f>
        <v>908</v>
      </c>
      <c r="O2" s="25">
        <f>1/(1+G2^(-N2))</f>
        <v>0.5</v>
      </c>
    </row>
    <row r="3" spans="7:15">
      <c r="I3">
        <v>2</v>
      </c>
      <c r="J3">
        <v>23</v>
      </c>
      <c r="K3">
        <v>4</v>
      </c>
      <c r="L3">
        <v>3</v>
      </c>
      <c r="M3" s="24">
        <f t="shared" ref="M3:M9" si="0">J3*K3-L3</f>
        <v>89</v>
      </c>
    </row>
    <row r="4" spans="7:15">
      <c r="I4">
        <v>3</v>
      </c>
      <c r="J4">
        <v>11</v>
      </c>
      <c r="K4">
        <v>4</v>
      </c>
      <c r="L4">
        <v>3</v>
      </c>
      <c r="M4" s="24">
        <f t="shared" si="0"/>
        <v>41</v>
      </c>
    </row>
    <row r="5" spans="7:15">
      <c r="I5">
        <v>4</v>
      </c>
      <c r="J5">
        <v>55</v>
      </c>
      <c r="K5">
        <v>4</v>
      </c>
      <c r="L5">
        <v>3</v>
      </c>
      <c r="M5" s="24">
        <f t="shared" si="0"/>
        <v>217</v>
      </c>
    </row>
    <row r="6" spans="7:15">
      <c r="I6">
        <v>5</v>
      </c>
      <c r="J6">
        <v>23</v>
      </c>
      <c r="K6">
        <v>4</v>
      </c>
      <c r="L6">
        <v>3</v>
      </c>
      <c r="M6" s="24">
        <f t="shared" si="0"/>
        <v>89</v>
      </c>
    </row>
    <row r="7" spans="7:15">
      <c r="I7">
        <v>6</v>
      </c>
      <c r="J7">
        <v>11</v>
      </c>
      <c r="K7">
        <v>4</v>
      </c>
      <c r="L7">
        <v>3</v>
      </c>
      <c r="M7" s="24">
        <f t="shared" si="0"/>
        <v>41</v>
      </c>
    </row>
    <row r="8" spans="7:15">
      <c r="I8">
        <v>7</v>
      </c>
      <c r="J8">
        <v>32</v>
      </c>
      <c r="K8">
        <v>4</v>
      </c>
      <c r="L8">
        <v>3</v>
      </c>
      <c r="M8" s="24">
        <f t="shared" si="0"/>
        <v>125</v>
      </c>
    </row>
    <row r="9" spans="7:15">
      <c r="I9">
        <v>8</v>
      </c>
      <c r="J9">
        <v>54</v>
      </c>
      <c r="K9">
        <v>4</v>
      </c>
      <c r="L9">
        <v>3</v>
      </c>
      <c r="M9" s="24">
        <f t="shared" si="0"/>
        <v>213</v>
      </c>
    </row>
  </sheetData>
  <phoneticPr fontId="5" type="noConversion"/>
  <pageMargins left="0.75" right="0.75" top="1" bottom="1" header="0.51" footer="0.51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1:J38"/>
  <sheetViews>
    <sheetView zoomScaleSheetLayoutView="100" workbookViewId="0">
      <selection activeCell="H33" sqref="H33"/>
    </sheetView>
  </sheetViews>
  <sheetFormatPr baseColWidth="10" defaultColWidth="9" defaultRowHeight="15"/>
  <cols>
    <col min="8" max="8" width="10.33203125" bestFit="1" customWidth="1"/>
    <col min="9" max="10" width="9.33203125" bestFit="1" customWidth="1"/>
  </cols>
  <sheetData>
    <row r="1" spans="5:10">
      <c r="E1" t="s">
        <v>49</v>
      </c>
      <c r="F1" t="s">
        <v>50</v>
      </c>
      <c r="G1" t="s">
        <v>1</v>
      </c>
      <c r="H1" t="s">
        <v>34</v>
      </c>
      <c r="I1" t="s">
        <v>51</v>
      </c>
      <c r="J1" t="s">
        <v>52</v>
      </c>
    </row>
    <row r="2" spans="5:10">
      <c r="F2">
        <v>1</v>
      </c>
      <c r="G2">
        <v>36.9</v>
      </c>
      <c r="H2">
        <v>181</v>
      </c>
      <c r="I2">
        <f t="shared" ref="I2:I7" si="0">G2^2</f>
        <v>1361.61</v>
      </c>
      <c r="J2">
        <f t="shared" ref="J2:J7" si="1">G2*H2</f>
        <v>6678.9</v>
      </c>
    </row>
    <row r="3" spans="5:10">
      <c r="F3">
        <v>2</v>
      </c>
      <c r="G3">
        <v>46.7</v>
      </c>
      <c r="H3">
        <v>197</v>
      </c>
      <c r="I3">
        <f t="shared" si="0"/>
        <v>2180.8900000000003</v>
      </c>
      <c r="J3">
        <f t="shared" si="1"/>
        <v>9199.9000000000015</v>
      </c>
    </row>
    <row r="4" spans="5:10">
      <c r="F4">
        <v>3</v>
      </c>
      <c r="G4">
        <v>63.7</v>
      </c>
      <c r="H4">
        <v>235</v>
      </c>
      <c r="I4">
        <f t="shared" si="0"/>
        <v>4057.6900000000005</v>
      </c>
      <c r="J4">
        <f t="shared" si="1"/>
        <v>14969.5</v>
      </c>
    </row>
    <row r="5" spans="5:10">
      <c r="F5">
        <v>4</v>
      </c>
      <c r="G5">
        <v>77.8</v>
      </c>
      <c r="H5">
        <v>270</v>
      </c>
      <c r="I5">
        <f t="shared" si="0"/>
        <v>6052.8399999999992</v>
      </c>
      <c r="J5">
        <f t="shared" si="1"/>
        <v>21006</v>
      </c>
    </row>
    <row r="6" spans="5:10">
      <c r="F6">
        <v>5</v>
      </c>
      <c r="G6">
        <v>84</v>
      </c>
      <c r="H6">
        <v>283</v>
      </c>
      <c r="I6">
        <f t="shared" si="0"/>
        <v>7056</v>
      </c>
      <c r="J6">
        <f t="shared" si="1"/>
        <v>23772</v>
      </c>
    </row>
    <row r="7" spans="5:10">
      <c r="F7">
        <v>6</v>
      </c>
      <c r="G7">
        <v>87.5</v>
      </c>
      <c r="H7">
        <v>292</v>
      </c>
      <c r="I7">
        <f t="shared" si="0"/>
        <v>7656.25</v>
      </c>
      <c r="J7">
        <f t="shared" si="1"/>
        <v>25550</v>
      </c>
    </row>
    <row r="8" spans="5:10">
      <c r="F8" t="s">
        <v>53</v>
      </c>
      <c r="G8">
        <f>SUM(G2:G7)</f>
        <v>396.6</v>
      </c>
      <c r="H8">
        <f>SUM(H2:H7)</f>
        <v>1458</v>
      </c>
      <c r="I8">
        <f>SUM(I2:I7)</f>
        <v>28365.279999999999</v>
      </c>
      <c r="J8">
        <f>SUM(J2:J7)</f>
        <v>101176.3</v>
      </c>
    </row>
    <row r="10" spans="5:10">
      <c r="E10" t="s">
        <v>54</v>
      </c>
    </row>
    <row r="32" spans="5:8">
      <c r="E32" t="s">
        <v>55</v>
      </c>
      <c r="G32" t="s">
        <v>1</v>
      </c>
      <c r="H32" t="s">
        <v>34</v>
      </c>
    </row>
    <row r="33" spans="7:8">
      <c r="G33">
        <v>36.9</v>
      </c>
      <c r="H33">
        <f t="shared" ref="H33:H38" si="2">95.3624+2.2337*G33</f>
        <v>177.78592999999998</v>
      </c>
    </row>
    <row r="34" spans="7:8">
      <c r="G34">
        <v>46.7</v>
      </c>
      <c r="H34">
        <f t="shared" si="2"/>
        <v>199.67618999999999</v>
      </c>
    </row>
    <row r="35" spans="7:8">
      <c r="G35">
        <v>63.7</v>
      </c>
      <c r="H35">
        <f t="shared" si="2"/>
        <v>237.64909</v>
      </c>
    </row>
    <row r="36" spans="7:8">
      <c r="G36">
        <v>77.8</v>
      </c>
      <c r="H36">
        <f t="shared" si="2"/>
        <v>269.14425999999997</v>
      </c>
    </row>
    <row r="37" spans="7:8">
      <c r="G37">
        <v>84</v>
      </c>
      <c r="H37">
        <f t="shared" si="2"/>
        <v>282.9932</v>
      </c>
    </row>
    <row r="38" spans="7:8">
      <c r="G38">
        <v>87.5</v>
      </c>
      <c r="H38">
        <f t="shared" si="2"/>
        <v>290.81115</v>
      </c>
    </row>
  </sheetData>
  <phoneticPr fontId="5" type="noConversion"/>
  <pageMargins left="0.75" right="0.75" top="1" bottom="1" header="0.51" footer="0.5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Sigmoid函数</vt:lpstr>
      <vt:lpstr>Logistic函数</vt:lpstr>
      <vt:lpstr>二项式定理</vt:lpstr>
      <vt:lpstr>Sigmoid的导数函数</vt:lpstr>
      <vt:lpstr>函数的导数和极限</vt:lpstr>
      <vt:lpstr>偏导数</vt:lpstr>
      <vt:lpstr>误差函数</vt:lpstr>
      <vt:lpstr>计算隐含层输入输出</vt:lpstr>
      <vt:lpstr>最小二乘法</vt:lpstr>
      <vt:lpstr>梯度下降法</vt:lpstr>
      <vt:lpstr>双曲线</vt:lpstr>
      <vt:lpstr>逻辑回归</vt:lpstr>
      <vt:lpstr>测试逻辑回归</vt:lpstr>
      <vt:lpstr>决策树算法</vt:lpstr>
      <vt:lpstr>索引</vt:lpstr>
      <vt:lpstr>熵</vt:lpstr>
      <vt:lpstr>卷积激活图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Yang, Hang | Young | CNTD</cp:lastModifiedBy>
  <dcterms:created xsi:type="dcterms:W3CDTF">2018-01-16T07:31:36Z</dcterms:created>
  <dcterms:modified xsi:type="dcterms:W3CDTF">2024-05-26T11:47:09Z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