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ra\shared-infra\wiki\aws-planning\"/>
    </mc:Choice>
  </mc:AlternateContent>
  <bookViews>
    <workbookView xWindow="0" yWindow="0" windowWidth="11952" windowHeight="4236" xr2:uid="{00000000-000D-0000-FFFF-FFFF00000000}"/>
  </bookViews>
  <sheets>
    <sheet name="Sheet1" sheetId="1" r:id="rId1"/>
    <sheet name="Apps" sheetId="2" r:id="rId2"/>
    <sheet name="Security Groups" sheetId="3" r:id="rId3"/>
    <sheet name="cost-forecasting-scratchpa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1" i="4" l="1"/>
  <c r="AB11" i="4"/>
  <c r="AA11" i="4"/>
  <c r="Z11" i="4"/>
  <c r="Y11" i="4"/>
  <c r="X11" i="4"/>
  <c r="AC10" i="4"/>
  <c r="AB10" i="4"/>
  <c r="AA10" i="4"/>
  <c r="Z10" i="4"/>
  <c r="Y10" i="4"/>
  <c r="X10" i="4"/>
  <c r="AC9" i="4"/>
  <c r="AB9" i="4"/>
  <c r="AA9" i="4"/>
  <c r="Z9" i="4"/>
  <c r="Y9" i="4"/>
  <c r="X9" i="4"/>
  <c r="AC8" i="4"/>
  <c r="AB8" i="4"/>
  <c r="AA8" i="4"/>
  <c r="Z8" i="4"/>
  <c r="Y8" i="4"/>
  <c r="X8" i="4"/>
  <c r="AC7" i="4"/>
  <c r="AB7" i="4"/>
  <c r="AA7" i="4"/>
  <c r="Z7" i="4"/>
  <c r="Y7" i="4"/>
  <c r="X7" i="4"/>
  <c r="AC6" i="4"/>
  <c r="AB6" i="4"/>
  <c r="AA6" i="4"/>
  <c r="Z6" i="4"/>
  <c r="Y6" i="4"/>
  <c r="X6" i="4"/>
  <c r="AC5" i="4"/>
  <c r="AB5" i="4"/>
  <c r="AA5" i="4"/>
  <c r="Z5" i="4"/>
  <c r="Y5" i="4"/>
  <c r="X5" i="4"/>
  <c r="U11" i="4"/>
  <c r="V11" i="4" s="1"/>
  <c r="T11" i="4"/>
  <c r="U10" i="4"/>
  <c r="V10" i="4" s="1"/>
  <c r="T10" i="4"/>
  <c r="U9" i="4"/>
  <c r="V9" i="4" s="1"/>
  <c r="T9" i="4"/>
  <c r="V8" i="4"/>
  <c r="U8" i="4"/>
  <c r="T8" i="4"/>
  <c r="V7" i="4"/>
  <c r="U7" i="4"/>
  <c r="T7" i="4"/>
  <c r="U6" i="4"/>
  <c r="V6" i="4" s="1"/>
  <c r="T6" i="4"/>
  <c r="U5" i="4"/>
  <c r="V5" i="4" s="1"/>
  <c r="T5" i="4"/>
  <c r="S11" i="4"/>
  <c r="S10" i="4"/>
  <c r="S9" i="4"/>
  <c r="S8" i="4"/>
  <c r="S7" i="4"/>
  <c r="S6" i="4"/>
  <c r="R11" i="4"/>
  <c r="R10" i="4"/>
  <c r="R9" i="4"/>
  <c r="R8" i="4"/>
  <c r="R7" i="4"/>
  <c r="R6" i="4"/>
  <c r="R5" i="4"/>
  <c r="S5" i="4" s="1"/>
  <c r="I21" i="4"/>
  <c r="Q11" i="4"/>
  <c r="Q10" i="4"/>
  <c r="Q9" i="4"/>
  <c r="Q8" i="4"/>
  <c r="Q7" i="4"/>
  <c r="Q6" i="4"/>
  <c r="Q5" i="4"/>
  <c r="G21" i="4"/>
  <c r="P17" i="4"/>
  <c r="M11" i="4"/>
  <c r="L11" i="4"/>
  <c r="K11" i="4"/>
  <c r="J11" i="4"/>
  <c r="I11" i="4"/>
  <c r="H11" i="4"/>
  <c r="F13" i="4"/>
  <c r="G13" i="4"/>
  <c r="O13" i="4"/>
  <c r="C13" i="4"/>
  <c r="M10" i="4"/>
  <c r="L10" i="4"/>
  <c r="K10" i="4"/>
  <c r="J10" i="4"/>
  <c r="I10" i="4"/>
  <c r="H10" i="4"/>
  <c r="M9" i="4"/>
  <c r="L9" i="4"/>
  <c r="K9" i="4"/>
  <c r="J9" i="4"/>
  <c r="I9" i="4"/>
  <c r="H9" i="4"/>
  <c r="M8" i="4"/>
  <c r="L8" i="4"/>
  <c r="K8" i="4"/>
  <c r="J8" i="4"/>
  <c r="I8" i="4"/>
  <c r="H8" i="4"/>
  <c r="M7" i="4"/>
  <c r="L7" i="4"/>
  <c r="K7" i="4"/>
  <c r="J7" i="4"/>
  <c r="I7" i="4"/>
  <c r="H7" i="4"/>
  <c r="M6" i="4"/>
  <c r="L6" i="4"/>
  <c r="K6" i="4"/>
  <c r="J6" i="4"/>
  <c r="I6" i="4"/>
  <c r="H6" i="4"/>
  <c r="M5" i="4"/>
  <c r="L5" i="4"/>
  <c r="K5" i="4"/>
  <c r="J5" i="4"/>
  <c r="I5" i="4"/>
  <c r="H5" i="4"/>
  <c r="L13" i="4" l="1"/>
  <c r="M13" i="4"/>
  <c r="J13" i="4"/>
  <c r="K13" i="4"/>
  <c r="H13" i="4"/>
  <c r="I13" i="4"/>
  <c r="C12" i="1"/>
  <c r="K10" i="1" l="1"/>
  <c r="L10" i="1" s="1"/>
  <c r="K9" i="1" l="1"/>
  <c r="L9" i="1" s="1"/>
  <c r="L56" i="1"/>
  <c r="C56" i="1"/>
  <c r="K54" i="1"/>
  <c r="J54" i="1" s="1"/>
  <c r="K53" i="1"/>
  <c r="J53" i="1" s="1"/>
  <c r="K52" i="1"/>
  <c r="J52" i="1" s="1"/>
  <c r="K51" i="1"/>
  <c r="J51" i="1" s="1"/>
  <c r="K50" i="1"/>
  <c r="J50" i="1" s="1"/>
  <c r="K49" i="1"/>
  <c r="J49" i="1" s="1"/>
  <c r="L45" i="1"/>
  <c r="C45" i="1"/>
  <c r="K43" i="1"/>
  <c r="J43" i="1" s="1"/>
  <c r="K42" i="1"/>
  <c r="J42" i="1" s="1"/>
  <c r="K41" i="1"/>
  <c r="J41" i="1" s="1"/>
  <c r="K40" i="1"/>
  <c r="J40" i="1" s="1"/>
  <c r="K39" i="1"/>
  <c r="J39" i="1" s="1"/>
  <c r="K38" i="1"/>
  <c r="J38" i="1" s="1"/>
  <c r="J34" i="1"/>
  <c r="C34" i="1"/>
  <c r="K32" i="1"/>
  <c r="L32" i="1" s="1"/>
  <c r="K31" i="1"/>
  <c r="L31" i="1" s="1"/>
  <c r="K30" i="1"/>
  <c r="L30" i="1" s="1"/>
  <c r="K29" i="1"/>
  <c r="L29" i="1" s="1"/>
  <c r="K28" i="1"/>
  <c r="K27" i="1"/>
  <c r="L27" i="1" s="1"/>
  <c r="J23" i="1"/>
  <c r="C23" i="1"/>
  <c r="K21" i="1"/>
  <c r="L21" i="1" s="1"/>
  <c r="K20" i="1"/>
  <c r="L20" i="1" s="1"/>
  <c r="K19" i="1"/>
  <c r="L19" i="1" s="1"/>
  <c r="K18" i="1"/>
  <c r="L18" i="1" s="1"/>
  <c r="K17" i="1"/>
  <c r="K16" i="1"/>
  <c r="L16" i="1" s="1"/>
  <c r="J12" i="1"/>
  <c r="K8" i="1"/>
  <c r="K7" i="1"/>
  <c r="L7" i="1" s="1"/>
  <c r="K6" i="1"/>
  <c r="L6" i="1" s="1"/>
  <c r="K5" i="1"/>
  <c r="L5" i="1" s="1"/>
  <c r="K4" i="1"/>
  <c r="L4" i="1" s="1"/>
  <c r="K3" i="1"/>
  <c r="K12" i="1" l="1"/>
  <c r="K34" i="1"/>
  <c r="J45" i="1"/>
  <c r="K23" i="1"/>
  <c r="J56" i="1"/>
  <c r="L17" i="1"/>
  <c r="L23" i="1" s="1"/>
  <c r="L28" i="1"/>
  <c r="L34" i="1" s="1"/>
  <c r="L3" i="1"/>
  <c r="K45" i="1"/>
  <c r="K56" i="1"/>
  <c r="L8" i="1"/>
  <c r="L12" i="1" l="1"/>
</calcChain>
</file>

<file path=xl/sharedStrings.xml><?xml version="1.0" encoding="utf-8"?>
<sst xmlns="http://schemas.openxmlformats.org/spreadsheetml/2006/main" count="268" uniqueCount="90">
  <si>
    <t>Public</t>
  </si>
  <si>
    <t>Subnet Type</t>
  </si>
  <si>
    <t>Qty</t>
  </si>
  <si>
    <t>Server Name</t>
  </si>
  <si>
    <t>Memory</t>
  </si>
  <si>
    <t>CPU</t>
  </si>
  <si>
    <t>Instance Type</t>
  </si>
  <si>
    <t>Disk</t>
  </si>
  <si>
    <t>Price per Hour</t>
  </si>
  <si>
    <t>Price Per Month</t>
  </si>
  <si>
    <t>Annual Price</t>
  </si>
  <si>
    <t>App - Web</t>
  </si>
  <si>
    <t>App - Persistence</t>
  </si>
  <si>
    <t>Infra - Public Web</t>
  </si>
  <si>
    <t>Private</t>
  </si>
  <si>
    <t>Infra - Persistence</t>
  </si>
  <si>
    <t>Infra - Build</t>
  </si>
  <si>
    <t>t2.micro</t>
  </si>
  <si>
    <t>t2.medium</t>
  </si>
  <si>
    <t>On-Demand</t>
  </si>
  <si>
    <t>Infra - Nexus</t>
  </si>
  <si>
    <t>Reserved - All Upfront - 1 Year</t>
  </si>
  <si>
    <t>Reserved - All Upfront - 3 Years</t>
  </si>
  <si>
    <t>Spot Instances</t>
  </si>
  <si>
    <t>Reserved - No Upfront</t>
  </si>
  <si>
    <t>www</t>
  </si>
  <si>
    <t>blog</t>
  </si>
  <si>
    <t>dockerui</t>
  </si>
  <si>
    <t>proxy</t>
  </si>
  <si>
    <t>dockervisual</t>
  </si>
  <si>
    <t>kibana</t>
  </si>
  <si>
    <t>fluentd</t>
  </si>
  <si>
    <t>elasticsearch</t>
  </si>
  <si>
    <t>logging-proxy</t>
  </si>
  <si>
    <t>jira</t>
  </si>
  <si>
    <t>nexus</t>
  </si>
  <si>
    <t>SubDomain Name</t>
  </si>
  <si>
    <t>sonar</t>
  </si>
  <si>
    <t>build</t>
  </si>
  <si>
    <t>Swarm Node - Primary</t>
  </si>
  <si>
    <t>Swarn Nodes - Secondary</t>
  </si>
  <si>
    <t>private_build</t>
  </si>
  <si>
    <t>private_app-persistence</t>
  </si>
  <si>
    <t>private_infra-logging</t>
  </si>
  <si>
    <t>private_management_persistence</t>
  </si>
  <si>
    <t>public_app-ui-web</t>
  </si>
  <si>
    <t>private_infra-repos</t>
  </si>
  <si>
    <t>public-admin-web</t>
  </si>
  <si>
    <t>app-persistence</t>
  </si>
  <si>
    <t>app-ui-web</t>
  </si>
  <si>
    <t>infra-build</t>
  </si>
  <si>
    <t>infra-logging</t>
  </si>
  <si>
    <t>infra-persistence</t>
  </si>
  <si>
    <t>infra-repos</t>
  </si>
  <si>
    <t>Security Group</t>
  </si>
  <si>
    <t>infra-build-az-1</t>
  </si>
  <si>
    <t>app-persistence-az-1</t>
  </si>
  <si>
    <t>infra-logging-az-1</t>
  </si>
  <si>
    <t>infra-persistence-az-1</t>
  </si>
  <si>
    <t>infra-repos-az-1</t>
  </si>
  <si>
    <t>app-ui-web-az-1</t>
  </si>
  <si>
    <t>admin-ui-web</t>
  </si>
  <si>
    <t>admin-ui-web-az-1</t>
  </si>
  <si>
    <t>Swarm Node Type</t>
  </si>
  <si>
    <t>swarm-manager</t>
  </si>
  <si>
    <t>docker-registry</t>
  </si>
  <si>
    <t>Instance Name</t>
  </si>
  <si>
    <t>infra-swarm-manager</t>
  </si>
  <si>
    <t>infra-swarm-manager-az-1</t>
  </si>
  <si>
    <t>public_infra-swarm-manager</t>
  </si>
  <si>
    <t>QTY</t>
  </si>
  <si>
    <t>Total</t>
  </si>
  <si>
    <t>Per Instance</t>
  </si>
  <si>
    <t># Hours Used</t>
  </si>
  <si>
    <t>Price per Use</t>
  </si>
  <si>
    <t>t2.nano</t>
  </si>
  <si>
    <t>t2.small</t>
  </si>
  <si>
    <t>t.large</t>
  </si>
  <si>
    <t>t2.xlarge</t>
  </si>
  <si>
    <t>t2.xxlarge</t>
  </si>
  <si>
    <t>Disk Type</t>
  </si>
  <si>
    <t>Disk Size (GB)</t>
  </si>
  <si>
    <t>EBS</t>
  </si>
  <si>
    <t>Price Per GB</t>
  </si>
  <si>
    <t># hours</t>
  </si>
  <si>
    <t>Price Per Use</t>
  </si>
  <si>
    <t>Instance Cost</t>
  </si>
  <si>
    <t>Price Per Year</t>
  </si>
  <si>
    <t>Disk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</si>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</sst>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65" fontId="2" fillId="0" borderId="0" xfId="0" applyNumberFormat="1" applyFont="1" applyAlignment="1">
      <alignment wrapText="1"/>
    </xf>
    <xf numFmtId="0" fontId="0" fillId="0" borderId="0" xfId="0" applyFont="1"/>
    <xf numFmtId="165" fontId="0" fillId="0" borderId="0" xfId="0" applyNumberFormat="1" applyFont="1"/>
    <xf numFmtId="164" fontId="0" fillId="0" borderId="0" xfId="0" applyNumberFormat="1" applyFont="1"/>
    <xf numFmtId="0" fontId="0" fillId="2" borderId="0" xfId="0" applyFill="1"/>
    <xf numFmtId="0" fontId="0" fillId="2" borderId="0" xfId="0" applyFont="1" applyFill="1"/>
    <xf numFmtId="0" fontId="0" fillId="0" borderId="1" xfId="0" applyBorder="1"/>
    <xf numFmtId="0" fontId="1" fillId="0" borderId="1" xfId="0" applyFont="1" applyBorder="1"/>
    <xf numFmtId="165" fontId="1" fillId="0" borderId="1" xfId="0" applyNumberFormat="1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165" fontId="2" fillId="0" borderId="1" xfId="0" applyNumberFormat="1" applyFont="1" applyBorder="1" applyAlignment="1">
      <alignment wrapText="1"/>
    </xf>
    <xf numFmtId="164" fontId="0" fillId="0" borderId="1" xfId="0" applyNumberFormat="1" applyBorder="1"/>
    <xf numFmtId="0" fontId="0" fillId="0" borderId="1" xfId="0" applyNumberFormat="1" applyBorder="1"/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/>
    <xf numFmtId="164" fontId="2" fillId="3" borderId="1" xfId="0" applyNumberFormat="1" applyFont="1" applyFill="1" applyBorder="1" applyAlignment="1">
      <alignment wrapText="1"/>
    </xf>
    <xf numFmtId="164" fontId="0" fillId="3" borderId="1" xfId="0" applyNumberFormat="1" applyFont="1" applyFill="1" applyBorder="1"/>
    <xf numFmtId="164" fontId="0" fillId="3" borderId="1" xfId="0" applyNumberFormat="1" applyFill="1" applyBorder="1"/>
    <xf numFmtId="164" fontId="1" fillId="2" borderId="1" xfId="0" applyNumberFormat="1" applyFont="1" applyFill="1" applyBorder="1"/>
    <xf numFmtId="164" fontId="2" fillId="2" borderId="1" xfId="0" applyNumberFormat="1" applyFont="1" applyFill="1" applyBorder="1" applyAlignment="1">
      <alignment wrapText="1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164" fontId="1" fillId="4" borderId="1" xfId="0" applyNumberFormat="1" applyFont="1" applyFill="1" applyBorder="1"/>
    <xf numFmtId="164" fontId="0" fillId="4" borderId="1" xfId="0" applyNumberFormat="1" applyFill="1" applyBorder="1"/>
    <xf numFmtId="164" fontId="1" fillId="5" borderId="1" xfId="0" applyNumberFormat="1" applyFont="1" applyFill="1" applyBorder="1"/>
    <xf numFmtId="164" fontId="0" fillId="5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ont="1" applyFill="1" applyBorder="1"/>
    <xf numFmtId="164" fontId="0" fillId="6" borderId="1" xfId="0" applyNumberFormat="1" applyFill="1" applyBorder="1"/>
    <xf numFmtId="0" fontId="0" fillId="6" borderId="1" xfId="0" applyFill="1" applyBorder="1"/>
    <xf numFmtId="16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/>
    <xf numFmtId="164" fontId="1" fillId="6" borderId="1" xfId="0" applyNumberFormat="1" applyFont="1" applyFill="1" applyBorder="1"/>
    <xf numFmtId="0" fontId="1" fillId="6" borderId="1" xfId="0" applyFont="1" applyFill="1" applyBorder="1"/>
    <xf numFmtId="164" fontId="0" fillId="6" borderId="1" xfId="0" applyNumberFormat="1" applyFont="1" applyFill="1" applyBorder="1"/>
    <xf numFmtId="0" fontId="0" fillId="6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164" fontId="1" fillId="6" borderId="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F4" sqref="F4:J4"/>
    </sheetView>
  </sheetViews>
  <sheetFormatPr defaultColWidth="8.88671875" defaultRowHeight="14.4" x14ac:dyDescent="0.3"/>
  <cols>
    <col min="1" max="1" width="8.88671875" style="7"/>
    <col min="2" max="2" width="12.6640625" style="7" customWidth="1"/>
    <col min="3" max="3" width="8.88671875" style="7"/>
    <col min="4" max="4" width="19.88671875" style="7" bestFit="1" customWidth="1"/>
    <col min="5" max="5" width="16.44140625" style="7" bestFit="1" customWidth="1"/>
    <col min="6" max="6" width="15.88671875" style="7" customWidth="1"/>
    <col min="7" max="7" width="11.5546875" style="7" customWidth="1"/>
    <col min="8" max="9" width="8.88671875" style="7"/>
    <col min="10" max="10" width="12.88671875" style="8" bestFit="1" customWidth="1"/>
    <col min="11" max="11" width="14.6640625" style="9" bestFit="1" customWidth="1"/>
    <col min="12" max="12" width="11.5546875" style="9" bestFit="1" customWidth="1"/>
    <col min="13" max="13" width="14.77734375" style="7" bestFit="1" customWidth="1"/>
    <col min="14" max="16384" width="8.88671875" style="7"/>
  </cols>
  <sheetData>
    <row r="1" spans="1:13" ht="18" x14ac:dyDescent="0.35">
      <c r="A1" s="5" t="s">
        <v>19</v>
      </c>
    </row>
    <row r="2" spans="1:13" x14ac:dyDescent="0.3">
      <c r="B2" s="1" t="s">
        <v>1</v>
      </c>
      <c r="C2" s="1" t="s">
        <v>2</v>
      </c>
      <c r="D2" s="1" t="s">
        <v>3</v>
      </c>
      <c r="E2" s="1" t="s">
        <v>63</v>
      </c>
      <c r="F2" s="1" t="s">
        <v>6</v>
      </c>
      <c r="G2" s="1" t="s">
        <v>4</v>
      </c>
      <c r="H2" s="1" t="s">
        <v>5</v>
      </c>
      <c r="I2" s="1" t="s">
        <v>7</v>
      </c>
      <c r="J2" s="3" t="s">
        <v>8</v>
      </c>
      <c r="K2" s="2" t="s">
        <v>9</v>
      </c>
      <c r="L2" s="2" t="s">
        <v>10</v>
      </c>
      <c r="M2" s="1"/>
    </row>
    <row r="3" spans="1:13" x14ac:dyDescent="0.3">
      <c r="B3" s="7" t="s">
        <v>0</v>
      </c>
      <c r="C3" s="7">
        <v>1</v>
      </c>
      <c r="D3" t="s">
        <v>49</v>
      </c>
      <c r="E3" t="s">
        <v>49</v>
      </c>
      <c r="F3" s="4" t="s">
        <v>17</v>
      </c>
      <c r="G3" s="7">
        <v>1</v>
      </c>
      <c r="H3" s="7">
        <v>1</v>
      </c>
      <c r="J3" s="6">
        <v>1.1599999999999999E-2</v>
      </c>
      <c r="K3" s="9">
        <f>J3*780</f>
        <v>9.048</v>
      </c>
      <c r="L3" s="9">
        <f>K3*12</f>
        <v>108.57599999999999</v>
      </c>
    </row>
    <row r="4" spans="1:13" x14ac:dyDescent="0.3">
      <c r="C4" s="7">
        <v>1</v>
      </c>
      <c r="D4" t="s">
        <v>61</v>
      </c>
      <c r="E4" t="s">
        <v>61</v>
      </c>
      <c r="F4" s="4" t="s">
        <v>18</v>
      </c>
      <c r="G4" s="7">
        <v>4</v>
      </c>
      <c r="H4" s="7">
        <v>1</v>
      </c>
      <c r="J4" s="6">
        <v>4.6399999999999997E-2</v>
      </c>
      <c r="K4" s="9">
        <f t="shared" ref="K4" si="0">J4*780</f>
        <v>36.192</v>
      </c>
      <c r="L4" s="9">
        <f t="shared" ref="L4" si="1">K4*12</f>
        <v>434.30399999999997</v>
      </c>
    </row>
    <row r="5" spans="1:13" x14ac:dyDescent="0.3">
      <c r="B5" s="7" t="s">
        <v>14</v>
      </c>
      <c r="C5" s="7">
        <v>1</v>
      </c>
      <c r="D5" s="7" t="s">
        <v>48</v>
      </c>
      <c r="E5" s="7" t="s">
        <v>48</v>
      </c>
      <c r="F5" s="4" t="s">
        <v>17</v>
      </c>
      <c r="G5" s="7">
        <v>1</v>
      </c>
      <c r="H5" s="7">
        <v>1</v>
      </c>
      <c r="J5" s="6">
        <v>1.1599999999999999E-2</v>
      </c>
      <c r="K5" s="9">
        <f t="shared" ref="K5:K8" si="2">J5*780</f>
        <v>9.048</v>
      </c>
      <c r="L5" s="9">
        <f t="shared" ref="L5:L8" si="3">K5*12</f>
        <v>108.57599999999999</v>
      </c>
    </row>
    <row r="6" spans="1:13" x14ac:dyDescent="0.3">
      <c r="C6" s="7">
        <v>1</v>
      </c>
      <c r="D6" t="s">
        <v>52</v>
      </c>
      <c r="E6" t="s">
        <v>52</v>
      </c>
      <c r="F6" s="4" t="s">
        <v>17</v>
      </c>
      <c r="G6" s="7">
        <v>1</v>
      </c>
      <c r="H6" s="7">
        <v>1</v>
      </c>
      <c r="J6" s="6">
        <v>1.1599999999999999E-2</v>
      </c>
      <c r="K6" s="9">
        <f t="shared" si="2"/>
        <v>9.048</v>
      </c>
      <c r="L6" s="9">
        <f t="shared" si="3"/>
        <v>108.57599999999999</v>
      </c>
    </row>
    <row r="7" spans="1:13" x14ac:dyDescent="0.3">
      <c r="C7" s="7">
        <v>1</v>
      </c>
      <c r="D7" t="s">
        <v>53</v>
      </c>
      <c r="E7" t="s">
        <v>53</v>
      </c>
      <c r="F7" s="4" t="s">
        <v>18</v>
      </c>
      <c r="G7" s="7">
        <v>4</v>
      </c>
      <c r="H7" s="7">
        <v>1</v>
      </c>
      <c r="J7" s="6">
        <v>4.6399999999999997E-2</v>
      </c>
      <c r="K7" s="9">
        <f t="shared" si="2"/>
        <v>36.192</v>
      </c>
      <c r="L7" s="9">
        <f t="shared" si="3"/>
        <v>434.30399999999997</v>
      </c>
    </row>
    <row r="8" spans="1:13" x14ac:dyDescent="0.3">
      <c r="C8" s="7">
        <v>1</v>
      </c>
      <c r="D8" s="7" t="s">
        <v>50</v>
      </c>
      <c r="E8" s="7" t="s">
        <v>50</v>
      </c>
      <c r="F8" s="4" t="s">
        <v>17</v>
      </c>
      <c r="G8" s="7">
        <v>1</v>
      </c>
      <c r="H8" s="7">
        <v>1</v>
      </c>
      <c r="J8" s="6">
        <v>1.1599999999999999E-2</v>
      </c>
      <c r="K8" s="9">
        <f t="shared" si="2"/>
        <v>9.048</v>
      </c>
      <c r="L8" s="9">
        <f t="shared" si="3"/>
        <v>108.57599999999999</v>
      </c>
    </row>
    <row r="9" spans="1:13" x14ac:dyDescent="0.3">
      <c r="C9" s="7">
        <v>1</v>
      </c>
      <c r="D9" s="7" t="s">
        <v>51</v>
      </c>
      <c r="E9" s="7" t="s">
        <v>51</v>
      </c>
      <c r="F9" s="4" t="s">
        <v>18</v>
      </c>
      <c r="G9" s="7">
        <v>4</v>
      </c>
      <c r="H9" s="7">
        <v>1</v>
      </c>
      <c r="J9" s="6">
        <v>4.6399999999999997E-2</v>
      </c>
      <c r="K9" s="9">
        <f t="shared" ref="K9" si="4">J9*780</f>
        <v>36.192</v>
      </c>
      <c r="L9" s="9">
        <f t="shared" ref="L9" si="5">K9*12</f>
        <v>434.30399999999997</v>
      </c>
    </row>
    <row r="10" spans="1:13" x14ac:dyDescent="0.3">
      <c r="C10" s="7">
        <v>1</v>
      </c>
      <c r="D10" t="s">
        <v>67</v>
      </c>
      <c r="E10" t="s">
        <v>67</v>
      </c>
      <c r="F10" s="4" t="s">
        <v>17</v>
      </c>
      <c r="G10" s="7">
        <v>1</v>
      </c>
      <c r="H10" s="7">
        <v>1</v>
      </c>
      <c r="J10" s="6">
        <v>1.1599999999999999E-2</v>
      </c>
      <c r="K10" s="9">
        <f t="shared" ref="K10" si="6">J10*780</f>
        <v>9.048</v>
      </c>
      <c r="L10" s="9">
        <f t="shared" ref="L10" si="7">K10*12</f>
        <v>108.57599999999999</v>
      </c>
    </row>
    <row r="11" spans="1:13" x14ac:dyDescent="0.3">
      <c r="F11" s="4"/>
      <c r="J11" s="6"/>
    </row>
    <row r="12" spans="1:13" x14ac:dyDescent="0.3">
      <c r="C12" s="1">
        <f>SUM(C3:C10)</f>
        <v>8</v>
      </c>
      <c r="D12" s="1"/>
      <c r="F12" s="1"/>
      <c r="G12" s="1"/>
      <c r="H12" s="1"/>
      <c r="I12" s="1"/>
      <c r="J12" s="3">
        <f>SUM(J3:J9)</f>
        <v>0.18559999999999999</v>
      </c>
      <c r="K12" s="2">
        <f>SUM(K3:K10)</f>
        <v>153.816</v>
      </c>
      <c r="L12" s="2">
        <f>SUM(L3:L9)</f>
        <v>1737.2159999999999</v>
      </c>
    </row>
    <row r="14" spans="1:13" ht="18" x14ac:dyDescent="0.35">
      <c r="A14" s="5" t="s">
        <v>23</v>
      </c>
    </row>
    <row r="15" spans="1:13" x14ac:dyDescent="0.3">
      <c r="B15" s="1" t="s">
        <v>1</v>
      </c>
      <c r="C15" s="1" t="s">
        <v>2</v>
      </c>
      <c r="D15" s="1" t="s">
        <v>3</v>
      </c>
      <c r="E15" s="1"/>
      <c r="F15" s="1" t="s">
        <v>6</v>
      </c>
      <c r="G15" s="1" t="s">
        <v>4</v>
      </c>
      <c r="H15" s="1" t="s">
        <v>5</v>
      </c>
      <c r="I15" s="1" t="s">
        <v>7</v>
      </c>
      <c r="J15" s="3" t="s">
        <v>8</v>
      </c>
      <c r="K15" s="2" t="s">
        <v>9</v>
      </c>
      <c r="L15" s="2" t="s">
        <v>10</v>
      </c>
      <c r="M15" s="1"/>
    </row>
    <row r="16" spans="1:13" x14ac:dyDescent="0.3">
      <c r="B16" s="7" t="s">
        <v>0</v>
      </c>
      <c r="C16" s="7">
        <v>1</v>
      </c>
      <c r="D16" s="7" t="s">
        <v>11</v>
      </c>
      <c r="F16" s="4" t="s">
        <v>17</v>
      </c>
      <c r="G16" s="7">
        <v>1</v>
      </c>
      <c r="H16" s="7">
        <v>1</v>
      </c>
      <c r="J16" s="6">
        <v>1.6E-2</v>
      </c>
      <c r="K16" s="9">
        <f>J16*780</f>
        <v>12.48</v>
      </c>
      <c r="L16" s="9">
        <f>K16*12</f>
        <v>149.76</v>
      </c>
    </row>
    <row r="17" spans="1:13" x14ac:dyDescent="0.3">
      <c r="C17" s="7">
        <v>1</v>
      </c>
      <c r="D17" s="7" t="s">
        <v>13</v>
      </c>
      <c r="F17" s="4" t="s">
        <v>17</v>
      </c>
      <c r="G17" s="7">
        <v>1</v>
      </c>
      <c r="H17" s="7">
        <v>1</v>
      </c>
      <c r="J17" s="6">
        <v>1.6E-2</v>
      </c>
      <c r="K17" s="9">
        <f t="shared" ref="K17:K21" si="8">J17*780</f>
        <v>12.48</v>
      </c>
      <c r="L17" s="9">
        <f t="shared" ref="L17:L21" si="9">K17*12</f>
        <v>149.76</v>
      </c>
    </row>
    <row r="18" spans="1:13" x14ac:dyDescent="0.3">
      <c r="B18" s="7" t="s">
        <v>14</v>
      </c>
      <c r="C18" s="7">
        <v>1</v>
      </c>
      <c r="D18" s="7" t="s">
        <v>12</v>
      </c>
      <c r="F18" s="4" t="s">
        <v>17</v>
      </c>
      <c r="G18" s="7">
        <v>1</v>
      </c>
      <c r="H18" s="7">
        <v>1</v>
      </c>
      <c r="J18" s="6">
        <v>1.6E-2</v>
      </c>
      <c r="K18" s="9">
        <f t="shared" si="8"/>
        <v>12.48</v>
      </c>
      <c r="L18" s="9">
        <f t="shared" si="9"/>
        <v>149.76</v>
      </c>
    </row>
    <row r="19" spans="1:13" x14ac:dyDescent="0.3">
      <c r="C19" s="7">
        <v>1</v>
      </c>
      <c r="D19" s="7" t="s">
        <v>15</v>
      </c>
      <c r="F19" s="4" t="s">
        <v>17</v>
      </c>
      <c r="G19" s="7">
        <v>1</v>
      </c>
      <c r="H19" s="7">
        <v>1</v>
      </c>
      <c r="J19" s="6">
        <v>1.6E-2</v>
      </c>
      <c r="K19" s="9">
        <f t="shared" si="8"/>
        <v>12.48</v>
      </c>
      <c r="L19" s="9">
        <f t="shared" si="9"/>
        <v>149.76</v>
      </c>
    </row>
    <row r="20" spans="1:13" x14ac:dyDescent="0.3">
      <c r="C20" s="7">
        <v>1</v>
      </c>
      <c r="D20" s="7" t="s">
        <v>20</v>
      </c>
      <c r="F20" s="4" t="s">
        <v>18</v>
      </c>
      <c r="G20" s="7">
        <v>4</v>
      </c>
      <c r="H20" s="7">
        <v>1</v>
      </c>
      <c r="J20" s="6">
        <v>1.6E-2</v>
      </c>
      <c r="K20" s="9">
        <f t="shared" si="8"/>
        <v>12.48</v>
      </c>
      <c r="L20" s="9">
        <f t="shared" si="9"/>
        <v>149.76</v>
      </c>
    </row>
    <row r="21" spans="1:13" x14ac:dyDescent="0.3">
      <c r="C21" s="7">
        <v>1</v>
      </c>
      <c r="D21" s="7" t="s">
        <v>16</v>
      </c>
      <c r="F21" s="4" t="s">
        <v>18</v>
      </c>
      <c r="G21" s="7">
        <v>4</v>
      </c>
      <c r="H21" s="7">
        <v>1</v>
      </c>
      <c r="J21" s="6">
        <v>1.6E-2</v>
      </c>
      <c r="K21" s="9">
        <f t="shared" si="8"/>
        <v>12.48</v>
      </c>
      <c r="L21" s="9">
        <f t="shared" si="9"/>
        <v>149.76</v>
      </c>
    </row>
    <row r="23" spans="1:13" x14ac:dyDescent="0.3">
      <c r="C23" s="1">
        <f>SUM(C16:C22)</f>
        <v>6</v>
      </c>
      <c r="D23" s="1"/>
      <c r="F23" s="1"/>
      <c r="G23" s="1"/>
      <c r="H23" s="1"/>
      <c r="I23" s="1"/>
      <c r="J23" s="3">
        <f>SUM(J16:J22)</f>
        <v>9.6000000000000002E-2</v>
      </c>
      <c r="K23" s="2">
        <f>SUM(K16:K22)</f>
        <v>74.88000000000001</v>
      </c>
      <c r="L23" s="2">
        <f>SUM(L16:L22)</f>
        <v>898.56</v>
      </c>
    </row>
    <row r="25" spans="1:13" ht="18" x14ac:dyDescent="0.35">
      <c r="A25" s="5" t="s">
        <v>24</v>
      </c>
    </row>
    <row r="26" spans="1:13" x14ac:dyDescent="0.3">
      <c r="B26" s="1" t="s">
        <v>1</v>
      </c>
      <c r="C26" s="1" t="s">
        <v>2</v>
      </c>
      <c r="D26" s="1" t="s">
        <v>3</v>
      </c>
      <c r="E26" s="1"/>
      <c r="F26" s="1" t="s">
        <v>6</v>
      </c>
      <c r="G26" s="1" t="s">
        <v>4</v>
      </c>
      <c r="H26" s="1" t="s">
        <v>5</v>
      </c>
      <c r="I26" s="1" t="s">
        <v>7</v>
      </c>
      <c r="J26" s="3" t="s">
        <v>8</v>
      </c>
      <c r="K26" s="2" t="s">
        <v>9</v>
      </c>
      <c r="L26" s="2" t="s">
        <v>10</v>
      </c>
      <c r="M26" s="1"/>
    </row>
    <row r="27" spans="1:13" x14ac:dyDescent="0.3">
      <c r="B27" s="7" t="s">
        <v>0</v>
      </c>
      <c r="C27" s="7">
        <v>1</v>
      </c>
      <c r="D27" s="7" t="s">
        <v>11</v>
      </c>
      <c r="F27" s="4" t="s">
        <v>17</v>
      </c>
      <c r="G27" s="7">
        <v>1</v>
      </c>
      <c r="H27" s="7">
        <v>1</v>
      </c>
      <c r="J27" s="6">
        <v>6.0000000000000001E-3</v>
      </c>
      <c r="K27" s="9">
        <f>J27*780</f>
        <v>4.68</v>
      </c>
      <c r="L27" s="9">
        <f>K27*12</f>
        <v>56.16</v>
      </c>
    </row>
    <row r="28" spans="1:13" x14ac:dyDescent="0.3">
      <c r="C28" s="7">
        <v>1</v>
      </c>
      <c r="D28" s="7" t="s">
        <v>13</v>
      </c>
      <c r="F28" s="4" t="s">
        <v>17</v>
      </c>
      <c r="G28" s="7">
        <v>1</v>
      </c>
      <c r="H28" s="7">
        <v>1</v>
      </c>
      <c r="J28" s="6">
        <v>6.0000000000000001E-3</v>
      </c>
      <c r="K28" s="9">
        <f t="shared" ref="K28:K32" si="10">J28*780</f>
        <v>4.68</v>
      </c>
      <c r="L28" s="9">
        <f t="shared" ref="L28:L32" si="11">K28*12</f>
        <v>56.16</v>
      </c>
    </row>
    <row r="29" spans="1:13" x14ac:dyDescent="0.3">
      <c r="B29" s="7" t="s">
        <v>14</v>
      </c>
      <c r="C29" s="7">
        <v>1</v>
      </c>
      <c r="D29" s="7" t="s">
        <v>12</v>
      </c>
      <c r="F29" s="4" t="s">
        <v>17</v>
      </c>
      <c r="G29" s="7">
        <v>1</v>
      </c>
      <c r="H29" s="7">
        <v>1</v>
      </c>
      <c r="J29" s="6">
        <v>6.0000000000000001E-3</v>
      </c>
      <c r="K29" s="9">
        <f t="shared" si="10"/>
        <v>4.68</v>
      </c>
      <c r="L29" s="9">
        <f t="shared" si="11"/>
        <v>56.16</v>
      </c>
    </row>
    <row r="30" spans="1:13" x14ac:dyDescent="0.3">
      <c r="C30" s="7">
        <v>1</v>
      </c>
      <c r="D30" s="7" t="s">
        <v>15</v>
      </c>
      <c r="F30" s="4" t="s">
        <v>17</v>
      </c>
      <c r="G30" s="7">
        <v>1</v>
      </c>
      <c r="H30" s="7">
        <v>1</v>
      </c>
      <c r="J30" s="6">
        <v>6.0000000000000001E-3</v>
      </c>
      <c r="K30" s="9">
        <f t="shared" si="10"/>
        <v>4.68</v>
      </c>
      <c r="L30" s="9">
        <f t="shared" si="11"/>
        <v>56.16</v>
      </c>
    </row>
    <row r="31" spans="1:13" x14ac:dyDescent="0.3">
      <c r="C31" s="7">
        <v>1</v>
      </c>
      <c r="D31" s="7" t="s">
        <v>20</v>
      </c>
      <c r="F31" s="4" t="s">
        <v>18</v>
      </c>
      <c r="G31" s="7">
        <v>4</v>
      </c>
      <c r="H31" s="7">
        <v>1</v>
      </c>
      <c r="J31" s="6">
        <v>2.4E-2</v>
      </c>
      <c r="K31" s="9">
        <f t="shared" si="10"/>
        <v>18.72</v>
      </c>
      <c r="L31" s="9">
        <f t="shared" si="11"/>
        <v>224.64</v>
      </c>
    </row>
    <row r="32" spans="1:13" x14ac:dyDescent="0.3">
      <c r="C32" s="7">
        <v>1</v>
      </c>
      <c r="D32" s="7" t="s">
        <v>16</v>
      </c>
      <c r="F32" s="4" t="s">
        <v>18</v>
      </c>
      <c r="G32" s="7">
        <v>4</v>
      </c>
      <c r="H32" s="7">
        <v>1</v>
      </c>
      <c r="J32" s="6">
        <v>2.4E-2</v>
      </c>
      <c r="K32" s="9">
        <f t="shared" si="10"/>
        <v>18.72</v>
      </c>
      <c r="L32" s="9">
        <f t="shared" si="11"/>
        <v>224.64</v>
      </c>
    </row>
    <row r="34" spans="1:13" x14ac:dyDescent="0.3">
      <c r="C34" s="1">
        <f>SUM(C27:C33)</f>
        <v>6</v>
      </c>
      <c r="D34" s="1"/>
      <c r="F34" s="1"/>
      <c r="G34" s="1"/>
      <c r="H34" s="1"/>
      <c r="I34" s="1"/>
      <c r="J34" s="3">
        <f>SUM(J27:J33)</f>
        <v>7.2000000000000008E-2</v>
      </c>
      <c r="K34" s="2">
        <f>SUM(K27:K33)</f>
        <v>56.16</v>
      </c>
      <c r="L34" s="2">
        <f>SUM(L27:L33)</f>
        <v>673.92</v>
      </c>
    </row>
    <row r="35" spans="1:13" x14ac:dyDescent="0.3">
      <c r="C35" s="1"/>
      <c r="D35" s="1"/>
      <c r="F35" s="1"/>
      <c r="G35" s="1"/>
      <c r="H35" s="1"/>
      <c r="I35" s="1"/>
      <c r="J35" s="3"/>
      <c r="K35" s="2"/>
      <c r="L35" s="2"/>
    </row>
    <row r="36" spans="1:13" ht="18" x14ac:dyDescent="0.35">
      <c r="A36" s="5" t="s">
        <v>21</v>
      </c>
    </row>
    <row r="37" spans="1:13" x14ac:dyDescent="0.3">
      <c r="B37" s="1" t="s">
        <v>1</v>
      </c>
      <c r="C37" s="1" t="s">
        <v>2</v>
      </c>
      <c r="D37" s="1" t="s">
        <v>3</v>
      </c>
      <c r="E37" s="1"/>
      <c r="F37" s="1" t="s">
        <v>6</v>
      </c>
      <c r="G37" s="1" t="s">
        <v>4</v>
      </c>
      <c r="H37" s="1" t="s">
        <v>5</v>
      </c>
      <c r="I37" s="1" t="s">
        <v>7</v>
      </c>
      <c r="J37" s="3" t="s">
        <v>8</v>
      </c>
      <c r="K37" s="2" t="s">
        <v>9</v>
      </c>
      <c r="L37" s="2" t="s">
        <v>10</v>
      </c>
      <c r="M37" s="1"/>
    </row>
    <row r="38" spans="1:13" x14ac:dyDescent="0.3">
      <c r="B38" s="7" t="s">
        <v>0</v>
      </c>
      <c r="C38" s="7">
        <v>1</v>
      </c>
      <c r="D38" s="7" t="s">
        <v>11</v>
      </c>
      <c r="F38" s="4" t="s">
        <v>17</v>
      </c>
      <c r="G38" s="7">
        <v>1</v>
      </c>
      <c r="H38" s="7">
        <v>1</v>
      </c>
      <c r="J38" s="6">
        <f>K38/780</f>
        <v>7.3717948717948716E-3</v>
      </c>
      <c r="K38" s="9">
        <f>L38/12</f>
        <v>5.75</v>
      </c>
      <c r="L38" s="9">
        <v>69</v>
      </c>
    </row>
    <row r="39" spans="1:13" x14ac:dyDescent="0.3">
      <c r="C39" s="7">
        <v>1</v>
      </c>
      <c r="D39" s="7" t="s">
        <v>13</v>
      </c>
      <c r="F39" s="4" t="s">
        <v>17</v>
      </c>
      <c r="G39" s="7">
        <v>1</v>
      </c>
      <c r="H39" s="7">
        <v>1</v>
      </c>
      <c r="J39" s="6">
        <f t="shared" ref="J39:J43" si="12">K39/780</f>
        <v>7.3717948717948716E-3</v>
      </c>
      <c r="K39" s="9">
        <f t="shared" ref="K39:K43" si="13">L39/12</f>
        <v>5.75</v>
      </c>
      <c r="L39" s="9">
        <v>69</v>
      </c>
    </row>
    <row r="40" spans="1:13" x14ac:dyDescent="0.3">
      <c r="B40" s="7" t="s">
        <v>14</v>
      </c>
      <c r="C40" s="7">
        <v>1</v>
      </c>
      <c r="D40" s="7" t="s">
        <v>12</v>
      </c>
      <c r="F40" s="4" t="s">
        <v>17</v>
      </c>
      <c r="G40" s="7">
        <v>1</v>
      </c>
      <c r="H40" s="7">
        <v>1</v>
      </c>
      <c r="J40" s="6">
        <f t="shared" si="12"/>
        <v>7.3717948717948716E-3</v>
      </c>
      <c r="K40" s="9">
        <f t="shared" si="13"/>
        <v>5.75</v>
      </c>
      <c r="L40" s="9">
        <v>69</v>
      </c>
    </row>
    <row r="41" spans="1:13" x14ac:dyDescent="0.3">
      <c r="C41" s="7">
        <v>1</v>
      </c>
      <c r="D41" s="7" t="s">
        <v>15</v>
      </c>
      <c r="F41" s="4" t="s">
        <v>17</v>
      </c>
      <c r="G41" s="7">
        <v>1</v>
      </c>
      <c r="H41" s="7">
        <v>1</v>
      </c>
      <c r="J41" s="6">
        <f t="shared" si="12"/>
        <v>7.3717948717948716E-3</v>
      </c>
      <c r="K41" s="9">
        <f t="shared" si="13"/>
        <v>5.75</v>
      </c>
      <c r="L41" s="9">
        <v>69</v>
      </c>
    </row>
    <row r="42" spans="1:13" x14ac:dyDescent="0.3">
      <c r="C42" s="7">
        <v>1</v>
      </c>
      <c r="D42" s="7" t="s">
        <v>20</v>
      </c>
      <c r="F42" s="4" t="s">
        <v>18</v>
      </c>
      <c r="G42" s="7">
        <v>4</v>
      </c>
      <c r="H42" s="7">
        <v>1</v>
      </c>
      <c r="J42" s="6">
        <f t="shared" si="12"/>
        <v>2.9380341880341884E-2</v>
      </c>
      <c r="K42" s="9">
        <f t="shared" si="13"/>
        <v>22.916666666666668</v>
      </c>
      <c r="L42" s="9">
        <v>275</v>
      </c>
    </row>
    <row r="43" spans="1:13" x14ac:dyDescent="0.3">
      <c r="C43" s="7">
        <v>1</v>
      </c>
      <c r="D43" s="7" t="s">
        <v>16</v>
      </c>
      <c r="F43" s="4" t="s">
        <v>18</v>
      </c>
      <c r="G43" s="7">
        <v>4</v>
      </c>
      <c r="H43" s="7">
        <v>1</v>
      </c>
      <c r="J43" s="6">
        <f t="shared" si="12"/>
        <v>2.9380341880341884E-2</v>
      </c>
      <c r="K43" s="9">
        <f t="shared" si="13"/>
        <v>22.916666666666668</v>
      </c>
      <c r="L43" s="9">
        <v>275</v>
      </c>
    </row>
    <row r="45" spans="1:13" x14ac:dyDescent="0.3">
      <c r="C45" s="1">
        <f>SUM(C38:C44)</f>
        <v>6</v>
      </c>
      <c r="D45" s="1"/>
      <c r="F45" s="1"/>
      <c r="G45" s="1"/>
      <c r="H45" s="1"/>
      <c r="I45" s="1"/>
      <c r="J45" s="3">
        <f>SUM(J38:J44)</f>
        <v>8.8247863247863254E-2</v>
      </c>
      <c r="K45" s="2">
        <f>SUM(K38:K44)</f>
        <v>68.833333333333343</v>
      </c>
      <c r="L45" s="2">
        <f>SUM(L38:L44)</f>
        <v>826</v>
      </c>
    </row>
    <row r="47" spans="1:13" ht="18" x14ac:dyDescent="0.35">
      <c r="A47" s="5" t="s">
        <v>22</v>
      </c>
    </row>
    <row r="48" spans="1:13" x14ac:dyDescent="0.3">
      <c r="B48" s="1" t="s">
        <v>1</v>
      </c>
      <c r="C48" s="1" t="s">
        <v>2</v>
      </c>
      <c r="D48" s="1" t="s">
        <v>3</v>
      </c>
      <c r="E48" s="1"/>
      <c r="F48" s="1" t="s">
        <v>6</v>
      </c>
      <c r="G48" s="1" t="s">
        <v>4</v>
      </c>
      <c r="H48" s="1" t="s">
        <v>5</v>
      </c>
      <c r="I48" s="1" t="s">
        <v>7</v>
      </c>
      <c r="J48" s="3" t="s">
        <v>8</v>
      </c>
      <c r="K48" s="2" t="s">
        <v>9</v>
      </c>
      <c r="L48" s="2" t="s">
        <v>10</v>
      </c>
      <c r="M48" s="1"/>
    </row>
    <row r="49" spans="2:12" x14ac:dyDescent="0.3">
      <c r="B49" s="7" t="s">
        <v>0</v>
      </c>
      <c r="C49" s="7">
        <v>1</v>
      </c>
      <c r="D49" s="7" t="s">
        <v>11</v>
      </c>
      <c r="F49" s="4" t="s">
        <v>17</v>
      </c>
      <c r="G49" s="7">
        <v>1</v>
      </c>
      <c r="H49" s="7">
        <v>1</v>
      </c>
      <c r="J49" s="6">
        <f>K49/780</f>
        <v>1.3247863247863249E-2</v>
      </c>
      <c r="K49" s="9">
        <f>L49/12</f>
        <v>10.333333333333334</v>
      </c>
      <c r="L49" s="9">
        <v>124</v>
      </c>
    </row>
    <row r="50" spans="2:12" x14ac:dyDescent="0.3">
      <c r="C50" s="7">
        <v>1</v>
      </c>
      <c r="D50" s="7" t="s">
        <v>13</v>
      </c>
      <c r="F50" s="4" t="s">
        <v>17</v>
      </c>
      <c r="G50" s="7">
        <v>1</v>
      </c>
      <c r="H50" s="7">
        <v>1</v>
      </c>
      <c r="J50" s="6">
        <f t="shared" ref="J50:J54" si="14">K50/780</f>
        <v>1.3247863247863249E-2</v>
      </c>
      <c r="K50" s="9">
        <f t="shared" ref="K50:K54" si="15">L50/12</f>
        <v>10.333333333333334</v>
      </c>
      <c r="L50" s="9">
        <v>124</v>
      </c>
    </row>
    <row r="51" spans="2:12" x14ac:dyDescent="0.3">
      <c r="B51" s="7" t="s">
        <v>14</v>
      </c>
      <c r="C51" s="7">
        <v>1</v>
      </c>
      <c r="D51" s="7" t="s">
        <v>12</v>
      </c>
      <c r="F51" s="4" t="s">
        <v>17</v>
      </c>
      <c r="G51" s="7">
        <v>1</v>
      </c>
      <c r="H51" s="7">
        <v>1</v>
      </c>
      <c r="J51" s="6">
        <f t="shared" si="14"/>
        <v>1.3247863247863249E-2</v>
      </c>
      <c r="K51" s="9">
        <f t="shared" si="15"/>
        <v>10.333333333333334</v>
      </c>
      <c r="L51" s="9">
        <v>124</v>
      </c>
    </row>
    <row r="52" spans="2:12" x14ac:dyDescent="0.3">
      <c r="C52" s="7">
        <v>1</v>
      </c>
      <c r="D52" s="7" t="s">
        <v>15</v>
      </c>
      <c r="F52" s="4" t="s">
        <v>17</v>
      </c>
      <c r="G52" s="7">
        <v>1</v>
      </c>
      <c r="H52" s="7">
        <v>1</v>
      </c>
      <c r="J52" s="6">
        <f t="shared" si="14"/>
        <v>1.3247863247863249E-2</v>
      </c>
      <c r="K52" s="9">
        <f t="shared" si="15"/>
        <v>10.333333333333334</v>
      </c>
      <c r="L52" s="9">
        <v>124</v>
      </c>
    </row>
    <row r="53" spans="2:12" x14ac:dyDescent="0.3">
      <c r="C53" s="7">
        <v>1</v>
      </c>
      <c r="D53" s="7" t="s">
        <v>20</v>
      </c>
      <c r="F53" s="4" t="s">
        <v>18</v>
      </c>
      <c r="G53" s="7">
        <v>4</v>
      </c>
      <c r="H53" s="7">
        <v>1</v>
      </c>
      <c r="J53" s="6">
        <f t="shared" si="14"/>
        <v>5.8012820512820515E-2</v>
      </c>
      <c r="K53" s="9">
        <f t="shared" si="15"/>
        <v>45.25</v>
      </c>
      <c r="L53" s="9">
        <v>543</v>
      </c>
    </row>
    <row r="54" spans="2:12" x14ac:dyDescent="0.3">
      <c r="C54" s="7">
        <v>1</v>
      </c>
      <c r="D54" s="7" t="s">
        <v>16</v>
      </c>
      <c r="F54" s="4" t="s">
        <v>18</v>
      </c>
      <c r="G54" s="7">
        <v>4</v>
      </c>
      <c r="H54" s="7">
        <v>1</v>
      </c>
      <c r="J54" s="6">
        <f t="shared" si="14"/>
        <v>5.8012820512820515E-2</v>
      </c>
      <c r="K54" s="9">
        <f t="shared" si="15"/>
        <v>45.25</v>
      </c>
      <c r="L54" s="9">
        <v>543</v>
      </c>
    </row>
    <row r="56" spans="2:12" x14ac:dyDescent="0.3">
      <c r="C56" s="1">
        <f>SUM(C49:C55)</f>
        <v>6</v>
      </c>
      <c r="D56" s="1"/>
      <c r="F56" s="1"/>
      <c r="G56" s="1"/>
      <c r="H56" s="1"/>
      <c r="I56" s="1"/>
      <c r="J56" s="3">
        <f>SUM(J49:J55)</f>
        <v>0.16901709401709403</v>
      </c>
      <c r="K56" s="2">
        <f>SUM(K49:K55)</f>
        <v>131.83333333333334</v>
      </c>
      <c r="L56" s="2">
        <f>SUM(L49:L55)</f>
        <v>1582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0641-DAFC-4232-9A24-C5C13B92968E}">
  <dimension ref="B2:L24"/>
  <sheetViews>
    <sheetView workbookViewId="0">
      <selection activeCell="D15" sqref="D15"/>
    </sheetView>
  </sheetViews>
  <sheetFormatPr defaultRowHeight="14.4" x14ac:dyDescent="0.3"/>
  <cols>
    <col min="2" max="2" width="15.6640625" bestFit="1" customWidth="1"/>
    <col min="3" max="3" width="19.44140625" bestFit="1" customWidth="1"/>
    <col min="4" max="4" width="22" bestFit="1" customWidth="1"/>
    <col min="5" max="6" width="14.77734375" bestFit="1" customWidth="1"/>
    <col min="7" max="7" width="18" bestFit="1" customWidth="1"/>
    <col min="14" max="14" width="18" bestFit="1" customWidth="1"/>
  </cols>
  <sheetData>
    <row r="2" spans="2:12" x14ac:dyDescent="0.3">
      <c r="B2" s="1" t="s">
        <v>36</v>
      </c>
      <c r="C2" s="1" t="s">
        <v>39</v>
      </c>
      <c r="D2" s="1" t="s">
        <v>40</v>
      </c>
      <c r="G2" s="1"/>
      <c r="H2" s="1"/>
      <c r="I2" s="1"/>
      <c r="J2" s="1"/>
      <c r="K2" s="1"/>
    </row>
    <row r="3" spans="2:12" x14ac:dyDescent="0.3">
      <c r="B3" t="s">
        <v>25</v>
      </c>
      <c r="C3" t="s">
        <v>49</v>
      </c>
      <c r="E3" s="7"/>
      <c r="G3" t="s">
        <v>61</v>
      </c>
      <c r="I3" s="7"/>
      <c r="L3" s="7"/>
    </row>
    <row r="4" spans="2:12" x14ac:dyDescent="0.3">
      <c r="B4" t="s">
        <v>26</v>
      </c>
      <c r="C4" t="s">
        <v>49</v>
      </c>
      <c r="D4" s="7" t="s">
        <v>48</v>
      </c>
      <c r="E4" s="7"/>
      <c r="G4" t="s">
        <v>49</v>
      </c>
      <c r="I4" s="7"/>
      <c r="L4" s="7"/>
    </row>
    <row r="5" spans="2:12" s="10" customFormat="1" x14ac:dyDescent="0.3">
      <c r="B5" s="10" t="s">
        <v>27</v>
      </c>
      <c r="C5" s="10" t="s">
        <v>64</v>
      </c>
      <c r="E5" s="11"/>
      <c r="G5" s="11" t="s">
        <v>50</v>
      </c>
      <c r="I5" s="11"/>
      <c r="L5" s="11"/>
    </row>
    <row r="6" spans="2:12" s="10" customFormat="1" x14ac:dyDescent="0.3">
      <c r="B6" s="10" t="s">
        <v>65</v>
      </c>
      <c r="C6" s="10" t="s">
        <v>52</v>
      </c>
      <c r="E6" s="11"/>
      <c r="G6" s="11" t="s">
        <v>51</v>
      </c>
      <c r="I6" s="11"/>
      <c r="L6" s="11"/>
    </row>
    <row r="7" spans="2:12" s="10" customFormat="1" x14ac:dyDescent="0.3">
      <c r="B7" s="10" t="s">
        <v>28</v>
      </c>
      <c r="C7" s="10" t="s">
        <v>64</v>
      </c>
      <c r="E7" s="11"/>
      <c r="G7" s="10" t="s">
        <v>52</v>
      </c>
      <c r="I7" s="11"/>
      <c r="L7" s="11"/>
    </row>
    <row r="8" spans="2:12" s="10" customFormat="1" x14ac:dyDescent="0.3">
      <c r="B8" s="10" t="s">
        <v>29</v>
      </c>
      <c r="C8" s="10" t="s">
        <v>64</v>
      </c>
      <c r="E8" s="11"/>
      <c r="G8" t="s">
        <v>53</v>
      </c>
      <c r="I8" s="11"/>
      <c r="L8" s="11"/>
    </row>
    <row r="9" spans="2:12" s="10" customFormat="1" x14ac:dyDescent="0.3">
      <c r="B9" s="10" t="s">
        <v>30</v>
      </c>
      <c r="C9" s="11" t="s">
        <v>51</v>
      </c>
      <c r="E9" s="11"/>
      <c r="G9" s="10" t="s">
        <v>64</v>
      </c>
      <c r="I9" s="11"/>
      <c r="L9" s="11"/>
    </row>
    <row r="10" spans="2:12" s="10" customFormat="1" x14ac:dyDescent="0.3">
      <c r="B10" s="10" t="s">
        <v>31</v>
      </c>
      <c r="C10" s="11" t="s">
        <v>51</v>
      </c>
      <c r="G10"/>
      <c r="L10" s="11"/>
    </row>
    <row r="11" spans="2:12" s="10" customFormat="1" x14ac:dyDescent="0.3">
      <c r="B11" s="10" t="s">
        <v>32</v>
      </c>
      <c r="C11" s="10" t="s">
        <v>52</v>
      </c>
      <c r="G11"/>
    </row>
    <row r="12" spans="2:12" s="10" customFormat="1" x14ac:dyDescent="0.3">
      <c r="B12" s="10" t="s">
        <v>33</v>
      </c>
      <c r="C12" s="11" t="s">
        <v>64</v>
      </c>
      <c r="G12"/>
    </row>
    <row r="13" spans="2:12" s="10" customFormat="1" x14ac:dyDescent="0.3">
      <c r="B13" s="10" t="s">
        <v>38</v>
      </c>
      <c r="C13" s="11" t="s">
        <v>50</v>
      </c>
      <c r="G13"/>
    </row>
    <row r="14" spans="2:12" x14ac:dyDescent="0.3">
      <c r="B14" t="s">
        <v>34</v>
      </c>
      <c r="C14" t="s">
        <v>61</v>
      </c>
    </row>
    <row r="15" spans="2:12" x14ac:dyDescent="0.3">
      <c r="B15" t="s">
        <v>35</v>
      </c>
      <c r="C15" t="s">
        <v>53</v>
      </c>
      <c r="D15" t="s">
        <v>52</v>
      </c>
    </row>
    <row r="16" spans="2:12" x14ac:dyDescent="0.3">
      <c r="B16" t="s">
        <v>37</v>
      </c>
      <c r="C16" t="s">
        <v>53</v>
      </c>
    </row>
    <row r="17" spans="7:11" x14ac:dyDescent="0.3">
      <c r="H17" s="7"/>
    </row>
    <row r="18" spans="7:11" x14ac:dyDescent="0.3">
      <c r="G18" s="7"/>
      <c r="H18" s="7"/>
      <c r="K18" s="7"/>
    </row>
    <row r="19" spans="7:11" x14ac:dyDescent="0.3">
      <c r="H19" s="7"/>
    </row>
    <row r="20" spans="7:11" x14ac:dyDescent="0.3">
      <c r="G20" s="7"/>
      <c r="H20" s="7"/>
      <c r="K20" s="7"/>
    </row>
    <row r="21" spans="7:11" x14ac:dyDescent="0.3">
      <c r="G21" s="7"/>
      <c r="H21" s="7"/>
      <c r="K21" s="7"/>
    </row>
    <row r="22" spans="7:11" x14ac:dyDescent="0.3">
      <c r="H22" s="7"/>
    </row>
    <row r="23" spans="7:11" x14ac:dyDescent="0.3">
      <c r="H23" s="7"/>
    </row>
    <row r="24" spans="7:11" x14ac:dyDescent="0.3">
      <c r="H24" s="7"/>
    </row>
  </sheetData>
  <sortState ref="G3:G16">
    <sortCondition ref="G3:G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81E3-21F8-4535-A617-7607B706788C}">
  <dimension ref="A2:D10"/>
  <sheetViews>
    <sheetView workbookViewId="0">
      <selection activeCell="C10" sqref="C10"/>
    </sheetView>
  </sheetViews>
  <sheetFormatPr defaultRowHeight="14.4" x14ac:dyDescent="0.3"/>
  <cols>
    <col min="1" max="1" width="29" bestFit="1" customWidth="1"/>
    <col min="2" max="2" width="19" bestFit="1" customWidth="1"/>
    <col min="3" max="3" width="21.6640625" bestFit="1" customWidth="1"/>
  </cols>
  <sheetData>
    <row r="2" spans="1:4" s="1" customFormat="1" x14ac:dyDescent="0.3">
      <c r="A2" s="1" t="s">
        <v>54</v>
      </c>
      <c r="B2" s="1" t="s">
        <v>66</v>
      </c>
      <c r="C2" s="1" t="s">
        <v>63</v>
      </c>
    </row>
    <row r="3" spans="1:4" x14ac:dyDescent="0.3">
      <c r="A3" t="s">
        <v>47</v>
      </c>
      <c r="B3" t="s">
        <v>62</v>
      </c>
      <c r="C3" t="s">
        <v>61</v>
      </c>
      <c r="D3" t="s">
        <v>61</v>
      </c>
    </row>
    <row r="4" spans="1:4" x14ac:dyDescent="0.3">
      <c r="A4" t="s">
        <v>42</v>
      </c>
      <c r="B4" t="s">
        <v>56</v>
      </c>
      <c r="C4" s="7" t="s">
        <v>48</v>
      </c>
      <c r="D4" t="s">
        <v>48</v>
      </c>
    </row>
    <row r="5" spans="1:4" x14ac:dyDescent="0.3">
      <c r="A5" t="s">
        <v>45</v>
      </c>
      <c r="B5" t="s">
        <v>60</v>
      </c>
      <c r="C5" t="s">
        <v>49</v>
      </c>
      <c r="D5" t="s">
        <v>49</v>
      </c>
    </row>
    <row r="6" spans="1:4" x14ac:dyDescent="0.3">
      <c r="A6" t="s">
        <v>41</v>
      </c>
      <c r="B6" t="s">
        <v>55</v>
      </c>
      <c r="C6" s="7" t="s">
        <v>50</v>
      </c>
      <c r="D6" t="s">
        <v>50</v>
      </c>
    </row>
    <row r="7" spans="1:4" x14ac:dyDescent="0.3">
      <c r="A7" t="s">
        <v>43</v>
      </c>
      <c r="B7" t="s">
        <v>57</v>
      </c>
      <c r="C7" s="7" t="s">
        <v>51</v>
      </c>
      <c r="D7" t="s">
        <v>51</v>
      </c>
    </row>
    <row r="8" spans="1:4" x14ac:dyDescent="0.3">
      <c r="A8" t="s">
        <v>44</v>
      </c>
      <c r="B8" t="s">
        <v>58</v>
      </c>
      <c r="C8" t="s">
        <v>52</v>
      </c>
      <c r="D8" t="s">
        <v>52</v>
      </c>
    </row>
    <row r="9" spans="1:4" x14ac:dyDescent="0.3">
      <c r="A9" t="s">
        <v>46</v>
      </c>
      <c r="B9" t="s">
        <v>59</v>
      </c>
      <c r="C9" t="s">
        <v>53</v>
      </c>
      <c r="D9" t="s">
        <v>53</v>
      </c>
    </row>
    <row r="10" spans="1:4" x14ac:dyDescent="0.3">
      <c r="A10" t="s">
        <v>69</v>
      </c>
      <c r="B10" t="s">
        <v>68</v>
      </c>
      <c r="C10" t="s">
        <v>67</v>
      </c>
      <c r="D10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5F02-F97F-4831-A791-DE5C24056A1A}">
  <dimension ref="B2:AC21"/>
  <sheetViews>
    <sheetView workbookViewId="0">
      <selection activeCell="F6" sqref="F6"/>
    </sheetView>
  </sheetViews>
  <sheetFormatPr defaultRowHeight="14.4" x14ac:dyDescent="0.3"/>
  <cols>
    <col min="2" max="2" width="12.6640625" style="12" bestFit="1" customWidth="1"/>
    <col min="3" max="5" width="8.88671875" style="12"/>
    <col min="6" max="6" width="12.88671875" style="12" bestFit="1" customWidth="1"/>
    <col min="7" max="7" width="12.88671875" style="19" customWidth="1"/>
    <col min="8" max="8" width="12" style="29" bestFit="1" customWidth="1"/>
    <col min="9" max="9" width="14.77734375" style="29" bestFit="1" customWidth="1"/>
    <col min="10" max="10" width="12" style="29" bestFit="1" customWidth="1"/>
    <col min="11" max="11" width="12.88671875" style="25" customWidth="1"/>
    <col min="12" max="12" width="14.77734375" style="25" bestFit="1" customWidth="1"/>
    <col min="13" max="13" width="11.5546875" style="25" bestFit="1" customWidth="1"/>
    <col min="14" max="14" width="11.5546875" style="37" customWidth="1"/>
    <col min="15" max="15" width="12.21875" style="38" bestFit="1" customWidth="1"/>
    <col min="16" max="16" width="11.109375" style="37" bestFit="1" customWidth="1"/>
    <col min="17" max="17" width="11.88671875" style="31" bestFit="1" customWidth="1"/>
    <col min="18" max="18" width="19" style="31" bestFit="1" customWidth="1"/>
    <col min="19" max="19" width="13.109375" style="34" customWidth="1"/>
    <col min="20" max="20" width="11.88671875" style="33" bestFit="1" customWidth="1"/>
    <col min="21" max="21" width="19" style="33" bestFit="1" customWidth="1"/>
    <col min="22" max="22" width="13.109375" style="45" customWidth="1"/>
    <col min="23" max="23" width="9.5546875" style="38" customWidth="1"/>
    <col min="24" max="24" width="11.88671875" style="31" bestFit="1" customWidth="1"/>
    <col min="25" max="25" width="19" style="31" bestFit="1" customWidth="1"/>
    <col min="26" max="26" width="13.109375" style="34" customWidth="1"/>
    <col min="27" max="27" width="11.88671875" style="33" bestFit="1" customWidth="1"/>
    <col min="28" max="28" width="19" style="33" bestFit="1" customWidth="1"/>
    <col min="29" max="29" width="13.109375" style="45" customWidth="1"/>
  </cols>
  <sheetData>
    <row r="2" spans="2:29" x14ac:dyDescent="0.3">
      <c r="H2" s="60" t="s">
        <v>86</v>
      </c>
      <c r="I2" s="61"/>
      <c r="J2" s="61"/>
      <c r="K2" s="61"/>
      <c r="L2" s="61"/>
      <c r="M2" s="62"/>
      <c r="Q2" s="63" t="s">
        <v>88</v>
      </c>
      <c r="R2" s="64"/>
      <c r="S2" s="64"/>
      <c r="T2" s="64"/>
      <c r="U2" s="64"/>
      <c r="V2" s="65"/>
      <c r="W2" s="47"/>
      <c r="X2" s="49" t="s">
        <v>89</v>
      </c>
      <c r="Y2" s="50"/>
      <c r="Z2" s="50"/>
      <c r="AA2" s="50"/>
      <c r="AB2" s="50"/>
      <c r="AC2" s="51"/>
    </row>
    <row r="3" spans="2:29" x14ac:dyDescent="0.3">
      <c r="H3" s="58" t="s">
        <v>71</v>
      </c>
      <c r="I3" s="58"/>
      <c r="J3" s="58"/>
      <c r="K3" s="59" t="s">
        <v>72</v>
      </c>
      <c r="L3" s="59"/>
      <c r="M3" s="59"/>
      <c r="N3" s="39"/>
      <c r="O3" s="40"/>
      <c r="P3" s="40"/>
      <c r="Q3" s="52" t="s">
        <v>71</v>
      </c>
      <c r="R3" s="53"/>
      <c r="S3" s="54"/>
      <c r="T3" s="55" t="s">
        <v>72</v>
      </c>
      <c r="U3" s="56"/>
      <c r="V3" s="57"/>
      <c r="W3" s="48"/>
      <c r="X3" s="52" t="s">
        <v>71</v>
      </c>
      <c r="Y3" s="53"/>
      <c r="Z3" s="54"/>
      <c r="AA3" s="55" t="s">
        <v>72</v>
      </c>
      <c r="AB3" s="56"/>
      <c r="AC3" s="57"/>
    </row>
    <row r="4" spans="2:29" x14ac:dyDescent="0.3">
      <c r="B4" s="13" t="s">
        <v>6</v>
      </c>
      <c r="C4" s="13" t="s">
        <v>70</v>
      </c>
      <c r="D4" s="13" t="s">
        <v>4</v>
      </c>
      <c r="E4" s="13" t="s">
        <v>5</v>
      </c>
      <c r="F4" s="14" t="s">
        <v>8</v>
      </c>
      <c r="G4" s="20" t="s">
        <v>73</v>
      </c>
      <c r="H4" s="26" t="s">
        <v>74</v>
      </c>
      <c r="I4" s="26" t="s">
        <v>9</v>
      </c>
      <c r="J4" s="26" t="s">
        <v>10</v>
      </c>
      <c r="K4" s="22" t="s">
        <v>74</v>
      </c>
      <c r="L4" s="22" t="s">
        <v>9</v>
      </c>
      <c r="M4" s="22" t="s">
        <v>10</v>
      </c>
      <c r="N4" s="41" t="s">
        <v>80</v>
      </c>
      <c r="O4" s="42" t="s">
        <v>81</v>
      </c>
      <c r="P4" s="41" t="s">
        <v>83</v>
      </c>
      <c r="Q4" s="30" t="s">
        <v>85</v>
      </c>
      <c r="R4" s="30" t="s">
        <v>9</v>
      </c>
      <c r="S4" s="35" t="s">
        <v>87</v>
      </c>
      <c r="T4" s="32" t="s">
        <v>85</v>
      </c>
      <c r="U4" s="32" t="s">
        <v>9</v>
      </c>
      <c r="V4" s="46" t="s">
        <v>87</v>
      </c>
      <c r="W4" s="42"/>
      <c r="X4" s="30" t="s">
        <v>85</v>
      </c>
      <c r="Y4" s="30" t="s">
        <v>9</v>
      </c>
      <c r="Z4" s="35" t="s">
        <v>87</v>
      </c>
      <c r="AA4" s="32" t="s">
        <v>85</v>
      </c>
      <c r="AB4" s="32" t="s">
        <v>9</v>
      </c>
      <c r="AC4" s="46" t="s">
        <v>87</v>
      </c>
    </row>
    <row r="5" spans="2:29" x14ac:dyDescent="0.3">
      <c r="B5" s="15" t="s">
        <v>75</v>
      </c>
      <c r="C5" s="16">
        <v>2000</v>
      </c>
      <c r="D5" s="16">
        <v>1</v>
      </c>
      <c r="E5" s="16">
        <v>1</v>
      </c>
      <c r="F5" s="17">
        <v>5.7999999999999996E-3</v>
      </c>
      <c r="G5" s="21">
        <v>10</v>
      </c>
      <c r="H5" s="27">
        <f t="shared" ref="H5:H11" si="0">(C5*F5) * G5</f>
        <v>116</v>
      </c>
      <c r="I5" s="27">
        <f t="shared" ref="I5:I11" si="1">(C5*F5) * 730</f>
        <v>8468</v>
      </c>
      <c r="J5" s="28">
        <f t="shared" ref="J5:J11" si="2">(C5*F5) * (730 * 12)</f>
        <v>101616</v>
      </c>
      <c r="K5" s="23">
        <f t="shared" ref="K5:K11" si="3">F5 * G5</f>
        <v>5.7999999999999996E-2</v>
      </c>
      <c r="L5" s="24">
        <f t="shared" ref="L5:L11" si="4">F5 * 730</f>
        <v>4.234</v>
      </c>
      <c r="M5" s="24">
        <f t="shared" ref="M5:M11" si="5">(F5) * (730 * 12)</f>
        <v>50.808</v>
      </c>
      <c r="N5" s="43" t="s">
        <v>82</v>
      </c>
      <c r="O5" s="44">
        <v>20</v>
      </c>
      <c r="P5" s="37">
        <v>0.05</v>
      </c>
      <c r="Q5" s="31">
        <f>(O5*P5*G5 / (24 * 30)) * C5</f>
        <v>27.777777777777775</v>
      </c>
      <c r="R5" s="31">
        <f>(P5*O5) * C5</f>
        <v>2000</v>
      </c>
      <c r="S5" s="31">
        <f>R5*12</f>
        <v>24000</v>
      </c>
      <c r="T5" s="33">
        <f>(O5*P5*G5 / (24 * 30))</f>
        <v>1.3888888888888888E-2</v>
      </c>
      <c r="U5" s="33">
        <f>(P5*O5) * 1</f>
        <v>1</v>
      </c>
      <c r="V5" s="33">
        <f>U5*12</f>
        <v>12</v>
      </c>
      <c r="W5" s="37"/>
      <c r="X5" s="31">
        <f>Q5+H5</f>
        <v>143.77777777777777</v>
      </c>
      <c r="Y5" s="31">
        <f>R5+I5</f>
        <v>10468</v>
      </c>
      <c r="Z5" s="31">
        <f>S5+J5</f>
        <v>125616</v>
      </c>
      <c r="AA5" s="33">
        <f>K5+T5</f>
        <v>7.1888888888888891E-2</v>
      </c>
      <c r="AB5" s="33">
        <f>L5+U5</f>
        <v>5.234</v>
      </c>
      <c r="AC5" s="33">
        <f>M5+V5</f>
        <v>62.808</v>
      </c>
    </row>
    <row r="6" spans="2:29" x14ac:dyDescent="0.3">
      <c r="B6" s="15" t="s">
        <v>17</v>
      </c>
      <c r="C6" s="16">
        <v>0</v>
      </c>
      <c r="D6" s="16">
        <v>1</v>
      </c>
      <c r="E6" s="16">
        <v>1</v>
      </c>
      <c r="F6" s="17">
        <v>1.1599999999999999E-2</v>
      </c>
      <c r="G6" s="21">
        <v>10</v>
      </c>
      <c r="H6" s="27">
        <f t="shared" si="0"/>
        <v>0</v>
      </c>
      <c r="I6" s="27">
        <f t="shared" si="1"/>
        <v>0</v>
      </c>
      <c r="J6" s="28">
        <f t="shared" si="2"/>
        <v>0</v>
      </c>
      <c r="K6" s="23">
        <f t="shared" si="3"/>
        <v>0.11599999999999999</v>
      </c>
      <c r="L6" s="24">
        <f t="shared" si="4"/>
        <v>8.468</v>
      </c>
      <c r="M6" s="24">
        <f t="shared" si="5"/>
        <v>101.616</v>
      </c>
      <c r="N6" s="43" t="s">
        <v>82</v>
      </c>
      <c r="O6" s="44">
        <v>20</v>
      </c>
      <c r="P6" s="37">
        <v>0.05</v>
      </c>
      <c r="Q6" s="31">
        <f t="shared" ref="Q6:Q11" si="6">(O6*P6*G6 / (24 * 30)) * C6</f>
        <v>0</v>
      </c>
      <c r="R6" s="31">
        <f t="shared" ref="R6:R11" si="7">(P6*O6) * C6</f>
        <v>0</v>
      </c>
      <c r="S6" s="31">
        <f t="shared" ref="S6:S11" si="8">R6*12</f>
        <v>0</v>
      </c>
      <c r="T6" s="33">
        <f t="shared" ref="T6:T11" si="9">(O6*P6*G6 / (24 * 30))</f>
        <v>1.3888888888888888E-2</v>
      </c>
      <c r="U6" s="33">
        <f t="shared" ref="U6:U11" si="10">(P6*O6) * 1</f>
        <v>1</v>
      </c>
      <c r="V6" s="33">
        <f t="shared" ref="V6:V11" si="11">U6*12</f>
        <v>12</v>
      </c>
      <c r="W6" s="37"/>
      <c r="X6" s="31">
        <f t="shared" ref="X6:X11" si="12">Q6+H6</f>
        <v>0</v>
      </c>
      <c r="Y6" s="31">
        <f t="shared" ref="Y6:Y11" si="13">R6+I6</f>
        <v>0</v>
      </c>
      <c r="Z6" s="31">
        <f t="shared" ref="Z6:Z11" si="14">S6+J6</f>
        <v>0</v>
      </c>
      <c r="AA6" s="33">
        <f t="shared" ref="AA6:AA11" si="15">K6+T6</f>
        <v>0.12988888888888889</v>
      </c>
      <c r="AB6" s="33">
        <f t="shared" ref="AB6:AB11" si="16">L6+U6</f>
        <v>9.468</v>
      </c>
      <c r="AC6" s="33">
        <f t="shared" ref="AC6:AC11" si="17">M6+V6</f>
        <v>113.616</v>
      </c>
    </row>
    <row r="7" spans="2:29" x14ac:dyDescent="0.3">
      <c r="B7" s="15" t="s">
        <v>76</v>
      </c>
      <c r="C7" s="16">
        <v>0</v>
      </c>
      <c r="D7" s="16">
        <v>1</v>
      </c>
      <c r="E7" s="16">
        <v>1</v>
      </c>
      <c r="F7" s="17">
        <v>2.3E-2</v>
      </c>
      <c r="G7" s="21">
        <v>10</v>
      </c>
      <c r="H7" s="27">
        <f t="shared" si="0"/>
        <v>0</v>
      </c>
      <c r="I7" s="27">
        <f t="shared" si="1"/>
        <v>0</v>
      </c>
      <c r="J7" s="28">
        <f t="shared" si="2"/>
        <v>0</v>
      </c>
      <c r="K7" s="23">
        <f t="shared" si="3"/>
        <v>0.22999999999999998</v>
      </c>
      <c r="L7" s="24">
        <f t="shared" si="4"/>
        <v>16.79</v>
      </c>
      <c r="M7" s="24">
        <f t="shared" si="5"/>
        <v>201.48</v>
      </c>
      <c r="N7" s="43" t="s">
        <v>82</v>
      </c>
      <c r="O7" s="44">
        <v>20</v>
      </c>
      <c r="P7" s="37">
        <v>0.05</v>
      </c>
      <c r="Q7" s="31">
        <f t="shared" si="6"/>
        <v>0</v>
      </c>
      <c r="R7" s="31">
        <f t="shared" si="7"/>
        <v>0</v>
      </c>
      <c r="S7" s="31">
        <f t="shared" si="8"/>
        <v>0</v>
      </c>
      <c r="T7" s="33">
        <f t="shared" si="9"/>
        <v>1.3888888888888888E-2</v>
      </c>
      <c r="U7" s="33">
        <f t="shared" si="10"/>
        <v>1</v>
      </c>
      <c r="V7" s="33">
        <f t="shared" si="11"/>
        <v>12</v>
      </c>
      <c r="W7" s="37"/>
      <c r="X7" s="31">
        <f t="shared" si="12"/>
        <v>0</v>
      </c>
      <c r="Y7" s="31">
        <f t="shared" si="13"/>
        <v>0</v>
      </c>
      <c r="Z7" s="31">
        <f t="shared" si="14"/>
        <v>0</v>
      </c>
      <c r="AA7" s="33">
        <f t="shared" si="15"/>
        <v>0.24388888888888888</v>
      </c>
      <c r="AB7" s="33">
        <f t="shared" si="16"/>
        <v>17.79</v>
      </c>
      <c r="AC7" s="33">
        <f t="shared" si="17"/>
        <v>213.48</v>
      </c>
    </row>
    <row r="8" spans="2:29" x14ac:dyDescent="0.3">
      <c r="B8" s="15" t="s">
        <v>18</v>
      </c>
      <c r="C8" s="16">
        <v>0</v>
      </c>
      <c r="D8" s="16">
        <v>1</v>
      </c>
      <c r="E8" s="16">
        <v>1</v>
      </c>
      <c r="F8" s="17">
        <v>4.6399999999999997E-2</v>
      </c>
      <c r="G8" s="21">
        <v>10</v>
      </c>
      <c r="H8" s="27">
        <f t="shared" si="0"/>
        <v>0</v>
      </c>
      <c r="I8" s="27">
        <f t="shared" si="1"/>
        <v>0</v>
      </c>
      <c r="J8" s="28">
        <f t="shared" si="2"/>
        <v>0</v>
      </c>
      <c r="K8" s="23">
        <f t="shared" si="3"/>
        <v>0.46399999999999997</v>
      </c>
      <c r="L8" s="24">
        <f t="shared" si="4"/>
        <v>33.872</v>
      </c>
      <c r="M8" s="24">
        <f t="shared" si="5"/>
        <v>406.464</v>
      </c>
      <c r="N8" s="43" t="s">
        <v>82</v>
      </c>
      <c r="O8" s="44">
        <v>20</v>
      </c>
      <c r="P8" s="37">
        <v>0.05</v>
      </c>
      <c r="Q8" s="31">
        <f t="shared" si="6"/>
        <v>0</v>
      </c>
      <c r="R8" s="31">
        <f t="shared" si="7"/>
        <v>0</v>
      </c>
      <c r="S8" s="31">
        <f t="shared" si="8"/>
        <v>0</v>
      </c>
      <c r="T8" s="33">
        <f t="shared" si="9"/>
        <v>1.3888888888888888E-2</v>
      </c>
      <c r="U8" s="33">
        <f t="shared" si="10"/>
        <v>1</v>
      </c>
      <c r="V8" s="33">
        <f t="shared" si="11"/>
        <v>12</v>
      </c>
      <c r="W8" s="37"/>
      <c r="X8" s="31">
        <f t="shared" si="12"/>
        <v>0</v>
      </c>
      <c r="Y8" s="31">
        <f t="shared" si="13"/>
        <v>0</v>
      </c>
      <c r="Z8" s="31">
        <f t="shared" si="14"/>
        <v>0</v>
      </c>
      <c r="AA8" s="33">
        <f t="shared" si="15"/>
        <v>0.47788888888888886</v>
      </c>
      <c r="AB8" s="33">
        <f t="shared" si="16"/>
        <v>34.872</v>
      </c>
      <c r="AC8" s="33">
        <f t="shared" si="17"/>
        <v>418.464</v>
      </c>
    </row>
    <row r="9" spans="2:29" x14ac:dyDescent="0.3">
      <c r="B9" s="15" t="s">
        <v>77</v>
      </c>
      <c r="C9" s="16">
        <v>0</v>
      </c>
      <c r="D9" s="16">
        <v>1</v>
      </c>
      <c r="E9" s="16">
        <v>1</v>
      </c>
      <c r="F9" s="17">
        <v>9.2799999999999994E-2</v>
      </c>
      <c r="G9" s="21">
        <v>10</v>
      </c>
      <c r="H9" s="27">
        <f t="shared" si="0"/>
        <v>0</v>
      </c>
      <c r="I9" s="27">
        <f t="shared" si="1"/>
        <v>0</v>
      </c>
      <c r="J9" s="28">
        <f t="shared" si="2"/>
        <v>0</v>
      </c>
      <c r="K9" s="23">
        <f t="shared" si="3"/>
        <v>0.92799999999999994</v>
      </c>
      <c r="L9" s="24">
        <f t="shared" si="4"/>
        <v>67.744</v>
      </c>
      <c r="M9" s="24">
        <f t="shared" si="5"/>
        <v>812.928</v>
      </c>
      <c r="N9" s="43" t="s">
        <v>82</v>
      </c>
      <c r="O9" s="44">
        <v>20</v>
      </c>
      <c r="P9" s="37">
        <v>0.05</v>
      </c>
      <c r="Q9" s="31">
        <f t="shared" si="6"/>
        <v>0</v>
      </c>
      <c r="R9" s="31">
        <f t="shared" si="7"/>
        <v>0</v>
      </c>
      <c r="S9" s="31">
        <f t="shared" si="8"/>
        <v>0</v>
      </c>
      <c r="T9" s="33">
        <f t="shared" si="9"/>
        <v>1.3888888888888888E-2</v>
      </c>
      <c r="U9" s="33">
        <f t="shared" si="10"/>
        <v>1</v>
      </c>
      <c r="V9" s="33">
        <f t="shared" si="11"/>
        <v>12</v>
      </c>
      <c r="W9" s="37"/>
      <c r="X9" s="31">
        <f t="shared" si="12"/>
        <v>0</v>
      </c>
      <c r="Y9" s="31">
        <f t="shared" si="13"/>
        <v>0</v>
      </c>
      <c r="Z9" s="31">
        <f t="shared" si="14"/>
        <v>0</v>
      </c>
      <c r="AA9" s="33">
        <f t="shared" si="15"/>
        <v>0.94188888888888878</v>
      </c>
      <c r="AB9" s="33">
        <f t="shared" si="16"/>
        <v>68.744</v>
      </c>
      <c r="AC9" s="33">
        <f t="shared" si="17"/>
        <v>824.928</v>
      </c>
    </row>
    <row r="10" spans="2:29" x14ac:dyDescent="0.3">
      <c r="B10" s="15" t="s">
        <v>78</v>
      </c>
      <c r="C10" s="16">
        <v>0</v>
      </c>
      <c r="D10" s="16">
        <v>1</v>
      </c>
      <c r="E10" s="16">
        <v>1</v>
      </c>
      <c r="F10" s="17">
        <v>0.18559999999999999</v>
      </c>
      <c r="G10" s="21">
        <v>10</v>
      </c>
      <c r="H10" s="27">
        <f t="shared" si="0"/>
        <v>0</v>
      </c>
      <c r="I10" s="27">
        <f t="shared" si="1"/>
        <v>0</v>
      </c>
      <c r="J10" s="28">
        <f t="shared" si="2"/>
        <v>0</v>
      </c>
      <c r="K10" s="23">
        <f t="shared" si="3"/>
        <v>1.8559999999999999</v>
      </c>
      <c r="L10" s="24">
        <f t="shared" si="4"/>
        <v>135.488</v>
      </c>
      <c r="M10" s="24">
        <f t="shared" si="5"/>
        <v>1625.856</v>
      </c>
      <c r="N10" s="43" t="s">
        <v>82</v>
      </c>
      <c r="O10" s="44">
        <v>20</v>
      </c>
      <c r="P10" s="37">
        <v>0.05</v>
      </c>
      <c r="Q10" s="31">
        <f t="shared" si="6"/>
        <v>0</v>
      </c>
      <c r="R10" s="31">
        <f t="shared" si="7"/>
        <v>0</v>
      </c>
      <c r="S10" s="31">
        <f t="shared" si="8"/>
        <v>0</v>
      </c>
      <c r="T10" s="33">
        <f t="shared" si="9"/>
        <v>1.3888888888888888E-2</v>
      </c>
      <c r="U10" s="33">
        <f t="shared" si="10"/>
        <v>1</v>
      </c>
      <c r="V10" s="33">
        <f t="shared" si="11"/>
        <v>12</v>
      </c>
      <c r="W10" s="37"/>
      <c r="X10" s="31">
        <f t="shared" si="12"/>
        <v>0</v>
      </c>
      <c r="Y10" s="31">
        <f t="shared" si="13"/>
        <v>0</v>
      </c>
      <c r="Z10" s="31">
        <f t="shared" si="14"/>
        <v>0</v>
      </c>
      <c r="AA10" s="33">
        <f t="shared" si="15"/>
        <v>1.8698888888888887</v>
      </c>
      <c r="AB10" s="33">
        <f t="shared" si="16"/>
        <v>136.488</v>
      </c>
      <c r="AC10" s="33">
        <f t="shared" si="17"/>
        <v>1637.856</v>
      </c>
    </row>
    <row r="11" spans="2:29" x14ac:dyDescent="0.3">
      <c r="B11" s="15" t="s">
        <v>79</v>
      </c>
      <c r="C11" s="16">
        <v>0</v>
      </c>
      <c r="D11" s="16">
        <v>1</v>
      </c>
      <c r="E11" s="16">
        <v>1</v>
      </c>
      <c r="F11" s="17">
        <v>0.37119999999999997</v>
      </c>
      <c r="G11" s="21">
        <v>10</v>
      </c>
      <c r="H11" s="27">
        <f t="shared" si="0"/>
        <v>0</v>
      </c>
      <c r="I11" s="27">
        <f t="shared" si="1"/>
        <v>0</v>
      </c>
      <c r="J11" s="28">
        <f t="shared" si="2"/>
        <v>0</v>
      </c>
      <c r="K11" s="23">
        <f t="shared" si="3"/>
        <v>3.7119999999999997</v>
      </c>
      <c r="L11" s="24">
        <f t="shared" si="4"/>
        <v>270.976</v>
      </c>
      <c r="M11" s="24">
        <f t="shared" si="5"/>
        <v>3251.712</v>
      </c>
      <c r="N11" s="43" t="s">
        <v>82</v>
      </c>
      <c r="O11" s="44">
        <v>20</v>
      </c>
      <c r="P11" s="37">
        <v>0.05</v>
      </c>
      <c r="Q11" s="31">
        <f t="shared" si="6"/>
        <v>0</v>
      </c>
      <c r="R11" s="31">
        <f t="shared" si="7"/>
        <v>0</v>
      </c>
      <c r="S11" s="31">
        <f t="shared" si="8"/>
        <v>0</v>
      </c>
      <c r="T11" s="33">
        <f t="shared" si="9"/>
        <v>1.3888888888888888E-2</v>
      </c>
      <c r="U11" s="33">
        <f t="shared" si="10"/>
        <v>1</v>
      </c>
      <c r="V11" s="33">
        <f t="shared" si="11"/>
        <v>12</v>
      </c>
      <c r="W11" s="37"/>
      <c r="X11" s="31">
        <f t="shared" si="12"/>
        <v>0</v>
      </c>
      <c r="Y11" s="31">
        <f t="shared" si="13"/>
        <v>0</v>
      </c>
      <c r="Z11" s="31">
        <f t="shared" si="14"/>
        <v>0</v>
      </c>
      <c r="AA11" s="33">
        <f t="shared" si="15"/>
        <v>3.7258888888888886</v>
      </c>
      <c r="AB11" s="33">
        <f t="shared" si="16"/>
        <v>271.976</v>
      </c>
      <c r="AC11" s="33">
        <f t="shared" si="17"/>
        <v>3263.712</v>
      </c>
    </row>
    <row r="13" spans="2:29" x14ac:dyDescent="0.3">
      <c r="C13" s="12">
        <f>SUM(C5:C10)</f>
        <v>2000</v>
      </c>
      <c r="F13" s="12">
        <f>SUM(F5:F11)</f>
        <v>0.73639999999999994</v>
      </c>
      <c r="G13" s="19">
        <f>SUM(G5:G10)</f>
        <v>60</v>
      </c>
      <c r="H13" s="29">
        <f>SUM(H5:H10)</f>
        <v>116</v>
      </c>
      <c r="I13" s="29">
        <f>SUM(I5:I10)</f>
        <v>8468</v>
      </c>
      <c r="J13" s="29">
        <f>SUM(J5:J10)</f>
        <v>101616</v>
      </c>
      <c r="K13" s="25">
        <f>SUM(K5:K10)</f>
        <v>3.6519999999999997</v>
      </c>
      <c r="L13" s="25">
        <f>SUM(L5:L11)</f>
        <v>537.572</v>
      </c>
      <c r="M13" s="25">
        <f>SUM(M5:M11)</f>
        <v>6450.8639999999996</v>
      </c>
      <c r="N13" s="43" t="s">
        <v>82</v>
      </c>
      <c r="O13" s="38">
        <f>SUM(O5:O10)</f>
        <v>120</v>
      </c>
    </row>
    <row r="17" spans="2:16" x14ac:dyDescent="0.3">
      <c r="P17" s="37">
        <f>O5*P5</f>
        <v>1</v>
      </c>
    </row>
    <row r="19" spans="2:16" x14ac:dyDescent="0.3">
      <c r="B19" s="12" t="s">
        <v>7</v>
      </c>
    </row>
    <row r="20" spans="2:16" x14ac:dyDescent="0.3">
      <c r="D20" s="12" t="s">
        <v>84</v>
      </c>
      <c r="E20" s="35" t="s">
        <v>81</v>
      </c>
      <c r="F20" s="30" t="s">
        <v>83</v>
      </c>
    </row>
    <row r="21" spans="2:16" x14ac:dyDescent="0.3">
      <c r="D21" s="12">
        <v>12</v>
      </c>
      <c r="E21" s="36">
        <v>2000</v>
      </c>
      <c r="F21" s="31">
        <v>0.1</v>
      </c>
      <c r="G21" s="18">
        <f>F21*E21*D21 / (24 * 30)</f>
        <v>3.3333333333333335</v>
      </c>
      <c r="I21" s="29">
        <f>24 * 31</f>
        <v>744</v>
      </c>
    </row>
  </sheetData>
  <mergeCells count="9">
    <mergeCell ref="X2:AC2"/>
    <mergeCell ref="X3:Z3"/>
    <mergeCell ref="AA3:AC3"/>
    <mergeCell ref="H3:J3"/>
    <mergeCell ref="K3:M3"/>
    <mergeCell ref="H2:M2"/>
    <mergeCell ref="Q3:S3"/>
    <mergeCell ref="T3:V3"/>
    <mergeCell ref="Q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Apps</vt:lpstr>
      <vt:lpstr>Security Groups</vt:lpstr>
      <vt:lpstr>cost-forecasting-scratchpad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Rice</dc:creator>
  <cp:lastModifiedBy>Joe Rice</cp:lastModifiedBy>
  <dcterms:created xsi:type="dcterms:W3CDTF">2017-07-29T15:32:49Z</dcterms:created>
  <dcterms:modified xsi:type="dcterms:W3CDTF">2017-10-20T23:34:48Z</dcterms:modified>
</cp:coreProperties>
</file>