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IJWASAN2\Documents\hanika 4 to 5\"/>
    </mc:Choice>
  </mc:AlternateContent>
  <xr:revisionPtr revIDLastSave="0" documentId="13_ncr:1_{36462497-4DA3-4A4B-9F53-6FE0148FCAA8}" xr6:coauthVersionLast="47" xr6:coauthVersionMax="47" xr10:uidLastSave="{00000000-0000-0000-0000-000000000000}"/>
  <bookViews>
    <workbookView xWindow="-110" yWindow="-110" windowWidth="19420" windowHeight="10300" activeTab="2" xr2:uid="{5420CA30-D77E-45ED-B887-FF1235676BC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9" i="3" l="1"/>
  <c r="U66" i="3"/>
  <c r="U63" i="3"/>
  <c r="Q58" i="3"/>
  <c r="Q55" i="3"/>
  <c r="O52" i="3"/>
  <c r="Q47" i="3"/>
  <c r="O44" i="3"/>
  <c r="O41" i="3"/>
  <c r="O36" i="3"/>
  <c r="O33" i="3"/>
  <c r="O30" i="3"/>
  <c r="O25" i="3"/>
  <c r="O22" i="3"/>
  <c r="O17" i="3"/>
  <c r="O14" i="3"/>
  <c r="O9" i="3"/>
  <c r="O6" i="3"/>
  <c r="O36" i="1"/>
  <c r="O35" i="1"/>
  <c r="O33" i="1"/>
  <c r="O34" i="1"/>
  <c r="O32" i="1"/>
  <c r="Q28" i="1"/>
  <c r="Q27" i="1"/>
  <c r="Q20" i="1"/>
  <c r="Q24" i="1"/>
  <c r="Q23" i="1"/>
  <c r="Q22" i="1"/>
  <c r="Q21" i="1"/>
  <c r="S17" i="1"/>
  <c r="S16" i="1"/>
  <c r="S15" i="1"/>
  <c r="S14" i="1"/>
  <c r="S13" i="1"/>
  <c r="S12" i="1"/>
  <c r="S11" i="1"/>
  <c r="S9" i="1"/>
  <c r="S7" i="1"/>
  <c r="S5" i="1"/>
  <c r="S4" i="1"/>
  <c r="S10" i="1"/>
  <c r="S8" i="1"/>
  <c r="S6" i="1"/>
</calcChain>
</file>

<file path=xl/sharedStrings.xml><?xml version="1.0" encoding="utf-8"?>
<sst xmlns="http://schemas.openxmlformats.org/spreadsheetml/2006/main" count="288" uniqueCount="148">
  <si>
    <t>State/UT</t>
  </si>
  <si>
    <t>Population</t>
  </si>
  <si>
    <t>Male Population</t>
  </si>
  <si>
    <t>Female Population</t>
  </si>
  <si>
    <t>Uttar Pradesh</t>
  </si>
  <si>
    <t>Maharashtra</t>
  </si>
  <si>
    <t>Bihar</t>
  </si>
  <si>
    <t>West Bengal</t>
  </si>
  <si>
    <t>Madhya Pradesh</t>
  </si>
  <si>
    <t>Tamil Nadu</t>
  </si>
  <si>
    <t>Rajasthan</t>
  </si>
  <si>
    <t>Karnataka</t>
  </si>
  <si>
    <t>Gujarat</t>
  </si>
  <si>
    <t>Andhra Pradesh</t>
  </si>
  <si>
    <t>Odisha</t>
  </si>
  <si>
    <t>Telangana</t>
  </si>
  <si>
    <t>Kerala</t>
  </si>
  <si>
    <t>Jharkhand</t>
  </si>
  <si>
    <t>Assam</t>
  </si>
  <si>
    <t>Punjab</t>
  </si>
  <si>
    <t>Chhattisgarh</t>
  </si>
  <si>
    <t>Haryana</t>
  </si>
  <si>
    <t>Delhi</t>
  </si>
  <si>
    <t>Jammu &amp; Kashmir</t>
  </si>
  <si>
    <t>Uttarakhand</t>
  </si>
  <si>
    <t>Himachal Pradesh</t>
  </si>
  <si>
    <t>Tripura</t>
  </si>
  <si>
    <t>Meghalaya</t>
  </si>
  <si>
    <t>Manipur</t>
  </si>
  <si>
    <t>Nagaland</t>
  </si>
  <si>
    <t>Goa</t>
  </si>
  <si>
    <t>Arunachal Pradesh</t>
  </si>
  <si>
    <t>Mizoram</t>
  </si>
  <si>
    <t>Sikkim</t>
  </si>
  <si>
    <t>Andaman &amp; Nicobar</t>
  </si>
  <si>
    <t>Dadra &amp; Nagar Haveli and Daman &amp; Diu</t>
  </si>
  <si>
    <t>Calculate the total population of all states and union territories.</t>
  </si>
  <si>
    <t>Count the total number of states and union territories in the table.</t>
  </si>
  <si>
    <t>Find the average population of all states and union territories.</t>
  </si>
  <si>
    <t>Questions</t>
  </si>
  <si>
    <t>Answer</t>
  </si>
  <si>
    <t>Gender Ratio</t>
  </si>
  <si>
    <t>Calculate the total population of states with a Gender ratio greater than 950.</t>
  </si>
  <si>
    <t>Find the average population of states with a Gender ratio less than 950.</t>
  </si>
  <si>
    <t>Count the number of states and union territories with a population exceeding 50000000</t>
  </si>
  <si>
    <t>Calculate the total population of states where the Gender ratio is greater than 950 and the population is less than 50000000</t>
  </si>
  <si>
    <t>Find the average population of states where the male population is greater than 10000000 and the Gender ratio is less than 950.</t>
  </si>
  <si>
    <t>Count the number of states with a male population greater than 20000000 and a female population greater than 20000000</t>
  </si>
  <si>
    <t>Find minimum gender ratio from above list</t>
  </si>
  <si>
    <t>Find maximum gender ratio from above table</t>
  </si>
  <si>
    <r>
      <t xml:space="preserve">Find the population of </t>
    </r>
    <r>
      <rPr>
        <b/>
        <sz val="11"/>
        <color theme="1"/>
        <rFont val="Aptos Narrow"/>
        <family val="2"/>
        <scheme val="minor"/>
      </rPr>
      <t>Kerala</t>
    </r>
    <r>
      <rPr>
        <sz val="11"/>
        <color theme="1"/>
        <rFont val="Aptos Narrow"/>
        <family val="2"/>
        <scheme val="minor"/>
      </rPr>
      <t xml:space="preserve"> using VLOOKUP.</t>
    </r>
  </si>
  <si>
    <r>
      <t xml:space="preserve">Retrieve the male population of </t>
    </r>
    <r>
      <rPr>
        <b/>
        <sz val="11"/>
        <color theme="1"/>
        <rFont val="Aptos Narrow"/>
        <family val="2"/>
        <scheme val="minor"/>
      </rPr>
      <t>Maharashtra</t>
    </r>
    <r>
      <rPr>
        <sz val="11"/>
        <color theme="1"/>
        <rFont val="Aptos Narrow"/>
        <family val="2"/>
        <scheme val="minor"/>
      </rPr>
      <t>.</t>
    </r>
  </si>
  <si>
    <r>
      <t xml:space="preserve">Find the female population of </t>
    </r>
    <r>
      <rPr>
        <b/>
        <sz val="11"/>
        <color theme="1"/>
        <rFont val="Aptos Narrow"/>
        <family val="2"/>
        <scheme val="minor"/>
      </rPr>
      <t>Tamil Nadu</t>
    </r>
    <r>
      <rPr>
        <sz val="11"/>
        <color theme="1"/>
        <rFont val="Aptos Narrow"/>
        <family val="2"/>
        <scheme val="minor"/>
      </rPr>
      <t>.</t>
    </r>
  </si>
  <si>
    <r>
      <t xml:space="preserve">What is the sex ratio of </t>
    </r>
    <r>
      <rPr>
        <b/>
        <sz val="11"/>
        <color theme="1"/>
        <rFont val="Aptos Narrow"/>
        <family val="2"/>
        <scheme val="minor"/>
      </rPr>
      <t>Rajasthan</t>
    </r>
    <r>
      <rPr>
        <sz val="11"/>
        <color theme="1"/>
        <rFont val="Aptos Narrow"/>
        <family val="2"/>
        <scheme val="minor"/>
      </rPr>
      <t>?</t>
    </r>
  </si>
  <si>
    <r>
      <t xml:space="preserve">Verify if VLOOKUP treats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as the same for population lookup.</t>
    </r>
  </si>
  <si>
    <t>How many states/UT's have population less than 60000000</t>
  </si>
  <si>
    <t>Vlookup  question</t>
  </si>
  <si>
    <t>Find the sex ratio of the state with the maximum population.</t>
  </si>
  <si>
    <t>KERALA</t>
  </si>
  <si>
    <r>
      <t xml:space="preserve">Find what Percentage of total population belongs to </t>
    </r>
    <r>
      <rPr>
        <b/>
        <sz val="11"/>
        <color theme="1"/>
        <rFont val="Aptos Narrow"/>
        <family val="2"/>
        <scheme val="minor"/>
      </rPr>
      <t>Uttar Pradesh.</t>
    </r>
  </si>
  <si>
    <t>Find what Percentage of total population is Male population.</t>
  </si>
  <si>
    <t>MAHARASHTRA</t>
  </si>
  <si>
    <t>TAMIL NADU</t>
  </si>
  <si>
    <t>RAJASTHAN</t>
  </si>
  <si>
    <t>HLOOKUP QUESTIONS</t>
  </si>
  <si>
    <t>Q1 USING HLOOKUP RETRIVE THE POPULATION OF THE STATE LISTED IN 5TH ROW?</t>
  </si>
  <si>
    <t>Q2 FIND THE MALE POPULATION FOR THE STATE LISTED IN 12 TH ROW?</t>
  </si>
  <si>
    <t>Q3 RETRIVE THE FEMALE POPULATION FOR THE STATE LISTED IN 8TH ROW?</t>
  </si>
  <si>
    <t>Q4 GET THE GENDER RATIO FOR THE STATE LISTED IN 3RD ROW</t>
  </si>
  <si>
    <t>Q5 FIND THE POPULATION OF THE STATE LISTED IN 10TH ROW?</t>
  </si>
  <si>
    <t>ANSWERS</t>
  </si>
  <si>
    <t>2,02,871</t>
  </si>
  <si>
    <t>1,77,710</t>
  </si>
  <si>
    <t>380581+B2:B4</t>
  </si>
  <si>
    <t>lakshadweep</t>
  </si>
  <si>
    <t>ID</t>
  </si>
  <si>
    <t>Name</t>
  </si>
  <si>
    <t>Sales ($)</t>
  </si>
  <si>
    <t>Expenses ($)</t>
  </si>
  <si>
    <t>Region</t>
  </si>
  <si>
    <t>Rating (1-5)</t>
  </si>
  <si>
    <t>Alice</t>
  </si>
  <si>
    <t>East</t>
  </si>
  <si>
    <t>Bob</t>
  </si>
  <si>
    <t>West</t>
  </si>
  <si>
    <t>Charlie</t>
  </si>
  <si>
    <t>North</t>
  </si>
  <si>
    <t>Dave</t>
  </si>
  <si>
    <t>South</t>
  </si>
  <si>
    <t>Eve</t>
  </si>
  <si>
    <t>Frank</t>
  </si>
  <si>
    <t>Grace</t>
  </si>
  <si>
    <t>Hannah</t>
  </si>
  <si>
    <t>Ian</t>
  </si>
  <si>
    <t>Jack</t>
  </si>
  <si>
    <t>Kate</t>
  </si>
  <si>
    <t>Liam</t>
  </si>
  <si>
    <t>Mia</t>
  </si>
  <si>
    <t>Noah</t>
  </si>
  <si>
    <t>Olivia</t>
  </si>
  <si>
    <t>Paul</t>
  </si>
  <si>
    <t>Quinn</t>
  </si>
  <si>
    <t>Ryan</t>
  </si>
  <si>
    <t>Sam</t>
  </si>
  <si>
    <t>Tina</t>
  </si>
  <si>
    <t>SUM Function</t>
  </si>
  <si>
    <r>
      <t>1. Total Sales</t>
    </r>
    <r>
      <rPr>
        <sz val="11"/>
        <color theme="1"/>
        <rFont val="Aptos Narrow"/>
        <family val="2"/>
        <scheme val="minor"/>
      </rPr>
      <t>:</t>
    </r>
  </si>
  <si>
    <r>
      <t xml:space="preserve">Use the </t>
    </r>
    <r>
      <rPr>
        <sz val="10"/>
        <color theme="1"/>
        <rFont val="Arial Unicode MS"/>
      </rPr>
      <t>SUM</t>
    </r>
    <r>
      <rPr>
        <sz val="11"/>
        <color theme="1"/>
        <rFont val="Aptos Narrow"/>
        <family val="2"/>
        <scheme val="minor"/>
      </rPr>
      <t xml:space="preserve"> function to calculate the total sales of all employees in the table.</t>
    </r>
  </si>
  <si>
    <r>
      <t>2. Total Expenses</t>
    </r>
    <r>
      <rPr>
        <sz val="11"/>
        <color theme="1"/>
        <rFont val="Aptos Narrow"/>
        <family val="2"/>
        <scheme val="minor"/>
      </rPr>
      <t>:</t>
    </r>
  </si>
  <si>
    <r>
      <t xml:space="preserve">Use the </t>
    </r>
    <r>
      <rPr>
        <sz val="10"/>
        <color theme="1"/>
        <rFont val="Arial Unicode MS"/>
      </rPr>
      <t>SUM</t>
    </r>
    <r>
      <rPr>
        <sz val="11"/>
        <color theme="1"/>
        <rFont val="Aptos Narrow"/>
        <family val="2"/>
        <scheme val="minor"/>
      </rPr>
      <t xml:space="preserve"> function to calculate the total expenses of all employees.</t>
    </r>
  </si>
  <si>
    <t>COUNT Function</t>
  </si>
  <si>
    <r>
      <t>3. Count of Employees</t>
    </r>
    <r>
      <rPr>
        <sz val="11"/>
        <color theme="1"/>
        <rFont val="Aptos Narrow"/>
        <family val="2"/>
        <scheme val="minor"/>
      </rPr>
      <t>:</t>
    </r>
  </si>
  <si>
    <r>
      <t xml:space="preserve">Use the </t>
    </r>
    <r>
      <rPr>
        <sz val="10"/>
        <color theme="1"/>
        <rFont val="Arial Unicode MS"/>
      </rPr>
      <t>COUNT</t>
    </r>
    <r>
      <rPr>
        <sz val="11"/>
        <color theme="1"/>
        <rFont val="Aptos Narrow"/>
        <family val="2"/>
        <scheme val="minor"/>
      </rPr>
      <t xml:space="preserve"> function to count the total number of employees in the table.</t>
    </r>
  </si>
  <si>
    <r>
      <t>4. Count of Employees with Rating of 4 or 5</t>
    </r>
    <r>
      <rPr>
        <sz val="11"/>
        <color theme="1"/>
        <rFont val="Aptos Narrow"/>
        <family val="2"/>
        <scheme val="minor"/>
      </rPr>
      <t>:</t>
    </r>
  </si>
  <si>
    <r>
      <t xml:space="preserve">Use the </t>
    </r>
    <r>
      <rPr>
        <sz val="10"/>
        <color theme="1"/>
        <rFont val="Arial Unicode MS"/>
      </rPr>
      <t>COUNT</t>
    </r>
    <r>
      <rPr>
        <sz val="11"/>
        <color theme="1"/>
        <rFont val="Aptos Narrow"/>
        <family val="2"/>
        <scheme val="minor"/>
      </rPr>
      <t xml:space="preserve"> function to count how many employees have a rating of 4 or 5.</t>
    </r>
  </si>
  <si>
    <t>AVERAGE Function</t>
  </si>
  <si>
    <r>
      <t>5. Average Sales</t>
    </r>
    <r>
      <rPr>
        <sz val="11"/>
        <color theme="1"/>
        <rFont val="Aptos Narrow"/>
        <family val="2"/>
        <scheme val="minor"/>
      </rPr>
      <t>:</t>
    </r>
  </si>
  <si>
    <r>
      <t xml:space="preserve">Use the </t>
    </r>
    <r>
      <rPr>
        <sz val="10"/>
        <color theme="1"/>
        <rFont val="Arial Unicode MS"/>
      </rPr>
      <t>AVERAGE</t>
    </r>
    <r>
      <rPr>
        <sz val="11"/>
        <color theme="1"/>
        <rFont val="Aptos Narrow"/>
        <family val="2"/>
        <scheme val="minor"/>
      </rPr>
      <t xml:space="preserve"> function to calculate the average sales of all employees.</t>
    </r>
  </si>
  <si>
    <r>
      <t>6. Average Expenses</t>
    </r>
    <r>
      <rPr>
        <sz val="11"/>
        <color theme="1"/>
        <rFont val="Aptos Narrow"/>
        <family val="2"/>
        <scheme val="minor"/>
      </rPr>
      <t>:</t>
    </r>
  </si>
  <si>
    <r>
      <t xml:space="preserve">Use the </t>
    </r>
    <r>
      <rPr>
        <sz val="10"/>
        <color theme="1"/>
        <rFont val="Arial Unicode MS"/>
      </rPr>
      <t>AVERAGE</t>
    </r>
    <r>
      <rPr>
        <sz val="11"/>
        <color theme="1"/>
        <rFont val="Aptos Narrow"/>
        <family val="2"/>
        <scheme val="minor"/>
      </rPr>
      <t xml:space="preserve"> function to calculate the average expenses for all employees.</t>
    </r>
  </si>
  <si>
    <t>COUNTIF Function</t>
  </si>
  <si>
    <r>
      <t>7. Count Employees in the "East" Region</t>
    </r>
    <r>
      <rPr>
        <sz val="11"/>
        <color theme="1"/>
        <rFont val="Aptos Narrow"/>
        <family val="2"/>
        <scheme val="minor"/>
      </rPr>
      <t>:</t>
    </r>
  </si>
  <si>
    <r>
      <t xml:space="preserve">Use </t>
    </r>
    <r>
      <rPr>
        <sz val="10"/>
        <color theme="1"/>
        <rFont val="Arial Unicode MS"/>
      </rPr>
      <t>COUNTIF</t>
    </r>
    <r>
      <rPr>
        <sz val="11"/>
        <color theme="1"/>
        <rFont val="Aptos Narrow"/>
        <family val="2"/>
        <scheme val="minor"/>
      </rPr>
      <t xml:space="preserve"> to count how many employees belong to the "East" region.</t>
    </r>
  </si>
  <si>
    <r>
      <t>8. Count of Employees with Rating Greater Than 3</t>
    </r>
    <r>
      <rPr>
        <sz val="11"/>
        <color theme="1"/>
        <rFont val="Aptos Narrow"/>
        <family val="2"/>
        <scheme val="minor"/>
      </rPr>
      <t>:</t>
    </r>
  </si>
  <si>
    <r>
      <t xml:space="preserve">Use </t>
    </r>
    <r>
      <rPr>
        <sz val="10"/>
        <color theme="1"/>
        <rFont val="Arial Unicode MS"/>
      </rPr>
      <t>COUNTIF</t>
    </r>
    <r>
      <rPr>
        <sz val="11"/>
        <color theme="1"/>
        <rFont val="Aptos Narrow"/>
        <family val="2"/>
        <scheme val="minor"/>
      </rPr>
      <t xml:space="preserve"> to count how many employees have a rating greater than 3.</t>
    </r>
  </si>
  <si>
    <r>
      <t>9. Count of Employees with Expenses Above 800</t>
    </r>
    <r>
      <rPr>
        <sz val="11"/>
        <color theme="1"/>
        <rFont val="Aptos Narrow"/>
        <family val="2"/>
        <scheme val="minor"/>
      </rPr>
      <t>:</t>
    </r>
  </si>
  <si>
    <r>
      <t xml:space="preserve">Use </t>
    </r>
    <r>
      <rPr>
        <sz val="10"/>
        <color theme="1"/>
        <rFont val="Arial Unicode MS"/>
      </rPr>
      <t>COUNTIF</t>
    </r>
    <r>
      <rPr>
        <sz val="11"/>
        <color theme="1"/>
        <rFont val="Aptos Narrow"/>
        <family val="2"/>
        <scheme val="minor"/>
      </rPr>
      <t xml:space="preserve"> to count how many employees have expenses greater than $800.</t>
    </r>
  </si>
  <si>
    <t>SUMIF Function</t>
  </si>
  <si>
    <r>
      <t>10. Total Sales for Employees in the "West" Region</t>
    </r>
    <r>
      <rPr>
        <sz val="11"/>
        <color theme="1"/>
        <rFont val="Aptos Narrow"/>
        <family val="2"/>
        <scheme val="minor"/>
      </rPr>
      <t>:</t>
    </r>
  </si>
  <si>
    <r>
      <t xml:space="preserve">Use </t>
    </r>
    <r>
      <rPr>
        <sz val="10"/>
        <color theme="1"/>
        <rFont val="Arial Unicode MS"/>
      </rPr>
      <t>SUMIF</t>
    </r>
    <r>
      <rPr>
        <sz val="11"/>
        <color theme="1"/>
        <rFont val="Aptos Narrow"/>
        <family val="2"/>
        <scheme val="minor"/>
      </rPr>
      <t xml:space="preserve"> to calculate the total sales for employees in the "West" region.</t>
    </r>
  </si>
  <si>
    <r>
      <t>11. Total Sales for Employees with Rating of 5</t>
    </r>
    <r>
      <rPr>
        <sz val="11"/>
        <color theme="1"/>
        <rFont val="Aptos Narrow"/>
        <family val="2"/>
        <scheme val="minor"/>
      </rPr>
      <t>:</t>
    </r>
  </si>
  <si>
    <r>
      <t xml:space="preserve">Use </t>
    </r>
    <r>
      <rPr>
        <sz val="10"/>
        <color theme="1"/>
        <rFont val="Arial Unicode MS"/>
      </rPr>
      <t>SUMIF</t>
    </r>
    <r>
      <rPr>
        <sz val="11"/>
        <color theme="1"/>
        <rFont val="Aptos Narrow"/>
        <family val="2"/>
        <scheme val="minor"/>
      </rPr>
      <t xml:space="preserve"> to calculate the total sales for employees with a rating of 5.</t>
    </r>
  </si>
  <si>
    <r>
      <t>12. Total Expenses for Employees with Sales Greater than 1200</t>
    </r>
    <r>
      <rPr>
        <sz val="11"/>
        <color theme="1"/>
        <rFont val="Aptos Narrow"/>
        <family val="2"/>
        <scheme val="minor"/>
      </rPr>
      <t>:</t>
    </r>
  </si>
  <si>
    <r>
      <t xml:space="preserve">Use </t>
    </r>
    <r>
      <rPr>
        <sz val="10"/>
        <color theme="1"/>
        <rFont val="Arial Unicode MS"/>
      </rPr>
      <t>SUMIF</t>
    </r>
    <r>
      <rPr>
        <sz val="11"/>
        <color theme="1"/>
        <rFont val="Aptos Narrow"/>
        <family val="2"/>
        <scheme val="minor"/>
      </rPr>
      <t xml:space="preserve"> to calculate the total expenses for employees whose sales are greater than $1200.</t>
    </r>
  </si>
  <si>
    <t>AVERAGEIF Function</t>
  </si>
  <si>
    <r>
      <t>13. Average Sales for Employees in the "North" Region</t>
    </r>
    <r>
      <rPr>
        <sz val="11"/>
        <color theme="1"/>
        <rFont val="Aptos Narrow"/>
        <family val="2"/>
        <scheme val="minor"/>
      </rPr>
      <t>:</t>
    </r>
  </si>
  <si>
    <r>
      <t xml:space="preserve">Use </t>
    </r>
    <r>
      <rPr>
        <sz val="10"/>
        <color theme="1"/>
        <rFont val="Arial Unicode MS"/>
      </rPr>
      <t>AVERAGEIF</t>
    </r>
    <r>
      <rPr>
        <sz val="11"/>
        <color theme="1"/>
        <rFont val="Aptos Narrow"/>
        <family val="2"/>
        <scheme val="minor"/>
      </rPr>
      <t xml:space="preserve"> to calculate the average sales for employees in the "North" region.</t>
    </r>
  </si>
  <si>
    <r>
      <t>14. Average Rating for Employees with Expenses Less than 800</t>
    </r>
    <r>
      <rPr>
        <sz val="11"/>
        <color theme="1"/>
        <rFont val="Aptos Narrow"/>
        <family val="2"/>
        <scheme val="minor"/>
      </rPr>
      <t>:</t>
    </r>
  </si>
  <si>
    <r>
      <t xml:space="preserve">Use </t>
    </r>
    <r>
      <rPr>
        <sz val="10"/>
        <color theme="1"/>
        <rFont val="Arial Unicode MS"/>
      </rPr>
      <t>AVERAGEIF</t>
    </r>
    <r>
      <rPr>
        <sz val="11"/>
        <color theme="1"/>
        <rFont val="Aptos Narrow"/>
        <family val="2"/>
        <scheme val="minor"/>
      </rPr>
      <t xml:space="preserve"> to calculate the average rating for employees whose expenses are less than $800.</t>
    </r>
  </si>
  <si>
    <r>
      <t>15. Average Sales for Employees with Rating 4 or 5</t>
    </r>
    <r>
      <rPr>
        <sz val="11"/>
        <color theme="1"/>
        <rFont val="Aptos Narrow"/>
        <family val="2"/>
        <scheme val="minor"/>
      </rPr>
      <t>:</t>
    </r>
  </si>
  <si>
    <r>
      <t xml:space="preserve">Use </t>
    </r>
    <r>
      <rPr>
        <sz val="10"/>
        <color theme="1"/>
        <rFont val="Arial Unicode MS"/>
      </rPr>
      <t>AVERAGEIF</t>
    </r>
    <r>
      <rPr>
        <sz val="11"/>
        <color theme="1"/>
        <rFont val="Aptos Narrow"/>
        <family val="2"/>
        <scheme val="minor"/>
      </rPr>
      <t xml:space="preserve"> to calculate the average sales for employees with a rating of 4 or 5.</t>
    </r>
  </si>
  <si>
    <t>HLOOKUP Function</t>
  </si>
  <si>
    <r>
      <t>16. Find the Sales for Employee "Grace"</t>
    </r>
    <r>
      <rPr>
        <sz val="11"/>
        <color theme="1"/>
        <rFont val="Aptos Narrow"/>
        <family val="2"/>
        <scheme val="minor"/>
      </rPr>
      <t>:</t>
    </r>
  </si>
  <si>
    <r>
      <t xml:space="preserve">Use </t>
    </r>
    <r>
      <rPr>
        <sz val="10"/>
        <color theme="1"/>
        <rFont val="Arial Unicode MS"/>
      </rPr>
      <t>HLOOKUP</t>
    </r>
    <r>
      <rPr>
        <sz val="11"/>
        <color theme="1"/>
        <rFont val="Aptos Narrow"/>
        <family val="2"/>
        <scheme val="minor"/>
      </rPr>
      <t xml:space="preserve"> to find the sales for the employee named "Grace" in the table. (Hint: Use "Sales" as the row header and "Grace" as the lookup value.)</t>
    </r>
  </si>
  <si>
    <r>
      <t>17. Find the Rating for Employee "Ian"</t>
    </r>
    <r>
      <rPr>
        <sz val="11"/>
        <color theme="1"/>
        <rFont val="Aptos Narrow"/>
        <family val="2"/>
        <scheme val="minor"/>
      </rPr>
      <t>:</t>
    </r>
  </si>
  <si>
    <r>
      <t xml:space="preserve">Use </t>
    </r>
    <r>
      <rPr>
        <sz val="10"/>
        <color theme="1"/>
        <rFont val="Arial Unicode MS"/>
      </rPr>
      <t>HLOOKUP</t>
    </r>
    <r>
      <rPr>
        <sz val="11"/>
        <color theme="1"/>
        <rFont val="Aptos Narrow"/>
        <family val="2"/>
        <scheme val="minor"/>
      </rPr>
      <t xml:space="preserve"> to find the rating for the employee named "Ian" from the table. (Hint: Use "Rating" as the row header and "Ian" as the lookup value.)</t>
    </r>
  </si>
  <si>
    <r>
      <t>18. Find the Expenses for Employee "Bob"</t>
    </r>
    <r>
      <rPr>
        <sz val="11"/>
        <color theme="1"/>
        <rFont val="Aptos Narrow"/>
        <family val="2"/>
        <scheme val="minor"/>
      </rPr>
      <t>:</t>
    </r>
  </si>
  <si>
    <r>
      <t xml:space="preserve">Use </t>
    </r>
    <r>
      <rPr>
        <sz val="10"/>
        <color theme="1"/>
        <rFont val="Arial Unicode MS"/>
      </rPr>
      <t>HLOOKUP</t>
    </r>
    <r>
      <rPr>
        <sz val="11"/>
        <color theme="1"/>
        <rFont val="Aptos Narrow"/>
        <family val="2"/>
        <scheme val="minor"/>
      </rPr>
      <t xml:space="preserve"> to find the expenses for the employee named "Bob" in the table. (Hint: Use "Expenses" as the row header and "Bob" as the lookup value.)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</si>
</sst>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1" fillId="0" borderId="2" xfId="0" applyFont="1" applyBorder="1"/>
    <xf numFmtId="3" fontId="0" fillId="0" borderId="8" xfId="0" applyNumberFormat="1" applyBorder="1"/>
    <xf numFmtId="9" fontId="0" fillId="0" borderId="13" xfId="0" applyNumberFormat="1" applyBorder="1"/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0" fillId="3" borderId="23" xfId="0" applyFill="1" applyBorder="1" applyAlignment="1">
      <alignment vertical="center" wrapText="1"/>
    </xf>
    <xf numFmtId="3" fontId="0" fillId="3" borderId="24" xfId="0" applyNumberFormat="1" applyFill="1" applyBorder="1" applyAlignment="1">
      <alignment vertical="center" wrapText="1"/>
    </xf>
    <xf numFmtId="0" fontId="0" fillId="3" borderId="25" xfId="0" applyFill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3" fontId="0" fillId="0" borderId="24" xfId="0" applyNumberFormat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3" fontId="0" fillId="0" borderId="25" xfId="0" applyNumberFormat="1" applyBorder="1" applyAlignment="1">
      <alignment vertical="center" wrapText="1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3" xfId="0" applyNumberFormat="1" applyBorder="1"/>
    <xf numFmtId="1" fontId="0" fillId="0" borderId="1" xfId="0" applyNumberFormat="1" applyBorder="1"/>
    <xf numFmtId="1" fontId="0" fillId="0" borderId="6" xfId="0" applyNumberFormat="1" applyBorder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3" borderId="23" xfId="0" applyFont="1" applyFill="1" applyBorder="1" applyAlignment="1">
      <alignment vertical="center" wrapText="1"/>
    </xf>
    <xf numFmtId="0" fontId="0" fillId="0" borderId="23" xfId="0" applyFont="1" applyBorder="1" applyAlignment="1">
      <alignment vertical="center" wrapText="1"/>
    </xf>
    <xf numFmtId="0" fontId="0" fillId="3" borderId="24" xfId="0" applyFont="1" applyFill="1" applyBorder="1" applyAlignment="1">
      <alignment vertical="center" wrapText="1"/>
    </xf>
    <xf numFmtId="0" fontId="0" fillId="0" borderId="24" xfId="0" applyFont="1" applyBorder="1" applyAlignment="1">
      <alignment vertical="center" wrapText="1"/>
    </xf>
    <xf numFmtId="0" fontId="0" fillId="3" borderId="25" xfId="0" applyFont="1" applyFill="1" applyBorder="1" applyAlignment="1">
      <alignment vertical="center" wrapText="1"/>
    </xf>
    <xf numFmtId="0" fontId="0" fillId="0" borderId="25" xfId="0" applyFont="1" applyBorder="1" applyAlignment="1">
      <alignment vertical="center" wrapText="1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28280839895013"/>
          <c:y val="5.1342592592592592E-2"/>
          <c:w val="0.87764129483814524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Gender Ratio</c:v>
                </c:pt>
              </c:strCache>
            </c:strRef>
          </c:tx>
          <c:spPr>
            <a:solidFill>
              <a:schemeClr val="lt1"/>
            </a:solidFill>
            <a:ln w="1905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Sheet2!$A$2:$A$10</c:f>
              <c:strCache>
                <c:ptCount val="9"/>
                <c:pt idx="0">
                  <c:v>Andaman &amp; Nicobar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Chhattisgarh</c:v>
                </c:pt>
                <c:pt idx="6">
                  <c:v>Dadra &amp; Nagar Haveli and Daman &amp; Diu</c:v>
                </c:pt>
                <c:pt idx="7">
                  <c:v>Delhi</c:v>
                </c:pt>
                <c:pt idx="8">
                  <c:v>Goa</c:v>
                </c:pt>
              </c:strCache>
            </c:strRef>
          </c:cat>
          <c:val>
            <c:numRef>
              <c:f>Sheet2!$E$2:$E$10</c:f>
              <c:numCache>
                <c:formatCode>General</c:formatCode>
                <c:ptCount val="9"/>
                <c:pt idx="0">
                  <c:v>876</c:v>
                </c:pt>
                <c:pt idx="1">
                  <c:v>989</c:v>
                </c:pt>
                <c:pt idx="2">
                  <c:v>938</c:v>
                </c:pt>
                <c:pt idx="3">
                  <c:v>958</c:v>
                </c:pt>
                <c:pt idx="4">
                  <c:v>919</c:v>
                </c:pt>
                <c:pt idx="5">
                  <c:v>992</c:v>
                </c:pt>
                <c:pt idx="6">
                  <c:v>700</c:v>
                </c:pt>
                <c:pt idx="7">
                  <c:v>868</c:v>
                </c:pt>
                <c:pt idx="8">
                  <c:v>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3-4035-9089-8A6C2BC94D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48108640"/>
        <c:axId val="648100000"/>
      </c:barChart>
      <c:catAx>
        <c:axId val="6481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0000"/>
        <c:crosses val="autoZero"/>
        <c:auto val="1"/>
        <c:lblAlgn val="ctr"/>
        <c:lblOffset val="100"/>
        <c:noMultiLvlLbl val="0"/>
      </c:catAx>
      <c:valAx>
        <c:axId val="648100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8108640"/>
        <c:crosses val="autoZero"/>
        <c:crossBetween val="between"/>
      </c:valAx>
      <c:spPr>
        <a:solidFill>
          <a:schemeClr val="lt1"/>
        </a:solidFill>
        <a:ln w="19050" cap="flat" cmpd="sng" algn="ctr">
          <a:solidFill>
            <a:schemeClr val="accent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0</xdr:row>
      <xdr:rowOff>406400</xdr:rowOff>
    </xdr:from>
    <xdr:to>
      <xdr:col>13</xdr:col>
      <xdr:colOff>200025</xdr:colOff>
      <xdr:row>14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818477-7B7A-07B7-799F-21AD8B02A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4F9283-5455-4DAD-B6A6-294058078DDD}" name="Table1" displayName="Table1" ref="A1:F21" totalsRowShown="0" headerRowDxfId="0" dataDxfId="1">
  <autoFilter ref="A1:F21" xr:uid="{B34F9283-5455-4DAD-B6A6-294058078DDD}"/>
  <tableColumns count="6">
    <tableColumn id="1" xr3:uid="{E4CEDBA0-FE83-479B-B6C9-70A34DD02ECE}" name="ID" dataDxfId="7"/>
    <tableColumn id="2" xr3:uid="{5F0ED0FC-5497-42CF-9BDC-8D3EF596FB14}" name="Name" dataDxfId="6"/>
    <tableColumn id="3" xr3:uid="{6BA62372-43F0-4371-9A24-14F2BC3735C3}" name="Sales ($)" dataDxfId="5"/>
    <tableColumn id="4" xr3:uid="{C5AFF5E2-8F20-47B2-ABC5-C720811B046D}" name="Expenses ($)" dataDxfId="4"/>
    <tableColumn id="5" xr3:uid="{3E960885-2E1F-4315-8C2C-D105601BE593}" name="Region" dataDxfId="3"/>
    <tableColumn id="6" xr3:uid="{062A3CF6-9D25-46CB-A9F0-8BE05EB266A4}" name="Rating (1-5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C55E-4FC6-451A-825F-EE54C60E19DA}">
  <dimension ref="A1:AH43"/>
  <sheetViews>
    <sheetView zoomScale="91" zoomScaleNormal="99" workbookViewId="0">
      <selection activeCell="A2" sqref="A2:A10"/>
    </sheetView>
  </sheetViews>
  <sheetFormatPr defaultRowHeight="14.5"/>
  <cols>
    <col min="1" max="1" width="18" bestFit="1" customWidth="1"/>
    <col min="2" max="2" width="11.90625" customWidth="1"/>
    <col min="3" max="3" width="16.26953125" customWidth="1"/>
    <col min="4" max="4" width="18.453125" customWidth="1"/>
    <col min="5" max="5" width="21.08984375" customWidth="1"/>
    <col min="6" max="6" width="9.90625" bestFit="1" customWidth="1"/>
    <col min="7" max="7" width="7.36328125" bestFit="1" customWidth="1"/>
    <col min="8" max="8" width="9.90625" bestFit="1" customWidth="1"/>
    <col min="9" max="9" width="8.90625" bestFit="1" customWidth="1"/>
    <col min="10" max="11" width="9.90625" bestFit="1" customWidth="1"/>
    <col min="12" max="12" width="8.90625" bestFit="1" customWidth="1"/>
    <col min="13" max="16" width="9.90625" bestFit="1" customWidth="1"/>
    <col min="17" max="17" width="8.90625" bestFit="1" customWidth="1"/>
    <col min="18" max="18" width="9.90625" bestFit="1" customWidth="1"/>
    <col min="19" max="19" width="10.90625" bestFit="1" customWidth="1"/>
    <col min="20" max="23" width="8.90625" bestFit="1" customWidth="1"/>
    <col min="24" max="26" width="9.90625" bestFit="1" customWidth="1"/>
    <col min="27" max="27" width="7.36328125" bestFit="1" customWidth="1"/>
    <col min="28" max="29" width="9.90625" bestFit="1" customWidth="1"/>
    <col min="30" max="30" width="8.90625" bestFit="1" customWidth="1"/>
    <col min="31" max="31" width="10.90625" bestFit="1" customWidth="1"/>
    <col min="32" max="33" width="9.90625" bestFit="1" customWidth="1"/>
  </cols>
  <sheetData>
    <row r="1" spans="1:19">
      <c r="A1" s="9" t="s">
        <v>0</v>
      </c>
      <c r="B1" s="10" t="s">
        <v>1</v>
      </c>
      <c r="C1" s="10" t="s">
        <v>2</v>
      </c>
      <c r="D1" s="10" t="s">
        <v>3</v>
      </c>
      <c r="E1" s="11" t="s">
        <v>41</v>
      </c>
    </row>
    <row r="2" spans="1:19" ht="29.5" thickBot="1">
      <c r="A2" s="12" t="s">
        <v>34</v>
      </c>
      <c r="B2" s="13" t="s">
        <v>73</v>
      </c>
      <c r="C2" s="13" t="s">
        <v>71</v>
      </c>
      <c r="D2" s="13" t="s">
        <v>72</v>
      </c>
      <c r="E2" s="14">
        <v>876</v>
      </c>
    </row>
    <row r="3" spans="1:19" ht="15" thickBot="1">
      <c r="A3" s="15" t="s">
        <v>13</v>
      </c>
      <c r="B3" s="16">
        <v>49386799</v>
      </c>
      <c r="C3" s="16">
        <v>24831408</v>
      </c>
      <c r="D3" s="16">
        <v>24555391</v>
      </c>
      <c r="E3" s="17">
        <v>989</v>
      </c>
      <c r="G3" s="19" t="s">
        <v>39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1"/>
      <c r="S3" s="6"/>
    </row>
    <row r="4" spans="1:19">
      <c r="A4" s="12" t="s">
        <v>31</v>
      </c>
      <c r="B4" s="13">
        <v>1383727</v>
      </c>
      <c r="C4" s="13">
        <v>713912</v>
      </c>
      <c r="D4" s="13">
        <v>669815</v>
      </c>
      <c r="E4" s="14">
        <v>938</v>
      </c>
      <c r="G4" s="28" t="s">
        <v>36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30"/>
      <c r="S4" s="8" t="e">
        <f>SUM(#REF!)</f>
        <v>#REF!</v>
      </c>
    </row>
    <row r="5" spans="1:19">
      <c r="A5" s="15" t="s">
        <v>18</v>
      </c>
      <c r="B5" s="16">
        <v>31205576</v>
      </c>
      <c r="C5" s="16">
        <v>15939443</v>
      </c>
      <c r="D5" s="16">
        <v>15266133</v>
      </c>
      <c r="E5" s="17">
        <v>958</v>
      </c>
      <c r="G5" s="31" t="s">
        <v>37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3"/>
      <c r="S5" s="3">
        <f>COUNTA(#REF!)</f>
        <v>1</v>
      </c>
    </row>
    <row r="6" spans="1:19">
      <c r="A6" s="12" t="s">
        <v>6</v>
      </c>
      <c r="B6" s="13">
        <v>104099452</v>
      </c>
      <c r="C6" s="13">
        <v>54278157</v>
      </c>
      <c r="D6" s="13">
        <v>49821295</v>
      </c>
      <c r="E6" s="14">
        <v>919</v>
      </c>
      <c r="G6" s="22" t="s">
        <v>38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  <c r="S6" s="7" t="e">
        <f>AVERAGE(#REF!)</f>
        <v>#REF!</v>
      </c>
    </row>
    <row r="7" spans="1:19">
      <c r="A7" s="15" t="s">
        <v>20</v>
      </c>
      <c r="B7" s="16">
        <v>25545198</v>
      </c>
      <c r="C7" s="16">
        <v>12827915</v>
      </c>
      <c r="D7" s="16">
        <v>12717283</v>
      </c>
      <c r="E7" s="17">
        <v>992</v>
      </c>
      <c r="G7" s="22" t="s">
        <v>42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4"/>
      <c r="S7" s="3" t="e">
        <f>SUMIF(#REF!,"&gt;950",#REF!)</f>
        <v>#REF!</v>
      </c>
    </row>
    <row r="8" spans="1:19" ht="29">
      <c r="A8" s="12" t="s">
        <v>35</v>
      </c>
      <c r="B8" s="13">
        <v>585764</v>
      </c>
      <c r="C8" s="13">
        <v>344669</v>
      </c>
      <c r="D8" s="13">
        <v>241095</v>
      </c>
      <c r="E8" s="14">
        <v>700</v>
      </c>
      <c r="G8" s="31" t="s">
        <v>44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3"/>
      <c r="S8" s="3" t="e">
        <f>COUNTIF(#REF!,"&gt;50000000")</f>
        <v>#REF!</v>
      </c>
    </row>
    <row r="9" spans="1:19">
      <c r="A9" s="15" t="s">
        <v>22</v>
      </c>
      <c r="B9" s="16">
        <v>16787941</v>
      </c>
      <c r="C9" s="16">
        <v>8987326</v>
      </c>
      <c r="D9" s="16">
        <v>7800615</v>
      </c>
      <c r="E9" s="17">
        <v>868</v>
      </c>
      <c r="G9" s="22" t="s">
        <v>43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4"/>
      <c r="S9" s="7" t="e">
        <f>SUMIF(#REF!,"&lt;950",#REF!)</f>
        <v>#REF!</v>
      </c>
    </row>
    <row r="10" spans="1:19">
      <c r="A10" s="12" t="s">
        <v>30</v>
      </c>
      <c r="B10" s="13">
        <v>1458545</v>
      </c>
      <c r="C10" s="13">
        <v>739140</v>
      </c>
      <c r="D10" s="13">
        <v>719405</v>
      </c>
      <c r="E10" s="14">
        <v>973</v>
      </c>
      <c r="G10" s="22" t="s">
        <v>45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3" t="e">
        <f>SUMIFS(#REF!,#REF!,"&gt;950",#REF!,"&lt;50000000")</f>
        <v>#REF!</v>
      </c>
    </row>
    <row r="11" spans="1:19">
      <c r="A11" s="15" t="s">
        <v>12</v>
      </c>
      <c r="B11" s="16">
        <v>60439692</v>
      </c>
      <c r="C11" s="16">
        <v>31491260</v>
      </c>
      <c r="D11" s="16">
        <v>28948432</v>
      </c>
      <c r="E11" s="17">
        <v>920</v>
      </c>
      <c r="G11" s="22" t="s">
        <v>47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3" t="e">
        <f>COUNTIFS(#REF!,"&gt;20000000",#REF!,"&gt;20000000")</f>
        <v>#REF!</v>
      </c>
    </row>
    <row r="12" spans="1:19">
      <c r="A12" s="12" t="s">
        <v>21</v>
      </c>
      <c r="B12" s="13">
        <v>25351462</v>
      </c>
      <c r="C12" s="13">
        <v>13494734</v>
      </c>
      <c r="D12" s="13">
        <v>11856728</v>
      </c>
      <c r="E12" s="14">
        <v>879</v>
      </c>
      <c r="G12" s="22" t="s">
        <v>46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3" t="e">
        <f>AVERAGEIFS(#REF!,#REF!,"&gt;10000000",#REF!,"&lt;950")</f>
        <v>#REF!</v>
      </c>
    </row>
    <row r="13" spans="1:19">
      <c r="A13" s="15" t="s">
        <v>25</v>
      </c>
      <c r="B13" s="16">
        <v>6864602</v>
      </c>
      <c r="C13" s="16">
        <v>3481873</v>
      </c>
      <c r="D13" s="16">
        <v>3382729</v>
      </c>
      <c r="E13" s="17">
        <v>972</v>
      </c>
      <c r="G13" s="22" t="s">
        <v>49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3" t="e">
        <f>MAX(#REF!)</f>
        <v>#REF!</v>
      </c>
    </row>
    <row r="14" spans="1:19">
      <c r="A14" s="12" t="s">
        <v>23</v>
      </c>
      <c r="B14" s="13">
        <v>12541302</v>
      </c>
      <c r="C14" s="13">
        <v>6640662</v>
      </c>
      <c r="D14" s="13">
        <v>5900640</v>
      </c>
      <c r="E14" s="14">
        <v>889</v>
      </c>
      <c r="G14" s="22" t="s">
        <v>48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3" t="e">
        <f>MIN(#REF!)</f>
        <v>#REF!</v>
      </c>
    </row>
    <row r="15" spans="1:19">
      <c r="A15" s="15" t="s">
        <v>17</v>
      </c>
      <c r="B15" s="16">
        <v>32988134</v>
      </c>
      <c r="C15" s="16">
        <v>16930315</v>
      </c>
      <c r="D15" s="16">
        <v>16057819</v>
      </c>
      <c r="E15" s="17">
        <v>948</v>
      </c>
      <c r="G15" s="22" t="s">
        <v>55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3" t="e">
        <f>COUNTIF(#REF!,"&lt;60000000")</f>
        <v>#REF!</v>
      </c>
    </row>
    <row r="16" spans="1:19">
      <c r="A16" s="12" t="s">
        <v>11</v>
      </c>
      <c r="B16" s="13">
        <v>61095297</v>
      </c>
      <c r="C16" s="13">
        <v>30966657</v>
      </c>
      <c r="D16" s="13">
        <v>30128640</v>
      </c>
      <c r="E16" s="14">
        <v>973</v>
      </c>
      <c r="G16" s="22" t="s">
        <v>59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3" t="e">
        <f>B32/#REF!*100</f>
        <v>#REF!</v>
      </c>
    </row>
    <row r="17" spans="1:19" ht="15" thickBot="1">
      <c r="A17" s="15" t="s">
        <v>16</v>
      </c>
      <c r="B17" s="16">
        <v>33406061</v>
      </c>
      <c r="C17" s="16">
        <v>16027412</v>
      </c>
      <c r="D17" s="16">
        <v>17378649</v>
      </c>
      <c r="E17" s="18">
        <v>1084</v>
      </c>
      <c r="G17" s="37" t="s">
        <v>60</v>
      </c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9"/>
      <c r="S17" s="4" t="e">
        <f>#REF!/#REF!*100</f>
        <v>#REF!</v>
      </c>
    </row>
    <row r="18" spans="1:19" ht="15" thickBot="1">
      <c r="A18" s="12" t="s">
        <v>74</v>
      </c>
      <c r="B18" s="13">
        <v>64473</v>
      </c>
      <c r="C18" s="13">
        <v>33123</v>
      </c>
      <c r="D18" s="13">
        <v>31350</v>
      </c>
      <c r="E18" s="14">
        <v>947</v>
      </c>
    </row>
    <row r="19" spans="1:19" ht="15" thickBot="1">
      <c r="A19" s="15" t="s">
        <v>8</v>
      </c>
      <c r="B19" s="16">
        <v>72626809</v>
      </c>
      <c r="C19" s="16">
        <v>37612306</v>
      </c>
      <c r="D19" s="16">
        <v>35014503</v>
      </c>
      <c r="E19" s="17">
        <v>931</v>
      </c>
      <c r="G19" s="40" t="s">
        <v>56</v>
      </c>
      <c r="H19" s="41"/>
      <c r="I19" s="41"/>
      <c r="J19" s="41"/>
      <c r="K19" s="41"/>
      <c r="L19" s="41"/>
      <c r="M19" s="41"/>
      <c r="N19" s="42"/>
      <c r="O19" s="6" t="s">
        <v>40</v>
      </c>
    </row>
    <row r="20" spans="1:19">
      <c r="A20" s="12" t="s">
        <v>5</v>
      </c>
      <c r="B20" s="13">
        <v>112374333</v>
      </c>
      <c r="C20" s="13">
        <v>58243056</v>
      </c>
      <c r="D20" s="13">
        <v>54131277</v>
      </c>
      <c r="E20" s="14">
        <v>931</v>
      </c>
      <c r="G20" s="25" t="s">
        <v>50</v>
      </c>
      <c r="H20" s="26"/>
      <c r="I20" s="26"/>
      <c r="J20" s="26"/>
      <c r="K20" s="26"/>
      <c r="L20" s="26"/>
      <c r="M20" s="26"/>
      <c r="N20" s="27"/>
      <c r="O20" s="5" t="s">
        <v>58</v>
      </c>
      <c r="Q20" t="e">
        <f>VLOOKUP(O20,#REF!,2,FALSE)</f>
        <v>#REF!</v>
      </c>
    </row>
    <row r="21" spans="1:19">
      <c r="A21" s="15" t="s">
        <v>28</v>
      </c>
      <c r="B21" s="16">
        <v>2570390</v>
      </c>
      <c r="C21" s="16">
        <v>1290171</v>
      </c>
      <c r="D21" s="16">
        <v>1280219</v>
      </c>
      <c r="E21" s="17">
        <v>992</v>
      </c>
      <c r="G21" s="22" t="s">
        <v>51</v>
      </c>
      <c r="H21" s="23"/>
      <c r="I21" s="23"/>
      <c r="J21" s="23"/>
      <c r="K21" s="23"/>
      <c r="L21" s="23"/>
      <c r="M21" s="23"/>
      <c r="N21" s="24"/>
      <c r="O21" s="3" t="s">
        <v>61</v>
      </c>
      <c r="Q21" t="e">
        <f>(VLOOKUP(A20,#REF!,3,FALSE))</f>
        <v>#REF!</v>
      </c>
    </row>
    <row r="22" spans="1:19">
      <c r="A22" s="12" t="s">
        <v>27</v>
      </c>
      <c r="B22" s="13">
        <v>2966889</v>
      </c>
      <c r="C22" s="13">
        <v>1491832</v>
      </c>
      <c r="D22" s="13">
        <v>1475057</v>
      </c>
      <c r="E22" s="14">
        <v>989</v>
      </c>
      <c r="G22" s="22" t="s">
        <v>52</v>
      </c>
      <c r="H22" s="23"/>
      <c r="I22" s="23"/>
      <c r="J22" s="23"/>
      <c r="K22" s="23"/>
      <c r="L22" s="23"/>
      <c r="M22" s="23"/>
      <c r="N22" s="24"/>
      <c r="O22" s="3" t="s">
        <v>62</v>
      </c>
      <c r="Q22" t="e">
        <f>VLOOKUP(A29,#REF!,4,FALSE)</f>
        <v>#REF!</v>
      </c>
    </row>
    <row r="23" spans="1:19">
      <c r="A23" s="15" t="s">
        <v>32</v>
      </c>
      <c r="B23" s="16">
        <v>1097206</v>
      </c>
      <c r="C23" s="16">
        <v>555339</v>
      </c>
      <c r="D23" s="16">
        <v>541867</v>
      </c>
      <c r="E23" s="17">
        <v>976</v>
      </c>
      <c r="G23" s="22" t="s">
        <v>53</v>
      </c>
      <c r="H23" s="23"/>
      <c r="I23" s="23"/>
      <c r="J23" s="23"/>
      <c r="K23" s="23"/>
      <c r="L23" s="23"/>
      <c r="M23" s="23"/>
      <c r="N23" s="24"/>
      <c r="O23" s="3" t="s">
        <v>63</v>
      </c>
      <c r="Q23" t="e">
        <f>VLOOKUP(A27,#REF!,5,FALSE)</f>
        <v>#REF!</v>
      </c>
    </row>
    <row r="24" spans="1:19">
      <c r="A24" s="12" t="s">
        <v>29</v>
      </c>
      <c r="B24" s="13">
        <v>1978502</v>
      </c>
      <c r="C24" s="13">
        <v>1024649</v>
      </c>
      <c r="D24" s="13">
        <v>953853</v>
      </c>
      <c r="E24" s="14">
        <v>931</v>
      </c>
      <c r="G24" s="22" t="s">
        <v>57</v>
      </c>
      <c r="H24" s="23"/>
      <c r="I24" s="23"/>
      <c r="J24" s="23"/>
      <c r="K24" s="23"/>
      <c r="L24" s="23"/>
      <c r="M24" s="23"/>
      <c r="N24" s="24"/>
      <c r="Q24" t="e">
        <f>VLOOKUP(A32,#REF!,5,FALSE)</f>
        <v>#REF!</v>
      </c>
    </row>
    <row r="25" spans="1:19">
      <c r="A25" s="15" t="s">
        <v>14</v>
      </c>
      <c r="B25" s="16">
        <v>41974218</v>
      </c>
      <c r="C25" s="16">
        <v>21212136</v>
      </c>
      <c r="D25" s="16">
        <v>20762082</v>
      </c>
      <c r="E25" s="17">
        <v>979</v>
      </c>
      <c r="G25" s="43"/>
      <c r="H25" s="44"/>
      <c r="I25" s="44"/>
      <c r="J25" s="44"/>
      <c r="K25" s="44"/>
      <c r="L25" s="44"/>
      <c r="M25" s="44"/>
      <c r="N25" s="45"/>
      <c r="O25" s="3"/>
    </row>
    <row r="26" spans="1:19">
      <c r="A26" s="12" t="s">
        <v>19</v>
      </c>
      <c r="B26" s="13">
        <v>27743338</v>
      </c>
      <c r="C26" s="13">
        <v>14639465</v>
      </c>
      <c r="D26" s="13">
        <v>13103873</v>
      </c>
      <c r="E26" s="14">
        <v>895</v>
      </c>
      <c r="G26" s="22" t="s">
        <v>54</v>
      </c>
      <c r="H26" s="23"/>
      <c r="I26" s="23"/>
      <c r="J26" s="23"/>
      <c r="K26" s="23"/>
      <c r="L26" s="23"/>
      <c r="M26" s="23"/>
      <c r="N26" s="24"/>
      <c r="O26" s="3"/>
    </row>
    <row r="27" spans="1:19">
      <c r="A27" s="15" t="s">
        <v>10</v>
      </c>
      <c r="B27" s="16">
        <v>68548437</v>
      </c>
      <c r="C27" s="16">
        <v>35550997</v>
      </c>
      <c r="D27" s="16">
        <v>32997440</v>
      </c>
      <c r="E27" s="17">
        <v>928</v>
      </c>
      <c r="G27" s="43" t="s">
        <v>16</v>
      </c>
      <c r="H27" s="44"/>
      <c r="I27" s="44"/>
      <c r="J27" s="44"/>
      <c r="K27" s="44"/>
      <c r="L27" s="44"/>
      <c r="M27" s="44"/>
      <c r="N27" s="45"/>
      <c r="O27" s="3"/>
      <c r="Q27" t="e">
        <f>VLOOKUP(G27,#REF!,2,FALSE)</f>
        <v>#REF!</v>
      </c>
    </row>
    <row r="28" spans="1:19" ht="15" thickBot="1">
      <c r="A28" s="12" t="s">
        <v>33</v>
      </c>
      <c r="B28" s="13">
        <v>610577</v>
      </c>
      <c r="C28" s="13">
        <v>323070</v>
      </c>
      <c r="D28" s="13">
        <v>287507</v>
      </c>
      <c r="E28" s="14">
        <v>890</v>
      </c>
      <c r="G28" s="34" t="s">
        <v>58</v>
      </c>
      <c r="H28" s="35"/>
      <c r="I28" s="35"/>
      <c r="J28" s="35"/>
      <c r="K28" s="35"/>
      <c r="L28" s="35"/>
      <c r="M28" s="35"/>
      <c r="N28" s="36"/>
      <c r="O28" s="4"/>
      <c r="Q28" t="e">
        <f>VLOOKUP(G28,#REF!,2,FALSE)</f>
        <v>#REF!</v>
      </c>
    </row>
    <row r="29" spans="1:19">
      <c r="A29" s="15" t="s">
        <v>9</v>
      </c>
      <c r="B29" s="16">
        <v>72147030</v>
      </c>
      <c r="C29" s="16">
        <v>36137975</v>
      </c>
      <c r="D29" s="16">
        <v>36009055</v>
      </c>
      <c r="E29" s="17">
        <v>99</v>
      </c>
    </row>
    <row r="30" spans="1:19">
      <c r="A30" s="12" t="s">
        <v>15</v>
      </c>
      <c r="B30" s="13">
        <v>35193978</v>
      </c>
      <c r="C30" s="13">
        <v>17611633</v>
      </c>
      <c r="D30" s="13">
        <v>17582345</v>
      </c>
      <c r="E30" s="14">
        <v>998</v>
      </c>
      <c r="H30" t="s">
        <v>64</v>
      </c>
      <c r="O30" t="s">
        <v>70</v>
      </c>
    </row>
    <row r="31" spans="1:19">
      <c r="A31" s="15" t="s">
        <v>26</v>
      </c>
      <c r="B31" s="16">
        <v>3673917</v>
      </c>
      <c r="C31" s="16">
        <v>1874376</v>
      </c>
      <c r="D31" s="16">
        <v>1799541</v>
      </c>
      <c r="E31" s="17">
        <v>960</v>
      </c>
    </row>
    <row r="32" spans="1:19">
      <c r="A32" s="12" t="s">
        <v>4</v>
      </c>
      <c r="B32" s="13">
        <v>199812341</v>
      </c>
      <c r="C32" s="13">
        <v>104596415</v>
      </c>
      <c r="D32" s="13">
        <v>95215926</v>
      </c>
      <c r="E32" s="14">
        <v>912</v>
      </c>
      <c r="G32" t="s">
        <v>65</v>
      </c>
      <c r="O32">
        <f>HLOOKUP(E41,B41:AG45,2,0)</f>
        <v>15266133</v>
      </c>
    </row>
    <row r="33" spans="1:34">
      <c r="A33" s="15" t="s">
        <v>24</v>
      </c>
      <c r="B33" s="16">
        <v>10086292</v>
      </c>
      <c r="C33" s="16">
        <v>5137773</v>
      </c>
      <c r="D33" s="16">
        <v>4948519</v>
      </c>
      <c r="E33" s="17">
        <v>963</v>
      </c>
      <c r="G33" t="s">
        <v>66</v>
      </c>
      <c r="O33">
        <f>HLOOKUP(L41,A41:AG45,3,0)</f>
        <v>879</v>
      </c>
    </row>
    <row r="34" spans="1:34">
      <c r="A34" s="12" t="s">
        <v>7</v>
      </c>
      <c r="B34" s="13">
        <v>91276115</v>
      </c>
      <c r="C34" s="13">
        <v>46809027</v>
      </c>
      <c r="D34" s="13">
        <v>44467088</v>
      </c>
      <c r="E34" s="14">
        <v>950</v>
      </c>
      <c r="G34" t="s">
        <v>67</v>
      </c>
      <c r="O34">
        <f>HLOOKUP(H41,A41:AG45,4,0)</f>
        <v>0</v>
      </c>
    </row>
    <row r="35" spans="1:34">
      <c r="A35" s="1"/>
      <c r="B35" s="2"/>
      <c r="C35" s="2"/>
      <c r="D35" s="2"/>
      <c r="E35" s="1"/>
      <c r="G35" t="s">
        <v>68</v>
      </c>
      <c r="O35">
        <f>HLOOKUP(C41,A41:AG45,5,0)</f>
        <v>0</v>
      </c>
    </row>
    <row r="36" spans="1:34">
      <c r="G36" t="s">
        <v>69</v>
      </c>
      <c r="O36">
        <f>HLOOKUP(J41,A41:AG45,2,0)</f>
        <v>719405</v>
      </c>
    </row>
    <row r="39" spans="1:34" ht="72.5">
      <c r="A39" s="9" t="s">
        <v>0</v>
      </c>
      <c r="B39" s="12" t="s">
        <v>34</v>
      </c>
      <c r="C39" s="15" t="s">
        <v>13</v>
      </c>
      <c r="D39" s="12" t="s">
        <v>31</v>
      </c>
      <c r="E39" s="15" t="s">
        <v>18</v>
      </c>
      <c r="F39" s="12" t="s">
        <v>6</v>
      </c>
      <c r="G39" s="15" t="s">
        <v>20</v>
      </c>
      <c r="H39" s="12" t="s">
        <v>35</v>
      </c>
      <c r="I39" s="15" t="s">
        <v>22</v>
      </c>
      <c r="J39" s="12" t="s">
        <v>30</v>
      </c>
      <c r="K39" s="15" t="s">
        <v>12</v>
      </c>
      <c r="L39" s="12" t="s">
        <v>21</v>
      </c>
      <c r="M39" s="15" t="s">
        <v>25</v>
      </c>
      <c r="N39" s="12" t="s">
        <v>23</v>
      </c>
      <c r="O39" s="15" t="s">
        <v>17</v>
      </c>
      <c r="P39" s="12" t="s">
        <v>11</v>
      </c>
      <c r="Q39" s="15" t="s">
        <v>16</v>
      </c>
      <c r="R39" s="12" t="s">
        <v>74</v>
      </c>
      <c r="S39" s="15" t="s">
        <v>8</v>
      </c>
      <c r="T39" s="12" t="s">
        <v>5</v>
      </c>
      <c r="U39" s="15" t="s">
        <v>28</v>
      </c>
      <c r="V39" s="12" t="s">
        <v>27</v>
      </c>
      <c r="W39" s="15" t="s">
        <v>32</v>
      </c>
      <c r="X39" s="12" t="s">
        <v>29</v>
      </c>
      <c r="Y39" s="15" t="s">
        <v>14</v>
      </c>
      <c r="Z39" s="12" t="s">
        <v>19</v>
      </c>
      <c r="AA39" s="15" t="s">
        <v>10</v>
      </c>
      <c r="AB39" s="12" t="s">
        <v>33</v>
      </c>
      <c r="AC39" s="15" t="s">
        <v>9</v>
      </c>
      <c r="AD39" s="12" t="s">
        <v>15</v>
      </c>
      <c r="AE39" s="15" t="s">
        <v>26</v>
      </c>
      <c r="AF39" s="12" t="s">
        <v>4</v>
      </c>
      <c r="AG39" s="15" t="s">
        <v>24</v>
      </c>
      <c r="AH39" s="12" t="s">
        <v>7</v>
      </c>
    </row>
    <row r="40" spans="1:34" ht="29">
      <c r="A40" s="10" t="s">
        <v>1</v>
      </c>
      <c r="B40" s="13" t="s">
        <v>73</v>
      </c>
      <c r="C40" s="16">
        <v>49386799</v>
      </c>
      <c r="D40" s="13">
        <v>1383727</v>
      </c>
      <c r="E40" s="16">
        <v>31205576</v>
      </c>
      <c r="F40" s="13">
        <v>104099452</v>
      </c>
      <c r="G40" s="16">
        <v>25545198</v>
      </c>
      <c r="H40" s="13">
        <v>585764</v>
      </c>
      <c r="I40" s="16">
        <v>16787941</v>
      </c>
      <c r="J40" s="13">
        <v>1458545</v>
      </c>
      <c r="K40" s="16">
        <v>60439692</v>
      </c>
      <c r="L40" s="13">
        <v>25351462</v>
      </c>
      <c r="M40" s="16">
        <v>6864602</v>
      </c>
      <c r="N40" s="13">
        <v>12541302</v>
      </c>
      <c r="O40" s="16">
        <v>32988134</v>
      </c>
      <c r="P40" s="13">
        <v>61095297</v>
      </c>
      <c r="Q40" s="16">
        <v>33406061</v>
      </c>
      <c r="R40" s="13">
        <v>64473</v>
      </c>
      <c r="S40" s="16">
        <v>72626809</v>
      </c>
      <c r="T40" s="13">
        <v>112374333</v>
      </c>
      <c r="U40" s="16">
        <v>2570390</v>
      </c>
      <c r="V40" s="13">
        <v>2966889</v>
      </c>
      <c r="W40" s="16">
        <v>1097206</v>
      </c>
      <c r="X40" s="13">
        <v>1978502</v>
      </c>
      <c r="Y40" s="16">
        <v>41974218</v>
      </c>
      <c r="Z40" s="13">
        <v>27743338</v>
      </c>
      <c r="AA40" s="16">
        <v>68548437</v>
      </c>
      <c r="AB40" s="13">
        <v>610577</v>
      </c>
      <c r="AC40" s="16">
        <v>72147030</v>
      </c>
      <c r="AD40" s="13">
        <v>35193978</v>
      </c>
      <c r="AE40" s="16">
        <v>3673917</v>
      </c>
      <c r="AF40" s="13">
        <v>199812341</v>
      </c>
      <c r="AG40" s="16">
        <v>10086292</v>
      </c>
      <c r="AH40" s="13">
        <v>91276115</v>
      </c>
    </row>
    <row r="41" spans="1:34">
      <c r="A41" s="10" t="s">
        <v>2</v>
      </c>
      <c r="B41" s="13" t="s">
        <v>71</v>
      </c>
      <c r="C41" s="16">
        <v>24831408</v>
      </c>
      <c r="D41" s="13">
        <v>713912</v>
      </c>
      <c r="E41" s="16">
        <v>15939443</v>
      </c>
      <c r="F41" s="13">
        <v>54278157</v>
      </c>
      <c r="G41" s="16">
        <v>12827915</v>
      </c>
      <c r="H41" s="13">
        <v>344669</v>
      </c>
      <c r="I41" s="16">
        <v>8987326</v>
      </c>
      <c r="J41" s="13">
        <v>739140</v>
      </c>
      <c r="K41" s="16">
        <v>31491260</v>
      </c>
      <c r="L41" s="13">
        <v>13494734</v>
      </c>
      <c r="M41" s="16">
        <v>3481873</v>
      </c>
      <c r="N41" s="13">
        <v>6640662</v>
      </c>
      <c r="O41" s="16">
        <v>16930315</v>
      </c>
      <c r="P41" s="13">
        <v>30966657</v>
      </c>
      <c r="Q41" s="16">
        <v>16027412</v>
      </c>
      <c r="R41" s="13">
        <v>33123</v>
      </c>
      <c r="S41" s="16">
        <v>37612306</v>
      </c>
      <c r="T41" s="13">
        <v>58243056</v>
      </c>
      <c r="U41" s="16">
        <v>1290171</v>
      </c>
      <c r="V41" s="13">
        <v>1491832</v>
      </c>
      <c r="W41" s="16">
        <v>555339</v>
      </c>
      <c r="X41" s="13">
        <v>1024649</v>
      </c>
      <c r="Y41" s="16">
        <v>21212136</v>
      </c>
      <c r="Z41" s="13">
        <v>14639465</v>
      </c>
      <c r="AA41" s="16">
        <v>35550997</v>
      </c>
      <c r="AB41" s="13">
        <v>323070</v>
      </c>
      <c r="AC41" s="16">
        <v>36137975</v>
      </c>
      <c r="AD41" s="13">
        <v>17611633</v>
      </c>
      <c r="AE41" s="16">
        <v>1874376</v>
      </c>
      <c r="AF41" s="13">
        <v>104596415</v>
      </c>
      <c r="AG41" s="16">
        <v>5137773</v>
      </c>
      <c r="AH41" s="13">
        <v>46809027</v>
      </c>
    </row>
    <row r="42" spans="1:34">
      <c r="A42" s="10" t="s">
        <v>3</v>
      </c>
      <c r="B42" s="13" t="s">
        <v>72</v>
      </c>
      <c r="C42" s="16">
        <v>24555391</v>
      </c>
      <c r="D42" s="13">
        <v>669815</v>
      </c>
      <c r="E42" s="16">
        <v>15266133</v>
      </c>
      <c r="F42" s="13">
        <v>49821295</v>
      </c>
      <c r="G42" s="16">
        <v>12717283</v>
      </c>
      <c r="H42" s="13">
        <v>241095</v>
      </c>
      <c r="I42" s="16">
        <v>7800615</v>
      </c>
      <c r="J42" s="13">
        <v>719405</v>
      </c>
      <c r="K42" s="16">
        <v>28948432</v>
      </c>
      <c r="L42" s="13">
        <v>11856728</v>
      </c>
      <c r="M42" s="16">
        <v>3382729</v>
      </c>
      <c r="N42" s="13">
        <v>5900640</v>
      </c>
      <c r="O42" s="16">
        <v>16057819</v>
      </c>
      <c r="P42" s="13">
        <v>30128640</v>
      </c>
      <c r="Q42" s="16">
        <v>17378649</v>
      </c>
      <c r="R42" s="13">
        <v>31350</v>
      </c>
      <c r="S42" s="16">
        <v>35014503</v>
      </c>
      <c r="T42" s="13">
        <v>54131277</v>
      </c>
      <c r="U42" s="16">
        <v>1280219</v>
      </c>
      <c r="V42" s="13">
        <v>1475057</v>
      </c>
      <c r="W42" s="16">
        <v>541867</v>
      </c>
      <c r="X42" s="13">
        <v>953853</v>
      </c>
      <c r="Y42" s="16">
        <v>20762082</v>
      </c>
      <c r="Z42" s="13">
        <v>13103873</v>
      </c>
      <c r="AA42" s="16">
        <v>32997440</v>
      </c>
      <c r="AB42" s="13">
        <v>287507</v>
      </c>
      <c r="AC42" s="16">
        <v>36009055</v>
      </c>
      <c r="AD42" s="13">
        <v>17582345</v>
      </c>
      <c r="AE42" s="16">
        <v>1799541</v>
      </c>
      <c r="AF42" s="13">
        <v>95215926</v>
      </c>
      <c r="AG42" s="16">
        <v>4948519</v>
      </c>
      <c r="AH42" s="13">
        <v>44467088</v>
      </c>
    </row>
    <row r="43" spans="1:34">
      <c r="A43" s="11" t="s">
        <v>41</v>
      </c>
      <c r="B43" s="14">
        <v>876</v>
      </c>
      <c r="C43" s="17">
        <v>989</v>
      </c>
      <c r="D43" s="14">
        <v>938</v>
      </c>
      <c r="E43" s="17">
        <v>958</v>
      </c>
      <c r="F43" s="14">
        <v>919</v>
      </c>
      <c r="G43" s="17">
        <v>992</v>
      </c>
      <c r="H43" s="14">
        <v>700</v>
      </c>
      <c r="I43" s="17">
        <v>868</v>
      </c>
      <c r="J43" s="14">
        <v>973</v>
      </c>
      <c r="K43" s="17">
        <v>920</v>
      </c>
      <c r="L43" s="14">
        <v>879</v>
      </c>
      <c r="M43" s="17">
        <v>972</v>
      </c>
      <c r="N43" s="14">
        <v>889</v>
      </c>
      <c r="O43" s="17">
        <v>948</v>
      </c>
      <c r="P43" s="14">
        <v>973</v>
      </c>
      <c r="Q43" s="18">
        <v>1084</v>
      </c>
      <c r="R43" s="14">
        <v>947</v>
      </c>
      <c r="S43" s="17">
        <v>931</v>
      </c>
      <c r="T43" s="14">
        <v>931</v>
      </c>
      <c r="U43" s="17">
        <v>992</v>
      </c>
      <c r="V43" s="14">
        <v>989</v>
      </c>
      <c r="W43" s="17">
        <v>976</v>
      </c>
      <c r="X43" s="14">
        <v>931</v>
      </c>
      <c r="Y43" s="17">
        <v>979</v>
      </c>
      <c r="Z43" s="14">
        <v>895</v>
      </c>
      <c r="AA43" s="17">
        <v>928</v>
      </c>
      <c r="AB43" s="14">
        <v>890</v>
      </c>
      <c r="AC43" s="17">
        <v>99</v>
      </c>
      <c r="AD43" s="14">
        <v>998</v>
      </c>
      <c r="AE43" s="17">
        <v>960</v>
      </c>
      <c r="AF43" s="14">
        <v>912</v>
      </c>
      <c r="AG43" s="17">
        <v>963</v>
      </c>
      <c r="AH43" s="14">
        <v>950</v>
      </c>
    </row>
  </sheetData>
  <mergeCells count="25">
    <mergeCell ref="G28:N28"/>
    <mergeCell ref="G16:R16"/>
    <mergeCell ref="G17:R17"/>
    <mergeCell ref="G19:N19"/>
    <mergeCell ref="G24:N24"/>
    <mergeCell ref="G22:N22"/>
    <mergeCell ref="G23:N23"/>
    <mergeCell ref="G26:N26"/>
    <mergeCell ref="G27:N27"/>
    <mergeCell ref="G25:N25"/>
    <mergeCell ref="G3:R3"/>
    <mergeCell ref="G13:R13"/>
    <mergeCell ref="G15:R15"/>
    <mergeCell ref="G20:N20"/>
    <mergeCell ref="G21:N21"/>
    <mergeCell ref="G14:R14"/>
    <mergeCell ref="G4:R4"/>
    <mergeCell ref="G5:R5"/>
    <mergeCell ref="G6:R6"/>
    <mergeCell ref="G7:R7"/>
    <mergeCell ref="G8:R8"/>
    <mergeCell ref="G9:R9"/>
    <mergeCell ref="G10:R10"/>
    <mergeCell ref="G11:R11"/>
    <mergeCell ref="G12:R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AE2EB-DBE1-4DC4-AB1E-731F271279CE}">
  <dimension ref="A1:E34"/>
  <sheetViews>
    <sheetView workbookViewId="0">
      <selection activeCell="Q5" sqref="Q5"/>
    </sheetView>
  </sheetViews>
  <sheetFormatPr defaultRowHeight="14.5"/>
  <cols>
    <col min="1" max="1" width="16.81640625" bestFit="1" customWidth="1"/>
  </cols>
  <sheetData>
    <row r="1" spans="1:5" ht="43.5">
      <c r="A1" s="9" t="s">
        <v>0</v>
      </c>
      <c r="B1" s="10" t="s">
        <v>1</v>
      </c>
      <c r="C1" s="10" t="s">
        <v>2</v>
      </c>
      <c r="D1" s="10" t="s">
        <v>3</v>
      </c>
      <c r="E1" s="11" t="s">
        <v>41</v>
      </c>
    </row>
    <row r="2" spans="1:5" ht="29">
      <c r="A2" s="12" t="s">
        <v>34</v>
      </c>
      <c r="B2" s="13" t="s">
        <v>73</v>
      </c>
      <c r="C2" s="13" t="s">
        <v>71</v>
      </c>
      <c r="D2" s="13" t="s">
        <v>72</v>
      </c>
      <c r="E2" s="14">
        <v>876</v>
      </c>
    </row>
    <row r="3" spans="1:5">
      <c r="A3" s="15" t="s">
        <v>13</v>
      </c>
      <c r="B3" s="16">
        <v>49386799</v>
      </c>
      <c r="C3" s="16">
        <v>24831408</v>
      </c>
      <c r="D3" s="16">
        <v>24555391</v>
      </c>
      <c r="E3" s="17">
        <v>989</v>
      </c>
    </row>
    <row r="4" spans="1:5">
      <c r="A4" s="12" t="s">
        <v>31</v>
      </c>
      <c r="B4" s="13">
        <v>1383727</v>
      </c>
      <c r="C4" s="13">
        <v>713912</v>
      </c>
      <c r="D4" s="13">
        <v>669815</v>
      </c>
      <c r="E4" s="14">
        <v>938</v>
      </c>
    </row>
    <row r="5" spans="1:5">
      <c r="A5" s="15" t="s">
        <v>18</v>
      </c>
      <c r="B5" s="16">
        <v>31205576</v>
      </c>
      <c r="C5" s="16">
        <v>15939443</v>
      </c>
      <c r="D5" s="16">
        <v>15266133</v>
      </c>
      <c r="E5" s="17">
        <v>958</v>
      </c>
    </row>
    <row r="6" spans="1:5">
      <c r="A6" s="12" t="s">
        <v>6</v>
      </c>
      <c r="B6" s="13">
        <v>104099452</v>
      </c>
      <c r="C6" s="13">
        <v>54278157</v>
      </c>
      <c r="D6" s="13">
        <v>49821295</v>
      </c>
      <c r="E6" s="14">
        <v>919</v>
      </c>
    </row>
    <row r="7" spans="1:5">
      <c r="A7" s="15" t="s">
        <v>20</v>
      </c>
      <c r="B7" s="16">
        <v>25545198</v>
      </c>
      <c r="C7" s="16">
        <v>12827915</v>
      </c>
      <c r="D7" s="16">
        <v>12717283</v>
      </c>
      <c r="E7" s="17">
        <v>992</v>
      </c>
    </row>
    <row r="8" spans="1:5" ht="43.5">
      <c r="A8" s="12" t="s">
        <v>35</v>
      </c>
      <c r="B8" s="13">
        <v>585764</v>
      </c>
      <c r="C8" s="13">
        <v>344669</v>
      </c>
      <c r="D8" s="13">
        <v>241095</v>
      </c>
      <c r="E8" s="14">
        <v>700</v>
      </c>
    </row>
    <row r="9" spans="1:5">
      <c r="A9" s="15" t="s">
        <v>22</v>
      </c>
      <c r="B9" s="16">
        <v>16787941</v>
      </c>
      <c r="C9" s="16">
        <v>8987326</v>
      </c>
      <c r="D9" s="16">
        <v>7800615</v>
      </c>
      <c r="E9" s="17">
        <v>868</v>
      </c>
    </row>
    <row r="10" spans="1:5">
      <c r="A10" s="12" t="s">
        <v>30</v>
      </c>
      <c r="B10" s="13">
        <v>1458545</v>
      </c>
      <c r="C10" s="13">
        <v>739140</v>
      </c>
      <c r="D10" s="13">
        <v>719405</v>
      </c>
      <c r="E10" s="14">
        <v>973</v>
      </c>
    </row>
    <row r="11" spans="1:5">
      <c r="A11" s="15" t="s">
        <v>12</v>
      </c>
      <c r="B11" s="16">
        <v>60439692</v>
      </c>
      <c r="C11" s="16">
        <v>31491260</v>
      </c>
      <c r="D11" s="16">
        <v>28948432</v>
      </c>
      <c r="E11" s="17">
        <v>920</v>
      </c>
    </row>
    <row r="12" spans="1:5">
      <c r="A12" s="12" t="s">
        <v>21</v>
      </c>
      <c r="B12" s="13">
        <v>25351462</v>
      </c>
      <c r="C12" s="13">
        <v>13494734</v>
      </c>
      <c r="D12" s="13">
        <v>11856728</v>
      </c>
      <c r="E12" s="14">
        <v>879</v>
      </c>
    </row>
    <row r="13" spans="1:5">
      <c r="A13" s="15" t="s">
        <v>25</v>
      </c>
      <c r="B13" s="16">
        <v>6864602</v>
      </c>
      <c r="C13" s="16">
        <v>3481873</v>
      </c>
      <c r="D13" s="16">
        <v>3382729</v>
      </c>
      <c r="E13" s="17">
        <v>972</v>
      </c>
    </row>
    <row r="14" spans="1:5">
      <c r="A14" s="12" t="s">
        <v>23</v>
      </c>
      <c r="B14" s="13">
        <v>12541302</v>
      </c>
      <c r="C14" s="13">
        <v>6640662</v>
      </c>
      <c r="D14" s="13">
        <v>5900640</v>
      </c>
      <c r="E14" s="14">
        <v>889</v>
      </c>
    </row>
    <row r="15" spans="1:5">
      <c r="A15" s="15" t="s">
        <v>17</v>
      </c>
      <c r="B15" s="16">
        <v>32988134</v>
      </c>
      <c r="C15" s="16">
        <v>16930315</v>
      </c>
      <c r="D15" s="16">
        <v>16057819</v>
      </c>
      <c r="E15" s="17">
        <v>948</v>
      </c>
    </row>
    <row r="16" spans="1:5">
      <c r="A16" s="12" t="s">
        <v>11</v>
      </c>
      <c r="B16" s="13">
        <v>61095297</v>
      </c>
      <c r="C16" s="13">
        <v>30966657</v>
      </c>
      <c r="D16" s="13">
        <v>30128640</v>
      </c>
      <c r="E16" s="14">
        <v>973</v>
      </c>
    </row>
    <row r="17" spans="1:5">
      <c r="A17" s="15" t="s">
        <v>16</v>
      </c>
      <c r="B17" s="16">
        <v>33406061</v>
      </c>
      <c r="C17" s="16">
        <v>16027412</v>
      </c>
      <c r="D17" s="16">
        <v>17378649</v>
      </c>
      <c r="E17" s="18">
        <v>1084</v>
      </c>
    </row>
    <row r="18" spans="1:5">
      <c r="A18" s="12" t="s">
        <v>74</v>
      </c>
      <c r="B18" s="13">
        <v>64473</v>
      </c>
      <c r="C18" s="13">
        <v>33123</v>
      </c>
      <c r="D18" s="13">
        <v>31350</v>
      </c>
      <c r="E18" s="14">
        <v>947</v>
      </c>
    </row>
    <row r="19" spans="1:5">
      <c r="A19" s="15" t="s">
        <v>8</v>
      </c>
      <c r="B19" s="16">
        <v>72626809</v>
      </c>
      <c r="C19" s="16">
        <v>37612306</v>
      </c>
      <c r="D19" s="16">
        <v>35014503</v>
      </c>
      <c r="E19" s="17">
        <v>931</v>
      </c>
    </row>
    <row r="20" spans="1:5">
      <c r="A20" s="12" t="s">
        <v>5</v>
      </c>
      <c r="B20" s="13">
        <v>112374333</v>
      </c>
      <c r="C20" s="13">
        <v>58243056</v>
      </c>
      <c r="D20" s="13">
        <v>54131277</v>
      </c>
      <c r="E20" s="14">
        <v>931</v>
      </c>
    </row>
    <row r="21" spans="1:5">
      <c r="A21" s="15" t="s">
        <v>28</v>
      </c>
      <c r="B21" s="16">
        <v>2570390</v>
      </c>
      <c r="C21" s="16">
        <v>1290171</v>
      </c>
      <c r="D21" s="16">
        <v>1280219</v>
      </c>
      <c r="E21" s="17">
        <v>992</v>
      </c>
    </row>
    <row r="22" spans="1:5">
      <c r="A22" s="12" t="s">
        <v>27</v>
      </c>
      <c r="B22" s="13">
        <v>2966889</v>
      </c>
      <c r="C22" s="13">
        <v>1491832</v>
      </c>
      <c r="D22" s="13">
        <v>1475057</v>
      </c>
      <c r="E22" s="14">
        <v>989</v>
      </c>
    </row>
    <row r="23" spans="1:5">
      <c r="A23" s="15" t="s">
        <v>32</v>
      </c>
      <c r="B23" s="16">
        <v>1097206</v>
      </c>
      <c r="C23" s="16">
        <v>555339</v>
      </c>
      <c r="D23" s="16">
        <v>541867</v>
      </c>
      <c r="E23" s="17">
        <v>976</v>
      </c>
    </row>
    <row r="24" spans="1:5">
      <c r="A24" s="12" t="s">
        <v>29</v>
      </c>
      <c r="B24" s="13">
        <v>1978502</v>
      </c>
      <c r="C24" s="13">
        <v>1024649</v>
      </c>
      <c r="D24" s="13">
        <v>953853</v>
      </c>
      <c r="E24" s="14">
        <v>931</v>
      </c>
    </row>
    <row r="25" spans="1:5">
      <c r="A25" s="15" t="s">
        <v>14</v>
      </c>
      <c r="B25" s="16">
        <v>41974218</v>
      </c>
      <c r="C25" s="16">
        <v>21212136</v>
      </c>
      <c r="D25" s="16">
        <v>20762082</v>
      </c>
      <c r="E25" s="17">
        <v>979</v>
      </c>
    </row>
    <row r="26" spans="1:5">
      <c r="A26" s="12" t="s">
        <v>19</v>
      </c>
      <c r="B26" s="13">
        <v>27743338</v>
      </c>
      <c r="C26" s="13">
        <v>14639465</v>
      </c>
      <c r="D26" s="13">
        <v>13103873</v>
      </c>
      <c r="E26" s="14">
        <v>895</v>
      </c>
    </row>
    <row r="27" spans="1:5">
      <c r="A27" s="15" t="s">
        <v>10</v>
      </c>
      <c r="B27" s="16">
        <v>68548437</v>
      </c>
      <c r="C27" s="16">
        <v>35550997</v>
      </c>
      <c r="D27" s="16">
        <v>32997440</v>
      </c>
      <c r="E27" s="17">
        <v>928</v>
      </c>
    </row>
    <row r="28" spans="1:5">
      <c r="A28" s="12" t="s">
        <v>33</v>
      </c>
      <c r="B28" s="13">
        <v>610577</v>
      </c>
      <c r="C28" s="13">
        <v>323070</v>
      </c>
      <c r="D28" s="13">
        <v>287507</v>
      </c>
      <c r="E28" s="14">
        <v>890</v>
      </c>
    </row>
    <row r="29" spans="1:5">
      <c r="A29" s="15" t="s">
        <v>9</v>
      </c>
      <c r="B29" s="16">
        <v>72147030</v>
      </c>
      <c r="C29" s="16">
        <v>36137975</v>
      </c>
      <c r="D29" s="16">
        <v>36009055</v>
      </c>
      <c r="E29" s="17">
        <v>99</v>
      </c>
    </row>
    <row r="30" spans="1:5">
      <c r="A30" s="12" t="s">
        <v>15</v>
      </c>
      <c r="B30" s="13">
        <v>35193978</v>
      </c>
      <c r="C30" s="13">
        <v>17611633</v>
      </c>
      <c r="D30" s="13">
        <v>17582345</v>
      </c>
      <c r="E30" s="14">
        <v>998</v>
      </c>
    </row>
    <row r="31" spans="1:5">
      <c r="A31" s="15" t="s">
        <v>26</v>
      </c>
      <c r="B31" s="16">
        <v>3673917</v>
      </c>
      <c r="C31" s="16">
        <v>1874376</v>
      </c>
      <c r="D31" s="16">
        <v>1799541</v>
      </c>
      <c r="E31" s="17">
        <v>960</v>
      </c>
    </row>
    <row r="32" spans="1:5">
      <c r="A32" s="12" t="s">
        <v>4</v>
      </c>
      <c r="B32" s="13">
        <v>199812341</v>
      </c>
      <c r="C32" s="13">
        <v>104596415</v>
      </c>
      <c r="D32" s="13">
        <v>95215926</v>
      </c>
      <c r="E32" s="14">
        <v>912</v>
      </c>
    </row>
    <row r="33" spans="1:5">
      <c r="A33" s="15" t="s">
        <v>24</v>
      </c>
      <c r="B33" s="16">
        <v>10086292</v>
      </c>
      <c r="C33" s="16">
        <v>5137773</v>
      </c>
      <c r="D33" s="16">
        <v>4948519</v>
      </c>
      <c r="E33" s="17">
        <v>963</v>
      </c>
    </row>
    <row r="34" spans="1:5">
      <c r="A34" s="12" t="s">
        <v>7</v>
      </c>
      <c r="B34" s="13">
        <v>91276115</v>
      </c>
      <c r="C34" s="13">
        <v>46809027</v>
      </c>
      <c r="D34" s="13">
        <v>44467088</v>
      </c>
      <c r="E34" s="14">
        <v>950</v>
      </c>
    </row>
  </sheetData>
  <conditionalFormatting sqref="A1:A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B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{1C938741-BC25-4BF1-A9C1-6572ECC455C1}</x14:id>
        </ext>
      </extLst>
    </cfRule>
  </conditionalFormatting>
  <conditionalFormatting sqref="C1:C33">
    <cfRule type="colorScale" priority="3">
      <colorScale>
        <cfvo type="min"/>
        <cfvo type="max"/>
        <color rgb="FFFCFCFF"/>
        <color rgb="FFF8696B"/>
      </colorScale>
    </cfRule>
  </conditionalFormatting>
  <conditionalFormatting sqref="D1:D33">
    <cfRule type="top10" dxfId="9" priority="4" bottom="1" rank="10"/>
  </conditionalFormatting>
  <conditionalFormatting sqref="E1:E33">
    <cfRule type="cellIs" dxfId="8" priority="5" operator="greaterThan">
      <formula>950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938741-BC25-4BF1-A9C1-6572ECC455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058A-CD68-4E1C-9DF3-3A79592236C1}">
  <dimension ref="A1:U91"/>
  <sheetViews>
    <sheetView tabSelected="1" topLeftCell="D60" workbookViewId="0">
      <selection activeCell="U70" sqref="U70"/>
    </sheetView>
  </sheetViews>
  <sheetFormatPr defaultRowHeight="14.5"/>
  <cols>
    <col min="3" max="3" width="10" customWidth="1"/>
    <col min="4" max="4" width="13.36328125" customWidth="1"/>
    <col min="6" max="6" width="12.453125" customWidth="1"/>
  </cols>
  <sheetData>
    <row r="1" spans="1:15" ht="29">
      <c r="A1" s="46" t="s">
        <v>75</v>
      </c>
      <c r="B1" s="46" t="s">
        <v>76</v>
      </c>
      <c r="C1" s="46" t="s">
        <v>77</v>
      </c>
      <c r="D1" s="46" t="s">
        <v>78</v>
      </c>
      <c r="E1" s="46" t="s">
        <v>79</v>
      </c>
      <c r="F1" s="46" t="s">
        <v>80</v>
      </c>
    </row>
    <row r="2" spans="1:15">
      <c r="A2" s="1">
        <v>1</v>
      </c>
      <c r="B2" s="1" t="s">
        <v>81</v>
      </c>
      <c r="C2" s="1">
        <v>1200</v>
      </c>
      <c r="D2" s="1">
        <v>800</v>
      </c>
      <c r="E2" s="1" t="s">
        <v>82</v>
      </c>
      <c r="F2" s="1">
        <v>4</v>
      </c>
    </row>
    <row r="3" spans="1:15" ht="17.5">
      <c r="A3" s="1">
        <v>2</v>
      </c>
      <c r="B3" s="1" t="s">
        <v>83</v>
      </c>
      <c r="C3" s="1">
        <v>1500</v>
      </c>
      <c r="D3" s="1">
        <v>600</v>
      </c>
      <c r="E3" s="1" t="s">
        <v>84</v>
      </c>
      <c r="F3" s="1">
        <v>5</v>
      </c>
      <c r="G3" s="47" t="s">
        <v>105</v>
      </c>
    </row>
    <row r="4" spans="1:15">
      <c r="A4" s="1">
        <v>3</v>
      </c>
      <c r="B4" s="1" t="s">
        <v>85</v>
      </c>
      <c r="C4" s="1">
        <v>1000</v>
      </c>
      <c r="D4" s="1">
        <v>700</v>
      </c>
      <c r="E4" s="1" t="s">
        <v>86</v>
      </c>
      <c r="F4" s="1">
        <v>3</v>
      </c>
      <c r="G4" s="48"/>
    </row>
    <row r="5" spans="1:15">
      <c r="A5" s="1">
        <v>4</v>
      </c>
      <c r="B5" s="1" t="s">
        <v>87</v>
      </c>
      <c r="C5" s="1">
        <v>1300</v>
      </c>
      <c r="D5" s="1">
        <v>850</v>
      </c>
      <c r="E5" s="1" t="s">
        <v>88</v>
      </c>
      <c r="F5" s="1">
        <v>4</v>
      </c>
      <c r="G5" s="49" t="s">
        <v>106</v>
      </c>
    </row>
    <row r="6" spans="1:15">
      <c r="A6" s="1">
        <v>5</v>
      </c>
      <c r="B6" s="1" t="s">
        <v>89</v>
      </c>
      <c r="C6" s="1">
        <v>1100</v>
      </c>
      <c r="D6" s="1">
        <v>750</v>
      </c>
      <c r="E6" s="1" t="s">
        <v>82</v>
      </c>
      <c r="F6" s="1">
        <v>2</v>
      </c>
      <c r="G6" s="48" t="s">
        <v>107</v>
      </c>
      <c r="O6">
        <f>SUM(Table1[Sales ($)])</f>
        <v>27400</v>
      </c>
    </row>
    <row r="7" spans="1:15">
      <c r="A7" s="1">
        <v>6</v>
      </c>
      <c r="B7" s="1" t="s">
        <v>90</v>
      </c>
      <c r="C7" s="1">
        <v>1600</v>
      </c>
      <c r="D7" s="1">
        <v>1000</v>
      </c>
      <c r="E7" s="1" t="s">
        <v>84</v>
      </c>
      <c r="F7" s="1">
        <v>5</v>
      </c>
      <c r="G7" s="48"/>
    </row>
    <row r="8" spans="1:15">
      <c r="A8" s="1">
        <v>7</v>
      </c>
      <c r="B8" s="1" t="s">
        <v>91</v>
      </c>
      <c r="C8" s="1">
        <v>1700</v>
      </c>
      <c r="D8" s="1">
        <v>950</v>
      </c>
      <c r="E8" s="1" t="s">
        <v>86</v>
      </c>
      <c r="F8" s="1">
        <v>4</v>
      </c>
      <c r="G8" s="49" t="s">
        <v>108</v>
      </c>
    </row>
    <row r="9" spans="1:15">
      <c r="A9" s="1">
        <v>8</v>
      </c>
      <c r="B9" s="1" t="s">
        <v>92</v>
      </c>
      <c r="C9" s="1">
        <v>1400</v>
      </c>
      <c r="D9" s="1">
        <v>800</v>
      </c>
      <c r="E9" s="1" t="s">
        <v>88</v>
      </c>
      <c r="F9" s="1">
        <v>3</v>
      </c>
      <c r="G9" s="48" t="s">
        <v>109</v>
      </c>
      <c r="O9">
        <f>SUM(Table1[Expenses ($)])</f>
        <v>16450</v>
      </c>
    </row>
    <row r="10" spans="1:15">
      <c r="A10" s="1">
        <v>9</v>
      </c>
      <c r="B10" s="1" t="s">
        <v>93</v>
      </c>
      <c r="C10" s="1">
        <v>900</v>
      </c>
      <c r="D10" s="1">
        <v>650</v>
      </c>
      <c r="E10" s="1" t="s">
        <v>82</v>
      </c>
      <c r="F10" s="1">
        <v>2</v>
      </c>
    </row>
    <row r="11" spans="1:15" ht="17.5">
      <c r="A11" s="1">
        <v>10</v>
      </c>
      <c r="B11" s="1" t="s">
        <v>94</v>
      </c>
      <c r="C11" s="1">
        <v>1800</v>
      </c>
      <c r="D11" s="1">
        <v>1100</v>
      </c>
      <c r="E11" s="1" t="s">
        <v>84</v>
      </c>
      <c r="F11" s="1">
        <v>5</v>
      </c>
      <c r="G11" s="47" t="s">
        <v>110</v>
      </c>
    </row>
    <row r="12" spans="1:15">
      <c r="A12" s="1">
        <v>11</v>
      </c>
      <c r="B12" s="1" t="s">
        <v>95</v>
      </c>
      <c r="C12" s="1">
        <v>1250</v>
      </c>
      <c r="D12" s="1">
        <v>700</v>
      </c>
      <c r="E12" s="1" t="s">
        <v>86</v>
      </c>
      <c r="F12" s="1">
        <v>3</v>
      </c>
      <c r="G12" s="48"/>
    </row>
    <row r="13" spans="1:15">
      <c r="A13" s="1">
        <v>12</v>
      </c>
      <c r="B13" s="1" t="s">
        <v>96</v>
      </c>
      <c r="C13" s="1">
        <v>1450</v>
      </c>
      <c r="D13" s="1">
        <v>950</v>
      </c>
      <c r="E13" s="1" t="s">
        <v>88</v>
      </c>
      <c r="F13" s="1">
        <v>4</v>
      </c>
      <c r="G13" s="49" t="s">
        <v>111</v>
      </c>
    </row>
    <row r="14" spans="1:15">
      <c r="A14" s="1">
        <v>13</v>
      </c>
      <c r="B14" s="1" t="s">
        <v>97</v>
      </c>
      <c r="C14" s="1">
        <v>1350</v>
      </c>
      <c r="D14" s="1">
        <v>800</v>
      </c>
      <c r="E14" s="1" t="s">
        <v>82</v>
      </c>
      <c r="F14" s="1">
        <v>5</v>
      </c>
      <c r="G14" s="48" t="s">
        <v>112</v>
      </c>
      <c r="O14">
        <f>COUNT(Table1[ID])</f>
        <v>20</v>
      </c>
    </row>
    <row r="15" spans="1:15">
      <c r="A15" s="1">
        <v>14</v>
      </c>
      <c r="B15" s="1" t="s">
        <v>98</v>
      </c>
      <c r="C15" s="1">
        <v>1600</v>
      </c>
      <c r="D15" s="1">
        <v>1000</v>
      </c>
      <c r="E15" s="1" t="s">
        <v>84</v>
      </c>
      <c r="F15" s="1">
        <v>4</v>
      </c>
      <c r="G15" s="48"/>
    </row>
    <row r="16" spans="1:15">
      <c r="A16" s="1">
        <v>15</v>
      </c>
      <c r="B16" s="1" t="s">
        <v>99</v>
      </c>
      <c r="C16" s="1">
        <v>1550</v>
      </c>
      <c r="D16" s="1">
        <v>850</v>
      </c>
      <c r="E16" s="1" t="s">
        <v>86</v>
      </c>
      <c r="F16" s="1">
        <v>4</v>
      </c>
      <c r="G16" s="49" t="s">
        <v>113</v>
      </c>
    </row>
    <row r="17" spans="1:15">
      <c r="A17" s="1">
        <v>16</v>
      </c>
      <c r="B17" s="1" t="s">
        <v>100</v>
      </c>
      <c r="C17" s="1">
        <v>1100</v>
      </c>
      <c r="D17" s="1">
        <v>650</v>
      </c>
      <c r="E17" s="1" t="s">
        <v>88</v>
      </c>
      <c r="F17" s="1">
        <v>2</v>
      </c>
      <c r="G17" s="48" t="s">
        <v>114</v>
      </c>
      <c r="O17">
        <f>COUNTIF(Table1[Rating (1-5)],"&gt;=4")</f>
        <v>12</v>
      </c>
    </row>
    <row r="18" spans="1:15">
      <c r="A18" s="1">
        <v>17</v>
      </c>
      <c r="B18" s="1" t="s">
        <v>101</v>
      </c>
      <c r="C18" s="1">
        <v>1250</v>
      </c>
      <c r="D18" s="1">
        <v>700</v>
      </c>
      <c r="E18" s="1" t="s">
        <v>82</v>
      </c>
      <c r="F18" s="1">
        <v>3</v>
      </c>
    </row>
    <row r="19" spans="1:15" ht="17.5">
      <c r="A19" s="1">
        <v>18</v>
      </c>
      <c r="B19" s="1" t="s">
        <v>102</v>
      </c>
      <c r="C19" s="1">
        <v>1650</v>
      </c>
      <c r="D19" s="1">
        <v>950</v>
      </c>
      <c r="E19" s="1" t="s">
        <v>84</v>
      </c>
      <c r="F19" s="1">
        <v>5</v>
      </c>
      <c r="G19" s="47" t="s">
        <v>115</v>
      </c>
    </row>
    <row r="20" spans="1:15">
      <c r="A20" s="1">
        <v>19</v>
      </c>
      <c r="B20" s="1" t="s">
        <v>103</v>
      </c>
      <c r="C20" s="1">
        <v>1400</v>
      </c>
      <c r="D20" s="1">
        <v>850</v>
      </c>
      <c r="E20" s="1" t="s">
        <v>86</v>
      </c>
      <c r="F20" s="1">
        <v>4</v>
      </c>
      <c r="G20" s="48"/>
    </row>
    <row r="21" spans="1:15">
      <c r="A21" s="1">
        <v>20</v>
      </c>
      <c r="B21" s="1" t="s">
        <v>104</v>
      </c>
      <c r="C21" s="1">
        <v>1300</v>
      </c>
      <c r="D21" s="1">
        <v>800</v>
      </c>
      <c r="E21" s="1" t="s">
        <v>88</v>
      </c>
      <c r="F21" s="1">
        <v>3</v>
      </c>
      <c r="G21" s="49" t="s">
        <v>116</v>
      </c>
    </row>
    <row r="22" spans="1:15">
      <c r="G22" s="48" t="s">
        <v>117</v>
      </c>
      <c r="O22">
        <f>AVERAGE(Table1[Sales ($)])</f>
        <v>1370</v>
      </c>
    </row>
    <row r="23" spans="1:15">
      <c r="G23" s="48"/>
    </row>
    <row r="24" spans="1:15">
      <c r="G24" s="49" t="s">
        <v>118</v>
      </c>
    </row>
    <row r="25" spans="1:15">
      <c r="G25" s="48" t="s">
        <v>119</v>
      </c>
      <c r="O25">
        <f>AVERAGE(Table1[Expenses ($)])</f>
        <v>822.5</v>
      </c>
    </row>
    <row r="27" spans="1:15" ht="17.5">
      <c r="G27" s="47" t="s">
        <v>120</v>
      </c>
    </row>
    <row r="28" spans="1:15">
      <c r="G28" s="48"/>
    </row>
    <row r="29" spans="1:15">
      <c r="G29" s="49" t="s">
        <v>121</v>
      </c>
    </row>
    <row r="30" spans="1:15">
      <c r="G30" s="48" t="s">
        <v>122</v>
      </c>
      <c r="O30">
        <f>COUNTIF(Table1[Region],"EAST")</f>
        <v>5</v>
      </c>
    </row>
    <row r="31" spans="1:15">
      <c r="G31" s="48"/>
    </row>
    <row r="32" spans="1:15">
      <c r="G32" s="49" t="s">
        <v>123</v>
      </c>
    </row>
    <row r="33" spans="7:17">
      <c r="G33" s="48" t="s">
        <v>124</v>
      </c>
      <c r="O33">
        <f>COUNTIF(Table1[Rating (1-5)],"&gt;3")</f>
        <v>12</v>
      </c>
    </row>
    <row r="34" spans="7:17">
      <c r="G34" s="48"/>
    </row>
    <row r="35" spans="7:17">
      <c r="G35" s="49" t="s">
        <v>125</v>
      </c>
    </row>
    <row r="36" spans="7:17">
      <c r="G36" s="48" t="s">
        <v>126</v>
      </c>
      <c r="O36">
        <f>COUNTIF(Table1[Expenses ($)],"&gt;800")</f>
        <v>9</v>
      </c>
    </row>
    <row r="38" spans="7:17" ht="17.5">
      <c r="G38" s="47" t="s">
        <v>127</v>
      </c>
    </row>
    <row r="39" spans="7:17">
      <c r="G39" s="48"/>
    </row>
    <row r="40" spans="7:17">
      <c r="G40" s="49" t="s">
        <v>128</v>
      </c>
    </row>
    <row r="41" spans="7:17">
      <c r="G41" s="48" t="s">
        <v>129</v>
      </c>
      <c r="O41">
        <f>SUMIF(Table1[Region],"WEST",Table1[Sales ($)])</f>
        <v>8150</v>
      </c>
    </row>
    <row r="42" spans="7:17">
      <c r="G42" s="48"/>
    </row>
    <row r="43" spans="7:17">
      <c r="G43" s="49" t="s">
        <v>130</v>
      </c>
    </row>
    <row r="44" spans="7:17">
      <c r="G44" s="48" t="s">
        <v>131</v>
      </c>
      <c r="O44">
        <f>SUMIF(Table1[Rating (1-5)],"5",Table1[Sales ($)])</f>
        <v>7900</v>
      </c>
    </row>
    <row r="45" spans="7:17">
      <c r="G45" s="48"/>
    </row>
    <row r="46" spans="7:17">
      <c r="G46" s="49" t="s">
        <v>132</v>
      </c>
    </row>
    <row r="47" spans="7:17">
      <c r="G47" s="48" t="s">
        <v>133</v>
      </c>
      <c r="Q47">
        <f>SUMIF(Table1[Sales ($)],"&gt;1200",Table1[Expenses ($)])</f>
        <v>12900</v>
      </c>
    </row>
    <row r="49" spans="7:21" ht="17.5">
      <c r="G49" s="47" t="s">
        <v>134</v>
      </c>
    </row>
    <row r="50" spans="7:21">
      <c r="G50" s="48"/>
    </row>
    <row r="51" spans="7:21">
      <c r="G51" s="49" t="s">
        <v>135</v>
      </c>
    </row>
    <row r="52" spans="7:21">
      <c r="G52" s="48" t="s">
        <v>136</v>
      </c>
      <c r="O52">
        <f>AVERAGEIF(Table1[Region],"north",Table1[Sales ($)])</f>
        <v>1380</v>
      </c>
    </row>
    <row r="53" spans="7:21">
      <c r="G53" s="48"/>
    </row>
    <row r="54" spans="7:21">
      <c r="G54" s="49" t="s">
        <v>137</v>
      </c>
    </row>
    <row r="55" spans="7:21">
      <c r="G55" s="48" t="s">
        <v>138</v>
      </c>
      <c r="Q55">
        <f>AVERAGEIF(Table1[Expenses ($)],"&lt;800",Table1[Rating (1-5)])</f>
        <v>2.8571428571428572</v>
      </c>
    </row>
    <row r="56" spans="7:21">
      <c r="G56" s="48"/>
    </row>
    <row r="57" spans="7:21">
      <c r="G57" s="49" t="s">
        <v>139</v>
      </c>
    </row>
    <row r="58" spans="7:21">
      <c r="G58" s="48" t="s">
        <v>140</v>
      </c>
      <c r="Q58">
        <f>AVERAGEIF(Table1[Rating (1-5)],"&gt;=4",Table1[Sales ($)])</f>
        <v>1508.3333333333333</v>
      </c>
    </row>
    <row r="60" spans="7:21" ht="17.5">
      <c r="G60" s="47" t="s">
        <v>141</v>
      </c>
    </row>
    <row r="61" spans="7:21">
      <c r="G61" s="48"/>
    </row>
    <row r="62" spans="7:21">
      <c r="G62" s="49" t="s">
        <v>142</v>
      </c>
    </row>
    <row r="63" spans="7:21">
      <c r="G63" s="48" t="s">
        <v>143</v>
      </c>
      <c r="U63">
        <f>HLOOKUP(G72,A72:T76,2,0)</f>
        <v>1700</v>
      </c>
    </row>
    <row r="64" spans="7:21">
      <c r="G64" s="48"/>
    </row>
    <row r="65" spans="1:21">
      <c r="G65" s="49" t="s">
        <v>144</v>
      </c>
    </row>
    <row r="66" spans="1:21">
      <c r="G66" s="48" t="s">
        <v>145</v>
      </c>
      <c r="U66">
        <f>HLOOKUP(I72,A72:T76,5,0)</f>
        <v>2</v>
      </c>
    </row>
    <row r="67" spans="1:21">
      <c r="G67" s="48"/>
    </row>
    <row r="68" spans="1:21">
      <c r="G68" s="49" t="s">
        <v>146</v>
      </c>
    </row>
    <row r="69" spans="1:21">
      <c r="G69" s="48" t="s">
        <v>147</v>
      </c>
      <c r="U69">
        <f>HLOOKUP(B72,A72:T76,3,0)</f>
        <v>600</v>
      </c>
    </row>
    <row r="71" spans="1:21">
      <c r="A71" s="50">
        <v>1</v>
      </c>
      <c r="B71" s="51">
        <v>2</v>
      </c>
      <c r="C71" s="50">
        <v>3</v>
      </c>
      <c r="D71" s="51">
        <v>4</v>
      </c>
      <c r="E71" s="50">
        <v>5</v>
      </c>
      <c r="F71" s="51">
        <v>6</v>
      </c>
      <c r="G71" s="50">
        <v>7</v>
      </c>
      <c r="H71" s="51">
        <v>8</v>
      </c>
      <c r="I71" s="50">
        <v>9</v>
      </c>
      <c r="J71" s="51">
        <v>10</v>
      </c>
      <c r="K71" s="50">
        <v>11</v>
      </c>
      <c r="L71" s="51">
        <v>12</v>
      </c>
      <c r="M71" s="50">
        <v>13</v>
      </c>
      <c r="N71" s="51">
        <v>14</v>
      </c>
      <c r="O71" s="50">
        <v>15</v>
      </c>
      <c r="P71" s="51">
        <v>16</v>
      </c>
      <c r="Q71" s="50">
        <v>17</v>
      </c>
      <c r="R71" s="51">
        <v>18</v>
      </c>
      <c r="S71" s="50">
        <v>19</v>
      </c>
      <c r="T71" s="51">
        <v>20</v>
      </c>
    </row>
    <row r="72" spans="1:21">
      <c r="A72" s="52" t="s">
        <v>81</v>
      </c>
      <c r="B72" s="53" t="s">
        <v>83</v>
      </c>
      <c r="C72" s="52" t="s">
        <v>85</v>
      </c>
      <c r="D72" s="53" t="s">
        <v>87</v>
      </c>
      <c r="E72" s="52" t="s">
        <v>89</v>
      </c>
      <c r="F72" s="53" t="s">
        <v>90</v>
      </c>
      <c r="G72" s="52" t="s">
        <v>91</v>
      </c>
      <c r="H72" s="53" t="s">
        <v>92</v>
      </c>
      <c r="I72" s="52" t="s">
        <v>93</v>
      </c>
      <c r="J72" s="53" t="s">
        <v>94</v>
      </c>
      <c r="K72" s="52" t="s">
        <v>95</v>
      </c>
      <c r="L72" s="53" t="s">
        <v>96</v>
      </c>
      <c r="M72" s="52" t="s">
        <v>97</v>
      </c>
      <c r="N72" s="53" t="s">
        <v>98</v>
      </c>
      <c r="O72" s="52" t="s">
        <v>99</v>
      </c>
      <c r="P72" s="53" t="s">
        <v>100</v>
      </c>
      <c r="Q72" s="52" t="s">
        <v>101</v>
      </c>
      <c r="R72" s="53" t="s">
        <v>102</v>
      </c>
      <c r="S72" s="52" t="s">
        <v>103</v>
      </c>
      <c r="T72" s="53" t="s">
        <v>104</v>
      </c>
    </row>
    <row r="73" spans="1:21">
      <c r="A73" s="52">
        <v>1200</v>
      </c>
      <c r="B73" s="53">
        <v>1500</v>
      </c>
      <c r="C73" s="52">
        <v>1000</v>
      </c>
      <c r="D73" s="53">
        <v>1300</v>
      </c>
      <c r="E73" s="52">
        <v>1100</v>
      </c>
      <c r="F73" s="53">
        <v>1600</v>
      </c>
      <c r="G73" s="52">
        <v>1700</v>
      </c>
      <c r="H73" s="53">
        <v>1400</v>
      </c>
      <c r="I73" s="52">
        <v>900</v>
      </c>
      <c r="J73" s="53">
        <v>1800</v>
      </c>
      <c r="K73" s="52">
        <v>1250</v>
      </c>
      <c r="L73" s="53">
        <v>1450</v>
      </c>
      <c r="M73" s="52">
        <v>1350</v>
      </c>
      <c r="N73" s="53">
        <v>1600</v>
      </c>
      <c r="O73" s="52">
        <v>1550</v>
      </c>
      <c r="P73" s="53">
        <v>1100</v>
      </c>
      <c r="Q73" s="52">
        <v>1250</v>
      </c>
      <c r="R73" s="53">
        <v>1650</v>
      </c>
      <c r="S73" s="52">
        <v>1400</v>
      </c>
      <c r="T73" s="53">
        <v>1300</v>
      </c>
    </row>
    <row r="74" spans="1:21">
      <c r="A74" s="52">
        <v>800</v>
      </c>
      <c r="B74" s="53">
        <v>600</v>
      </c>
      <c r="C74" s="52">
        <v>700</v>
      </c>
      <c r="D74" s="53">
        <v>850</v>
      </c>
      <c r="E74" s="52">
        <v>750</v>
      </c>
      <c r="F74" s="53">
        <v>1000</v>
      </c>
      <c r="G74" s="52">
        <v>950</v>
      </c>
      <c r="H74" s="53">
        <v>800</v>
      </c>
      <c r="I74" s="52">
        <v>650</v>
      </c>
      <c r="J74" s="53">
        <v>1100</v>
      </c>
      <c r="K74" s="52">
        <v>700</v>
      </c>
      <c r="L74" s="53">
        <v>950</v>
      </c>
      <c r="M74" s="52">
        <v>800</v>
      </c>
      <c r="N74" s="53">
        <v>1000</v>
      </c>
      <c r="O74" s="52">
        <v>850</v>
      </c>
      <c r="P74" s="53">
        <v>650</v>
      </c>
      <c r="Q74" s="52">
        <v>700</v>
      </c>
      <c r="R74" s="53">
        <v>950</v>
      </c>
      <c r="S74" s="52">
        <v>850</v>
      </c>
      <c r="T74" s="53">
        <v>800</v>
      </c>
    </row>
    <row r="75" spans="1:21">
      <c r="A75" s="52" t="s">
        <v>82</v>
      </c>
      <c r="B75" s="53" t="s">
        <v>84</v>
      </c>
      <c r="C75" s="52" t="s">
        <v>86</v>
      </c>
      <c r="D75" s="53" t="s">
        <v>88</v>
      </c>
      <c r="E75" s="52" t="s">
        <v>82</v>
      </c>
      <c r="F75" s="53" t="s">
        <v>84</v>
      </c>
      <c r="G75" s="52" t="s">
        <v>86</v>
      </c>
      <c r="H75" s="53" t="s">
        <v>88</v>
      </c>
      <c r="I75" s="52" t="s">
        <v>82</v>
      </c>
      <c r="J75" s="53" t="s">
        <v>84</v>
      </c>
      <c r="K75" s="52" t="s">
        <v>86</v>
      </c>
      <c r="L75" s="53" t="s">
        <v>88</v>
      </c>
      <c r="M75" s="52" t="s">
        <v>82</v>
      </c>
      <c r="N75" s="53" t="s">
        <v>84</v>
      </c>
      <c r="O75" s="52" t="s">
        <v>86</v>
      </c>
      <c r="P75" s="53" t="s">
        <v>88</v>
      </c>
      <c r="Q75" s="52" t="s">
        <v>82</v>
      </c>
      <c r="R75" s="53" t="s">
        <v>84</v>
      </c>
      <c r="S75" s="52" t="s">
        <v>86</v>
      </c>
      <c r="T75" s="53" t="s">
        <v>88</v>
      </c>
    </row>
    <row r="76" spans="1:21">
      <c r="A76" s="54">
        <v>4</v>
      </c>
      <c r="B76" s="55">
        <v>5</v>
      </c>
      <c r="C76" s="54">
        <v>3</v>
      </c>
      <c r="D76" s="55">
        <v>4</v>
      </c>
      <c r="E76" s="54">
        <v>2</v>
      </c>
      <c r="F76" s="55">
        <v>5</v>
      </c>
      <c r="G76" s="54">
        <v>4</v>
      </c>
      <c r="H76" s="55">
        <v>3</v>
      </c>
      <c r="I76" s="54">
        <v>2</v>
      </c>
      <c r="J76" s="55">
        <v>5</v>
      </c>
      <c r="K76" s="54">
        <v>3</v>
      </c>
      <c r="L76" s="55">
        <v>4</v>
      </c>
      <c r="M76" s="54">
        <v>5</v>
      </c>
      <c r="N76" s="55">
        <v>4</v>
      </c>
      <c r="O76" s="54">
        <v>4</v>
      </c>
      <c r="P76" s="55">
        <v>2</v>
      </c>
      <c r="Q76" s="54">
        <v>3</v>
      </c>
      <c r="R76" s="55">
        <v>5</v>
      </c>
      <c r="S76" s="54">
        <v>4</v>
      </c>
      <c r="T76" s="55">
        <v>3</v>
      </c>
    </row>
    <row r="77" spans="1:21">
      <c r="A77" s="1"/>
      <c r="B77" s="1"/>
      <c r="C77" s="1"/>
      <c r="D77" s="1"/>
      <c r="E77" s="1"/>
      <c r="F77" s="1"/>
    </row>
    <row r="78" spans="1:21">
      <c r="A78" s="1"/>
      <c r="B78" s="1"/>
      <c r="C78" s="1"/>
      <c r="D78" s="1"/>
      <c r="E78" s="1"/>
      <c r="F78" s="1"/>
    </row>
    <row r="79" spans="1:21">
      <c r="A79" s="1"/>
      <c r="B79" s="1"/>
      <c r="C79" s="1"/>
      <c r="D79" s="1"/>
      <c r="E79" s="1"/>
      <c r="F79" s="1"/>
    </row>
    <row r="80" spans="1:21">
      <c r="A80" s="1"/>
      <c r="B80" s="1"/>
      <c r="C80" s="1"/>
      <c r="D80" s="1"/>
      <c r="E80" s="1"/>
      <c r="F80" s="1"/>
    </row>
    <row r="81" spans="1:6">
      <c r="A81" s="1"/>
      <c r="B81" s="1"/>
      <c r="C81" s="1"/>
      <c r="D81" s="1"/>
      <c r="E81" s="1"/>
      <c r="F81" s="1"/>
    </row>
    <row r="82" spans="1:6">
      <c r="A82" s="1"/>
      <c r="B82" s="1"/>
      <c r="C82" s="1"/>
      <c r="D82" s="1"/>
      <c r="E82" s="1"/>
      <c r="F82" s="1"/>
    </row>
    <row r="83" spans="1:6">
      <c r="A83" s="1"/>
      <c r="B83" s="1"/>
      <c r="C83" s="1"/>
      <c r="D83" s="1"/>
      <c r="E83" s="1"/>
      <c r="F83" s="1"/>
    </row>
    <row r="84" spans="1:6">
      <c r="A84" s="1"/>
      <c r="B84" s="1"/>
      <c r="C84" s="1"/>
      <c r="D84" s="1"/>
      <c r="E84" s="1"/>
      <c r="F84" s="1"/>
    </row>
    <row r="85" spans="1:6">
      <c r="A85" s="1"/>
      <c r="B85" s="1"/>
      <c r="C85" s="1"/>
      <c r="D85" s="1"/>
      <c r="E85" s="1"/>
      <c r="F85" s="1"/>
    </row>
    <row r="86" spans="1:6">
      <c r="A86" s="1"/>
      <c r="B86" s="1"/>
      <c r="C86" s="1"/>
      <c r="D86" s="1"/>
      <c r="E86" s="1"/>
      <c r="F86" s="1"/>
    </row>
    <row r="87" spans="1:6">
      <c r="A87" s="1"/>
      <c r="B87" s="1"/>
      <c r="C87" s="1"/>
      <c r="D87" s="1"/>
      <c r="E87" s="1"/>
      <c r="F87" s="1"/>
    </row>
    <row r="88" spans="1:6">
      <c r="A88" s="1"/>
      <c r="B88" s="1"/>
      <c r="C88" s="1"/>
      <c r="D88" s="1"/>
      <c r="E88" s="1"/>
      <c r="F88" s="1"/>
    </row>
    <row r="89" spans="1:6">
      <c r="A89" s="1"/>
      <c r="B89" s="1"/>
      <c r="C89" s="1"/>
      <c r="D89" s="1"/>
      <c r="E89" s="1"/>
      <c r="F89" s="1"/>
    </row>
    <row r="90" spans="1:6">
      <c r="A90" s="1"/>
      <c r="B90" s="1"/>
      <c r="C90" s="1"/>
      <c r="D90" s="1"/>
      <c r="E90" s="1"/>
      <c r="F90" s="1"/>
    </row>
    <row r="91" spans="1:6">
      <c r="A91" s="1"/>
      <c r="B91" s="1"/>
      <c r="C91" s="1"/>
      <c r="D91" s="1"/>
      <c r="E91" s="1"/>
      <c r="F9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anil22bca005</dc:creator>
  <cp:lastModifiedBy>BIJWASAN2</cp:lastModifiedBy>
  <dcterms:created xsi:type="dcterms:W3CDTF">2024-12-15T17:39:50Z</dcterms:created>
  <dcterms:modified xsi:type="dcterms:W3CDTF">2024-12-26T11:30:49Z</dcterms:modified>
</cp:coreProperties>
</file>