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zilah/Documents/BITM3113/FQ/"/>
    </mc:Choice>
  </mc:AlternateContent>
  <xr:revisionPtr revIDLastSave="0" documentId="13_ncr:1_{1DA693A0-2477-904C-AC07-4288F4DCE70A}" xr6:coauthVersionLast="47" xr6:coauthVersionMax="47" xr10:uidLastSave="{00000000-0000-0000-0000-000000000000}"/>
  <bookViews>
    <workbookView xWindow="0" yWindow="500" windowWidth="28800" windowHeight="16340" xr2:uid="{01C8E2BA-F316-4350-8B75-48A527F1AD46}"/>
  </bookViews>
  <sheets>
    <sheet name="Question 4" sheetId="1" r:id="rId1"/>
    <sheet name="Question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9" i="1"/>
  <c r="F20" i="1"/>
  <c r="G20" i="1"/>
  <c r="F5" i="1"/>
  <c r="G5" i="1"/>
  <c r="F11" i="1"/>
  <c r="G11" i="1"/>
  <c r="D29" i="1"/>
  <c r="D20" i="1"/>
  <c r="D11" i="1"/>
  <c r="C20" i="1"/>
  <c r="C11" i="1"/>
  <c r="C28" i="1"/>
  <c r="C27" i="1"/>
  <c r="C26" i="1"/>
  <c r="C25" i="1"/>
  <c r="C24" i="1"/>
  <c r="C19" i="1"/>
  <c r="C18" i="1"/>
  <c r="C17" i="1"/>
  <c r="C16" i="1"/>
  <c r="C15" i="1"/>
  <c r="C10" i="1"/>
  <c r="C9" i="1"/>
  <c r="C4" i="1"/>
  <c r="C3" i="1"/>
  <c r="O6" i="1"/>
  <c r="O5" i="1"/>
  <c r="O4" i="1"/>
  <c r="O3" i="1"/>
  <c r="N6" i="1"/>
  <c r="N5" i="1"/>
  <c r="N4" i="1"/>
  <c r="N3" i="1"/>
  <c r="M4" i="1"/>
  <c r="I43" i="2" l="1"/>
  <c r="H46" i="2"/>
  <c r="H47" i="2" s="1"/>
  <c r="H45" i="2"/>
  <c r="H44" i="2"/>
  <c r="H43" i="2"/>
  <c r="E28" i="1"/>
  <c r="G28" i="1" s="1"/>
  <c r="E27" i="1"/>
  <c r="G27" i="1" s="1"/>
  <c r="E26" i="1"/>
  <c r="G26" i="1" s="1"/>
  <c r="E25" i="1"/>
  <c r="E24" i="1"/>
  <c r="E19" i="1"/>
  <c r="F19" i="1" s="1"/>
  <c r="E18" i="1"/>
  <c r="G18" i="1" s="1"/>
  <c r="E17" i="1"/>
  <c r="F17" i="1" s="1"/>
  <c r="E16" i="1"/>
  <c r="G16" i="1" s="1"/>
  <c r="E15" i="1"/>
  <c r="G15" i="1" s="1"/>
  <c r="E10" i="1"/>
  <c r="E9" i="1"/>
  <c r="E11" i="1" s="1"/>
  <c r="E4" i="1"/>
  <c r="G4" i="1" s="1"/>
  <c r="E3" i="1"/>
  <c r="C5" i="1" s="1"/>
  <c r="M3" i="1" s="1"/>
  <c r="P3" i="1" s="1"/>
  <c r="D36" i="2"/>
  <c r="E36" i="2"/>
  <c r="I46" i="2" s="1"/>
  <c r="G34" i="2"/>
  <c r="G35" i="2"/>
  <c r="F34" i="2"/>
  <c r="G22" i="2"/>
  <c r="G23" i="2"/>
  <c r="D24" i="2"/>
  <c r="F21" i="2"/>
  <c r="F22" i="2"/>
  <c r="F23" i="2"/>
  <c r="F18" i="2"/>
  <c r="G11" i="2"/>
  <c r="F12" i="2"/>
  <c r="F13" i="2"/>
  <c r="F11" i="2"/>
  <c r="F14" i="2" s="1"/>
  <c r="C34" i="2"/>
  <c r="C30" i="2"/>
  <c r="F30" i="2" s="1"/>
  <c r="C31" i="2"/>
  <c r="F31" i="2" s="1"/>
  <c r="C32" i="2"/>
  <c r="G32" i="2" s="1"/>
  <c r="C33" i="2"/>
  <c r="F33" i="2" s="1"/>
  <c r="C35" i="2"/>
  <c r="F35" i="2" s="1"/>
  <c r="C29" i="2"/>
  <c r="C36" i="2" s="1"/>
  <c r="G46" i="2" s="1"/>
  <c r="E24" i="2"/>
  <c r="I45" i="2" s="1"/>
  <c r="C23" i="2"/>
  <c r="C22" i="2"/>
  <c r="C21" i="2"/>
  <c r="G21" i="2" s="1"/>
  <c r="C20" i="2"/>
  <c r="G20" i="2" s="1"/>
  <c r="C19" i="2"/>
  <c r="G19" i="2" s="1"/>
  <c r="C18" i="2"/>
  <c r="G18" i="2" s="1"/>
  <c r="G24" i="2" s="1"/>
  <c r="E14" i="2"/>
  <c r="I44" i="2" s="1"/>
  <c r="C13" i="2"/>
  <c r="G13" i="2" s="1"/>
  <c r="C12" i="2"/>
  <c r="G12" i="2" s="1"/>
  <c r="G14" i="2" s="1"/>
  <c r="C11" i="2"/>
  <c r="E7" i="2"/>
  <c r="G5" i="2"/>
  <c r="G6" i="2"/>
  <c r="F5" i="2"/>
  <c r="C6" i="2"/>
  <c r="F6" i="2" s="1"/>
  <c r="C5" i="2"/>
  <c r="C4" i="2"/>
  <c r="C7" i="2" s="1"/>
  <c r="G43" i="2" s="1"/>
  <c r="R3" i="1"/>
  <c r="Q3" i="1"/>
  <c r="G25" i="1"/>
  <c r="F25" i="1"/>
  <c r="F26" i="1"/>
  <c r="F28" i="1"/>
  <c r="F24" i="1"/>
  <c r="F16" i="1"/>
  <c r="F18" i="1"/>
  <c r="F15" i="1"/>
  <c r="G10" i="1"/>
  <c r="G9" i="1"/>
  <c r="F10" i="1"/>
  <c r="F9" i="1"/>
  <c r="R4" i="1"/>
  <c r="O7" i="1"/>
  <c r="N7" i="1"/>
  <c r="Q4" i="1"/>
  <c r="P4" i="1"/>
  <c r="E20" i="1" l="1"/>
  <c r="E29" i="1"/>
  <c r="E5" i="1"/>
  <c r="K46" i="2"/>
  <c r="L46" i="2"/>
  <c r="J46" i="2"/>
  <c r="J43" i="2"/>
  <c r="L43" i="2"/>
  <c r="K43" i="2"/>
  <c r="F24" i="2"/>
  <c r="I47" i="2"/>
  <c r="C24" i="2"/>
  <c r="G45" i="2" s="1"/>
  <c r="G29" i="2"/>
  <c r="G33" i="2"/>
  <c r="F20" i="2"/>
  <c r="F32" i="2"/>
  <c r="F29" i="2"/>
  <c r="F36" i="2" s="1"/>
  <c r="C14" i="2"/>
  <c r="G44" i="2" s="1"/>
  <c r="F4" i="2"/>
  <c r="F7" i="2" s="1"/>
  <c r="G31" i="2"/>
  <c r="G4" i="2"/>
  <c r="G7" i="2" s="1"/>
  <c r="G30" i="2"/>
  <c r="F19" i="2"/>
  <c r="G24" i="1"/>
  <c r="F27" i="1"/>
  <c r="C29" i="1"/>
  <c r="M6" i="1" s="1"/>
  <c r="M5" i="1"/>
  <c r="F3" i="1"/>
  <c r="G3" i="1"/>
  <c r="G19" i="1"/>
  <c r="G17" i="1"/>
  <c r="R6" i="1" l="1"/>
  <c r="Q6" i="1"/>
  <c r="P6" i="1"/>
  <c r="Q5" i="1"/>
  <c r="R5" i="1"/>
  <c r="P5" i="1"/>
  <c r="M7" i="1"/>
  <c r="L44" i="2"/>
  <c r="J44" i="2"/>
  <c r="K44" i="2"/>
  <c r="G47" i="2"/>
  <c r="G36" i="2"/>
  <c r="K45" i="2"/>
  <c r="L45" i="2"/>
  <c r="J45" i="2"/>
</calcChain>
</file>

<file path=xl/sharedStrings.xml><?xml version="1.0" encoding="utf-8"?>
<sst xmlns="http://schemas.openxmlformats.org/spreadsheetml/2006/main" count="120" uniqueCount="40">
  <si>
    <t>Task</t>
  </si>
  <si>
    <t>%Complete</t>
  </si>
  <si>
    <t>EV</t>
  </si>
  <si>
    <t>AC</t>
  </si>
  <si>
    <t>PV</t>
  </si>
  <si>
    <t>CV</t>
  </si>
  <si>
    <t>SV</t>
  </si>
  <si>
    <t>A</t>
  </si>
  <si>
    <t>B</t>
  </si>
  <si>
    <t>Cumulative Totals</t>
  </si>
  <si>
    <t>ENDING PERIOD 2</t>
  </si>
  <si>
    <t>ENDING PERIOD 4</t>
  </si>
  <si>
    <t>ENDING PERIOD 6</t>
  </si>
  <si>
    <t>C</t>
  </si>
  <si>
    <t>D</t>
  </si>
  <si>
    <t>E</t>
  </si>
  <si>
    <t>ENDING PERIOD 8</t>
  </si>
  <si>
    <t>Performance Index</t>
  </si>
  <si>
    <t>Period</t>
  </si>
  <si>
    <t>SPI</t>
  </si>
  <si>
    <t>CPI</t>
  </si>
  <si>
    <t>PCIB</t>
  </si>
  <si>
    <t>Cumulative</t>
  </si>
  <si>
    <t xml:space="preserve">Task </t>
  </si>
  <si>
    <t>%complete</t>
  </si>
  <si>
    <t>Ending Period 1</t>
  </si>
  <si>
    <t>Ending Period 2</t>
  </si>
  <si>
    <t>Ending Period 3</t>
  </si>
  <si>
    <t>Ending Period 4</t>
  </si>
  <si>
    <t>Total PV</t>
  </si>
  <si>
    <t>ACT</t>
  </si>
  <si>
    <t>the SPI is 0.94 which is &lt; 1 which indicates that the project is behind schedule.</t>
  </si>
  <si>
    <t xml:space="preserve">At the end of period 4, </t>
  </si>
  <si>
    <t>the CPI is 0.83 which is &lt; 1 that indicates that the project is over cost.</t>
  </si>
  <si>
    <t>the PCIB is 77% that shows the project is 75% completed.</t>
  </si>
  <si>
    <t xml:space="preserve">At the end of period 8, </t>
  </si>
  <si>
    <t>the CPI is 1.18 which is &gt; 1 that indicates the project is under cost.</t>
  </si>
  <si>
    <t>the PCIB is 75% that shows the project is 75% completed.</t>
  </si>
  <si>
    <t>F</t>
  </si>
  <si>
    <t>the SPI is 0.97 which is &lt; 1 which indicates the project is behind schedule.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</si>
</sst>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1" fillId="2" borderId="0" xfId="1"/>
    <xf numFmtId="0" fontId="2" fillId="3" borderId="0" xfId="2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9" fontId="2" fillId="3" borderId="0" xfId="3" applyFont="1" applyFill="1"/>
    <xf numFmtId="1" fontId="2" fillId="3" borderId="0" xfId="2" applyNumberFormat="1"/>
    <xf numFmtId="1" fontId="1" fillId="2" borderId="0" xfId="1" applyNumberFormat="1"/>
    <xf numFmtId="2" fontId="2" fillId="3" borderId="0" xfId="2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1" fontId="2" fillId="3" borderId="0" xfId="2" applyNumberFormat="1" applyAlignment="1">
      <alignment horizontal="center"/>
    </xf>
    <xf numFmtId="9" fontId="1" fillId="2" borderId="0" xfId="1" applyNumberFormat="1" applyAlignment="1">
      <alignment horizontal="center"/>
    </xf>
    <xf numFmtId="9" fontId="2" fillId="3" borderId="0" xfId="2" applyNumberFormat="1" applyAlignment="1">
      <alignment horizontal="center"/>
    </xf>
    <xf numFmtId="0" fontId="1" fillId="4" borderId="0" xfId="1" applyFill="1" applyAlignment="1">
      <alignment horizontal="center"/>
    </xf>
    <xf numFmtId="0" fontId="2" fillId="4" borderId="0" xfId="2" applyFill="1" applyAlignment="1">
      <alignment horizontal="center"/>
    </xf>
    <xf numFmtId="1" fontId="0" fillId="0" borderId="0" xfId="0" applyNumberFormat="1"/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" fontId="2" fillId="4" borderId="0" xfId="2" applyNumberFormat="1" applyFill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11</xdr:row>
      <xdr:rowOff>0</xdr:rowOff>
    </xdr:from>
    <xdr:to>
      <xdr:col>16</xdr:col>
      <xdr:colOff>9769</xdr:colOff>
      <xdr:row>27</xdr:row>
      <xdr:rowOff>166077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913ECB-22AD-FD41-8A4F-A689E2382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2462" y="2149231"/>
          <a:ext cx="5011615" cy="3292231"/>
        </a:xfrm>
        <a:prstGeom prst="rect">
          <a:avLst/>
        </a:prstGeom>
      </xdr:spPr>
    </xdr:pic>
    <xdr:clientData/>
  </xdr:twoCellAnchor>
  <xdr:twoCellAnchor>
    <xdr:from>
      <xdr:col>4</xdr:col>
      <xdr:colOff>517770</xdr:colOff>
      <xdr:row>2</xdr:row>
      <xdr:rowOff>87923</xdr:rowOff>
    </xdr:from>
    <xdr:to>
      <xdr:col>10</xdr:col>
      <xdr:colOff>244234</xdr:colOff>
      <xdr:row>15</xdr:row>
      <xdr:rowOff>19541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68DF294F-DE6A-C44B-A2E8-006B08A36891}"/>
            </a:ext>
          </a:extLst>
        </xdr:cNvPr>
        <xdr:cNvCxnSpPr/>
      </xdr:nvCxnSpPr>
      <xdr:spPr>
        <a:xfrm rot="10800000">
          <a:off x="4239847" y="478692"/>
          <a:ext cx="3770925" cy="2471618"/>
        </a:xfrm>
        <a:prstGeom prst="curvedConnector3">
          <a:avLst>
            <a:gd name="adj1" fmla="val 50000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547078</xdr:colOff>
      <xdr:row>3</xdr:row>
      <xdr:rowOff>87923</xdr:rowOff>
    </xdr:from>
    <xdr:to>
      <xdr:col>10</xdr:col>
      <xdr:colOff>283310</xdr:colOff>
      <xdr:row>16</xdr:row>
      <xdr:rowOff>146539</xdr:rowOff>
    </xdr:to>
    <xdr:cxnSp macro="">
      <xdr:nvCxnSpPr>
        <xdr:cNvPr id="12" name="Curved Connector 11">
          <a:extLst>
            <a:ext uri="{FF2B5EF4-FFF2-40B4-BE49-F238E27FC236}">
              <a16:creationId xmlns:a16="http://schemas.microsoft.com/office/drawing/2014/main" id="{B743A94A-D97F-2A4F-8285-4DF493B3A816}"/>
            </a:ext>
          </a:extLst>
        </xdr:cNvPr>
        <xdr:cNvCxnSpPr>
          <a:stCxn id="35" idx="2"/>
        </xdr:cNvCxnSpPr>
      </xdr:nvCxnSpPr>
      <xdr:spPr>
        <a:xfrm rot="10800000">
          <a:off x="4269155" y="674077"/>
          <a:ext cx="3780693" cy="2598616"/>
        </a:xfrm>
        <a:prstGeom prst="curvedConnector3">
          <a:avLst>
            <a:gd name="adj1" fmla="val 58269"/>
          </a:avLst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468926</xdr:colOff>
      <xdr:row>8</xdr:row>
      <xdr:rowOff>107463</xdr:rowOff>
    </xdr:from>
    <xdr:to>
      <xdr:col>12</xdr:col>
      <xdr:colOff>19539</xdr:colOff>
      <xdr:row>15</xdr:row>
      <xdr:rowOff>48847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5E752B51-297A-9F42-9043-873F8091CBE0}"/>
            </a:ext>
          </a:extLst>
        </xdr:cNvPr>
        <xdr:cNvCxnSpPr>
          <a:stCxn id="29" idx="6"/>
        </xdr:cNvCxnSpPr>
      </xdr:nvCxnSpPr>
      <xdr:spPr>
        <a:xfrm flipH="1" flipV="1">
          <a:off x="4191003" y="1670540"/>
          <a:ext cx="5226536" cy="1309076"/>
        </a:xfrm>
        <a:prstGeom prst="curvedConnector3">
          <a:avLst>
            <a:gd name="adj1" fmla="val -4374"/>
          </a:avLst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371232</xdr:colOff>
      <xdr:row>14</xdr:row>
      <xdr:rowOff>97692</xdr:rowOff>
    </xdr:from>
    <xdr:to>
      <xdr:col>12</xdr:col>
      <xdr:colOff>19539</xdr:colOff>
      <xdr:row>16</xdr:row>
      <xdr:rowOff>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B2592ABC-66E7-8E4E-899F-BE4916DAC992}"/>
            </a:ext>
          </a:extLst>
        </xdr:cNvPr>
        <xdr:cNvSpPr/>
      </xdr:nvSpPr>
      <xdr:spPr>
        <a:xfrm>
          <a:off x="8137770" y="2833077"/>
          <a:ext cx="1279769" cy="293077"/>
        </a:xfrm>
        <a:prstGeom prst="ellipse">
          <a:avLst/>
        </a:prstGeom>
        <a:noFill/>
        <a:ln w="158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263771</xdr:colOff>
      <xdr:row>14</xdr:row>
      <xdr:rowOff>127000</xdr:rowOff>
    </xdr:from>
    <xdr:to>
      <xdr:col>11</xdr:col>
      <xdr:colOff>68386</xdr:colOff>
      <xdr:row>15</xdr:row>
      <xdr:rowOff>146539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14EAA21F-5563-3F4F-84FB-F14569FBF823}"/>
            </a:ext>
          </a:extLst>
        </xdr:cNvPr>
        <xdr:cNvSpPr/>
      </xdr:nvSpPr>
      <xdr:spPr>
        <a:xfrm>
          <a:off x="8030309" y="2862385"/>
          <a:ext cx="762000" cy="214923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283309</xdr:colOff>
      <xdr:row>16</xdr:row>
      <xdr:rowOff>39077</xdr:rowOff>
    </xdr:from>
    <xdr:to>
      <xdr:col>11</xdr:col>
      <xdr:colOff>87924</xdr:colOff>
      <xdr:row>17</xdr:row>
      <xdr:rowOff>58616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7C43B5D-2AFA-4743-ADDC-D032B85C5655}"/>
            </a:ext>
          </a:extLst>
        </xdr:cNvPr>
        <xdr:cNvSpPr/>
      </xdr:nvSpPr>
      <xdr:spPr>
        <a:xfrm>
          <a:off x="8049847" y="3165231"/>
          <a:ext cx="762000" cy="214923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351693</xdr:colOff>
      <xdr:row>16</xdr:row>
      <xdr:rowOff>48846</xdr:rowOff>
    </xdr:from>
    <xdr:to>
      <xdr:col>12</xdr:col>
      <xdr:colOff>0</xdr:colOff>
      <xdr:row>17</xdr:row>
      <xdr:rowOff>136770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B088D009-65C1-334F-A487-5E366E5E328D}"/>
            </a:ext>
          </a:extLst>
        </xdr:cNvPr>
        <xdr:cNvSpPr/>
      </xdr:nvSpPr>
      <xdr:spPr>
        <a:xfrm>
          <a:off x="8118231" y="3175000"/>
          <a:ext cx="1279769" cy="283308"/>
        </a:xfrm>
        <a:prstGeom prst="ellipse">
          <a:avLst/>
        </a:prstGeom>
        <a:noFill/>
        <a:ln w="158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429849</xdr:colOff>
      <xdr:row>9</xdr:row>
      <xdr:rowOff>127002</xdr:rowOff>
    </xdr:from>
    <xdr:to>
      <xdr:col>12</xdr:col>
      <xdr:colOff>0</xdr:colOff>
      <xdr:row>16</xdr:row>
      <xdr:rowOff>190500</xdr:rowOff>
    </xdr:to>
    <xdr:cxnSp macro="">
      <xdr:nvCxnSpPr>
        <xdr:cNvPr id="38" name="Curved Connector 37">
          <a:extLst>
            <a:ext uri="{FF2B5EF4-FFF2-40B4-BE49-F238E27FC236}">
              <a16:creationId xmlns:a16="http://schemas.microsoft.com/office/drawing/2014/main" id="{4B591DB4-C397-E94A-A3A0-6CB609FF24A4}"/>
            </a:ext>
          </a:extLst>
        </xdr:cNvPr>
        <xdr:cNvCxnSpPr>
          <a:stCxn id="36" idx="6"/>
        </xdr:cNvCxnSpPr>
      </xdr:nvCxnSpPr>
      <xdr:spPr>
        <a:xfrm flipH="1" flipV="1">
          <a:off x="4151926" y="1885464"/>
          <a:ext cx="5246074" cy="1431190"/>
        </a:xfrm>
        <a:prstGeom prst="curvedConnector3">
          <a:avLst>
            <a:gd name="adj1" fmla="val -4358"/>
          </a:avLst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439615</xdr:colOff>
      <xdr:row>16</xdr:row>
      <xdr:rowOff>58615</xdr:rowOff>
    </xdr:from>
    <xdr:to>
      <xdr:col>12</xdr:col>
      <xdr:colOff>576384</xdr:colOff>
      <xdr:row>17</xdr:row>
      <xdr:rowOff>97693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CC5BF3C6-B37D-134C-ADA9-0BCC2F0CE339}"/>
            </a:ext>
          </a:extLst>
        </xdr:cNvPr>
        <xdr:cNvSpPr/>
      </xdr:nvSpPr>
      <xdr:spPr>
        <a:xfrm>
          <a:off x="8206153" y="3184769"/>
          <a:ext cx="1768231" cy="2344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420078</xdr:colOff>
      <xdr:row>17</xdr:row>
      <xdr:rowOff>146540</xdr:rowOff>
    </xdr:from>
    <xdr:to>
      <xdr:col>12</xdr:col>
      <xdr:colOff>556847</xdr:colOff>
      <xdr:row>18</xdr:row>
      <xdr:rowOff>185617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85207F70-B5B7-954F-AC1C-1B00DF379C04}"/>
            </a:ext>
          </a:extLst>
        </xdr:cNvPr>
        <xdr:cNvSpPr/>
      </xdr:nvSpPr>
      <xdr:spPr>
        <a:xfrm>
          <a:off x="8186616" y="3468078"/>
          <a:ext cx="1768231" cy="2344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420078</xdr:colOff>
      <xdr:row>19</xdr:row>
      <xdr:rowOff>39076</xdr:rowOff>
    </xdr:from>
    <xdr:to>
      <xdr:col>12</xdr:col>
      <xdr:colOff>556847</xdr:colOff>
      <xdr:row>20</xdr:row>
      <xdr:rowOff>78154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127AC007-83FF-1B48-B2D3-B3A8190D7660}"/>
            </a:ext>
          </a:extLst>
        </xdr:cNvPr>
        <xdr:cNvSpPr/>
      </xdr:nvSpPr>
      <xdr:spPr>
        <a:xfrm>
          <a:off x="8186616" y="3751384"/>
          <a:ext cx="1768231" cy="2344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400540</xdr:colOff>
      <xdr:row>20</xdr:row>
      <xdr:rowOff>166077</xdr:rowOff>
    </xdr:from>
    <xdr:to>
      <xdr:col>12</xdr:col>
      <xdr:colOff>537309</xdr:colOff>
      <xdr:row>22</xdr:row>
      <xdr:rowOff>9769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AFC637CC-90DB-B640-94E8-B54BD9AF20FB}"/>
            </a:ext>
          </a:extLst>
        </xdr:cNvPr>
        <xdr:cNvSpPr/>
      </xdr:nvSpPr>
      <xdr:spPr>
        <a:xfrm>
          <a:off x="8167078" y="4073769"/>
          <a:ext cx="1768231" cy="2344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459155</xdr:colOff>
      <xdr:row>16</xdr:row>
      <xdr:rowOff>117231</xdr:rowOff>
    </xdr:from>
    <xdr:to>
      <xdr:col>10</xdr:col>
      <xdr:colOff>420079</xdr:colOff>
      <xdr:row>18</xdr:row>
      <xdr:rowOff>68386</xdr:rowOff>
    </xdr:to>
    <xdr:cxnSp macro="">
      <xdr:nvCxnSpPr>
        <xdr:cNvPr id="46" name="Curved Connector 45">
          <a:extLst>
            <a:ext uri="{FF2B5EF4-FFF2-40B4-BE49-F238E27FC236}">
              <a16:creationId xmlns:a16="http://schemas.microsoft.com/office/drawing/2014/main" id="{D49F2082-7AA3-7042-89E5-67AB284E2F62}"/>
            </a:ext>
          </a:extLst>
        </xdr:cNvPr>
        <xdr:cNvCxnSpPr>
          <a:stCxn id="40" idx="2"/>
        </xdr:cNvCxnSpPr>
      </xdr:nvCxnSpPr>
      <xdr:spPr>
        <a:xfrm rot="10800000">
          <a:off x="4181232" y="3243385"/>
          <a:ext cx="4005385" cy="341924"/>
        </a:xfrm>
        <a:prstGeom prst="curved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459155</xdr:colOff>
      <xdr:row>17</xdr:row>
      <xdr:rowOff>78157</xdr:rowOff>
    </xdr:from>
    <xdr:to>
      <xdr:col>10</xdr:col>
      <xdr:colOff>439617</xdr:colOff>
      <xdr:row>19</xdr:row>
      <xdr:rowOff>156308</xdr:rowOff>
    </xdr:to>
    <xdr:cxnSp macro="">
      <xdr:nvCxnSpPr>
        <xdr:cNvPr id="53" name="Curved Connector 52">
          <a:extLst>
            <a:ext uri="{FF2B5EF4-FFF2-40B4-BE49-F238E27FC236}">
              <a16:creationId xmlns:a16="http://schemas.microsoft.com/office/drawing/2014/main" id="{0C12AB25-654E-9A47-92D0-1F4F8FE5AC18}"/>
            </a:ext>
          </a:extLst>
        </xdr:cNvPr>
        <xdr:cNvCxnSpPr/>
      </xdr:nvCxnSpPr>
      <xdr:spPr>
        <a:xfrm rot="10800000">
          <a:off x="4181232" y="3399695"/>
          <a:ext cx="4024923" cy="468921"/>
        </a:xfrm>
        <a:prstGeom prst="curved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449386</xdr:colOff>
      <xdr:row>14</xdr:row>
      <xdr:rowOff>136769</xdr:rowOff>
    </xdr:from>
    <xdr:to>
      <xdr:col>12</xdr:col>
      <xdr:colOff>586155</xdr:colOff>
      <xdr:row>15</xdr:row>
      <xdr:rowOff>175847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1FB8E68D-BF57-6146-96D6-6FF65A7DAE39}"/>
            </a:ext>
          </a:extLst>
        </xdr:cNvPr>
        <xdr:cNvSpPr/>
      </xdr:nvSpPr>
      <xdr:spPr>
        <a:xfrm>
          <a:off x="8215924" y="2872154"/>
          <a:ext cx="1768231" cy="2344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488462</xdr:colOff>
      <xdr:row>15</xdr:row>
      <xdr:rowOff>87923</xdr:rowOff>
    </xdr:from>
    <xdr:to>
      <xdr:col>10</xdr:col>
      <xdr:colOff>439616</xdr:colOff>
      <xdr:row>16</xdr:row>
      <xdr:rowOff>175846</xdr:rowOff>
    </xdr:to>
    <xdr:cxnSp macro="">
      <xdr:nvCxnSpPr>
        <xdr:cNvPr id="59" name="Curved Connector 58">
          <a:extLst>
            <a:ext uri="{FF2B5EF4-FFF2-40B4-BE49-F238E27FC236}">
              <a16:creationId xmlns:a16="http://schemas.microsoft.com/office/drawing/2014/main" id="{823C1B26-161F-074B-9B15-156EF051F54B}"/>
            </a:ext>
          </a:extLst>
        </xdr:cNvPr>
        <xdr:cNvCxnSpPr>
          <a:stCxn id="39" idx="2"/>
        </xdr:cNvCxnSpPr>
      </xdr:nvCxnSpPr>
      <xdr:spPr>
        <a:xfrm rot="10800000">
          <a:off x="4210539" y="3018692"/>
          <a:ext cx="3995615" cy="283308"/>
        </a:xfrm>
        <a:prstGeom prst="curvedConnector3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468923</xdr:colOff>
      <xdr:row>18</xdr:row>
      <xdr:rowOff>97693</xdr:rowOff>
    </xdr:from>
    <xdr:to>
      <xdr:col>10</xdr:col>
      <xdr:colOff>400540</xdr:colOff>
      <xdr:row>21</xdr:row>
      <xdr:rowOff>87924</xdr:rowOff>
    </xdr:to>
    <xdr:cxnSp macro="">
      <xdr:nvCxnSpPr>
        <xdr:cNvPr id="68" name="Curved Connector 67">
          <a:extLst>
            <a:ext uri="{FF2B5EF4-FFF2-40B4-BE49-F238E27FC236}">
              <a16:creationId xmlns:a16="http://schemas.microsoft.com/office/drawing/2014/main" id="{FFB5D8E1-2A92-E347-89DA-7B3403C239D4}"/>
            </a:ext>
          </a:extLst>
        </xdr:cNvPr>
        <xdr:cNvCxnSpPr>
          <a:stCxn id="42" idx="2"/>
        </xdr:cNvCxnSpPr>
      </xdr:nvCxnSpPr>
      <xdr:spPr>
        <a:xfrm rot="10800000">
          <a:off x="4191000" y="3614616"/>
          <a:ext cx="3976078" cy="576385"/>
        </a:xfrm>
        <a:prstGeom prst="curvedConnector3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507999</xdr:colOff>
      <xdr:row>17</xdr:row>
      <xdr:rowOff>166078</xdr:rowOff>
    </xdr:from>
    <xdr:to>
      <xdr:col>13</xdr:col>
      <xdr:colOff>478692</xdr:colOff>
      <xdr:row>19</xdr:row>
      <xdr:rowOff>9770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2D92FA60-E60E-6444-98E6-DBAF58019F8D}"/>
            </a:ext>
          </a:extLst>
        </xdr:cNvPr>
        <xdr:cNvSpPr/>
      </xdr:nvSpPr>
      <xdr:spPr>
        <a:xfrm>
          <a:off x="8274537" y="3487616"/>
          <a:ext cx="2276232" cy="234462"/>
        </a:xfrm>
        <a:prstGeom prst="ellipse">
          <a:avLst/>
        </a:prstGeom>
        <a:noFill/>
        <a:ln w="254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537308</xdr:colOff>
      <xdr:row>19</xdr:row>
      <xdr:rowOff>68384</xdr:rowOff>
    </xdr:from>
    <xdr:to>
      <xdr:col>13</xdr:col>
      <xdr:colOff>508000</xdr:colOff>
      <xdr:row>20</xdr:row>
      <xdr:rowOff>107462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E5F66034-8408-A34A-9498-CF46A1F4DD1B}"/>
            </a:ext>
          </a:extLst>
        </xdr:cNvPr>
        <xdr:cNvSpPr/>
      </xdr:nvSpPr>
      <xdr:spPr>
        <a:xfrm>
          <a:off x="8303846" y="3780692"/>
          <a:ext cx="2276231" cy="234462"/>
        </a:xfrm>
        <a:prstGeom prst="ellipse">
          <a:avLst/>
        </a:prstGeom>
        <a:noFill/>
        <a:ln w="254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537310</xdr:colOff>
      <xdr:row>20</xdr:row>
      <xdr:rowOff>195384</xdr:rowOff>
    </xdr:from>
    <xdr:to>
      <xdr:col>13</xdr:col>
      <xdr:colOff>508002</xdr:colOff>
      <xdr:row>21</xdr:row>
      <xdr:rowOff>175846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71781A8A-2DBC-E84A-AE8A-D97412D9227E}"/>
            </a:ext>
          </a:extLst>
        </xdr:cNvPr>
        <xdr:cNvSpPr/>
      </xdr:nvSpPr>
      <xdr:spPr>
        <a:xfrm>
          <a:off x="8303848" y="4103076"/>
          <a:ext cx="2276231" cy="175847"/>
        </a:xfrm>
        <a:prstGeom prst="ellipse">
          <a:avLst/>
        </a:prstGeom>
        <a:noFill/>
        <a:ln w="254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478693</xdr:colOff>
      <xdr:row>16</xdr:row>
      <xdr:rowOff>29307</xdr:rowOff>
    </xdr:from>
    <xdr:to>
      <xdr:col>13</xdr:col>
      <xdr:colOff>449385</xdr:colOff>
      <xdr:row>17</xdr:row>
      <xdr:rowOff>68385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B018B76F-8D75-5E4C-9453-486F376A5818}"/>
            </a:ext>
          </a:extLst>
        </xdr:cNvPr>
        <xdr:cNvSpPr/>
      </xdr:nvSpPr>
      <xdr:spPr>
        <a:xfrm>
          <a:off x="8245231" y="3155461"/>
          <a:ext cx="2276231" cy="234462"/>
        </a:xfrm>
        <a:prstGeom prst="ellipse">
          <a:avLst/>
        </a:prstGeom>
        <a:noFill/>
        <a:ln w="254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517770</xdr:colOff>
      <xdr:row>14</xdr:row>
      <xdr:rowOff>127000</xdr:rowOff>
    </xdr:from>
    <xdr:to>
      <xdr:col>13</xdr:col>
      <xdr:colOff>449385</xdr:colOff>
      <xdr:row>15</xdr:row>
      <xdr:rowOff>166078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84A33C9D-B7FA-4C47-81BA-8C4790A73260}"/>
            </a:ext>
          </a:extLst>
        </xdr:cNvPr>
        <xdr:cNvSpPr/>
      </xdr:nvSpPr>
      <xdr:spPr>
        <a:xfrm>
          <a:off x="8284308" y="2862385"/>
          <a:ext cx="2237154" cy="234462"/>
        </a:xfrm>
        <a:prstGeom prst="ellipse">
          <a:avLst/>
        </a:prstGeom>
        <a:noFill/>
        <a:ln w="254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459155</xdr:colOff>
      <xdr:row>15</xdr:row>
      <xdr:rowOff>48847</xdr:rowOff>
    </xdr:from>
    <xdr:to>
      <xdr:col>13</xdr:col>
      <xdr:colOff>449385</xdr:colOff>
      <xdr:row>23</xdr:row>
      <xdr:rowOff>87923</xdr:rowOff>
    </xdr:to>
    <xdr:cxnSp macro="">
      <xdr:nvCxnSpPr>
        <xdr:cNvPr id="82" name="Curved Connector 81">
          <a:extLst>
            <a:ext uri="{FF2B5EF4-FFF2-40B4-BE49-F238E27FC236}">
              <a16:creationId xmlns:a16="http://schemas.microsoft.com/office/drawing/2014/main" id="{8DF75197-6AE5-3742-BA77-68F680F85170}"/>
            </a:ext>
          </a:extLst>
        </xdr:cNvPr>
        <xdr:cNvCxnSpPr>
          <a:stCxn id="76" idx="6"/>
        </xdr:cNvCxnSpPr>
      </xdr:nvCxnSpPr>
      <xdr:spPr>
        <a:xfrm flipH="1">
          <a:off x="4181232" y="2979616"/>
          <a:ext cx="6340230" cy="1602153"/>
        </a:xfrm>
        <a:prstGeom prst="curvedConnector3">
          <a:avLst>
            <a:gd name="adj1" fmla="val -3606"/>
          </a:avLst>
        </a:prstGeom>
        <a:ln w="158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468923</xdr:colOff>
      <xdr:row>16</xdr:row>
      <xdr:rowOff>146538</xdr:rowOff>
    </xdr:from>
    <xdr:to>
      <xdr:col>13</xdr:col>
      <xdr:colOff>449385</xdr:colOff>
      <xdr:row>24</xdr:row>
      <xdr:rowOff>107461</xdr:rowOff>
    </xdr:to>
    <xdr:cxnSp macro="">
      <xdr:nvCxnSpPr>
        <xdr:cNvPr id="88" name="Curved Connector 87">
          <a:extLst>
            <a:ext uri="{FF2B5EF4-FFF2-40B4-BE49-F238E27FC236}">
              <a16:creationId xmlns:a16="http://schemas.microsoft.com/office/drawing/2014/main" id="{6EC061BC-812C-F64B-9049-2B8DA045B4EE}"/>
            </a:ext>
          </a:extLst>
        </xdr:cNvPr>
        <xdr:cNvCxnSpPr>
          <a:stCxn id="75" idx="6"/>
        </xdr:cNvCxnSpPr>
      </xdr:nvCxnSpPr>
      <xdr:spPr>
        <a:xfrm flipH="1">
          <a:off x="4191000" y="3272692"/>
          <a:ext cx="6330462" cy="1524000"/>
        </a:xfrm>
        <a:prstGeom prst="curvedConnector3">
          <a:avLst>
            <a:gd name="adj1" fmla="val -29537"/>
          </a:avLst>
        </a:prstGeom>
        <a:ln w="158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478693</xdr:colOff>
      <xdr:row>18</xdr:row>
      <xdr:rowOff>107462</xdr:rowOff>
    </xdr:from>
    <xdr:to>
      <xdr:col>13</xdr:col>
      <xdr:colOff>498232</xdr:colOff>
      <xdr:row>25</xdr:row>
      <xdr:rowOff>127000</xdr:rowOff>
    </xdr:to>
    <xdr:cxnSp macro="">
      <xdr:nvCxnSpPr>
        <xdr:cNvPr id="94" name="Curved Connector 93">
          <a:extLst>
            <a:ext uri="{FF2B5EF4-FFF2-40B4-BE49-F238E27FC236}">
              <a16:creationId xmlns:a16="http://schemas.microsoft.com/office/drawing/2014/main" id="{0669DD92-27FE-2F4D-9AD5-A75F5C5384D9}"/>
            </a:ext>
          </a:extLst>
        </xdr:cNvPr>
        <xdr:cNvCxnSpPr/>
      </xdr:nvCxnSpPr>
      <xdr:spPr>
        <a:xfrm rot="10800000" flipV="1">
          <a:off x="4200770" y="3624385"/>
          <a:ext cx="6369539" cy="1387230"/>
        </a:xfrm>
        <a:prstGeom prst="curvedConnector3">
          <a:avLst>
            <a:gd name="adj1" fmla="val -23620"/>
          </a:avLst>
        </a:prstGeom>
        <a:ln w="158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488461</xdr:colOff>
      <xdr:row>19</xdr:row>
      <xdr:rowOff>185615</xdr:rowOff>
    </xdr:from>
    <xdr:to>
      <xdr:col>13</xdr:col>
      <xdr:colOff>508000</xdr:colOff>
      <xdr:row>26</xdr:row>
      <xdr:rowOff>127000</xdr:rowOff>
    </xdr:to>
    <xdr:cxnSp macro="">
      <xdr:nvCxnSpPr>
        <xdr:cNvPr id="97" name="Curved Connector 96">
          <a:extLst>
            <a:ext uri="{FF2B5EF4-FFF2-40B4-BE49-F238E27FC236}">
              <a16:creationId xmlns:a16="http://schemas.microsoft.com/office/drawing/2014/main" id="{F094D1DA-476E-9D42-8CC8-54194CA96928}"/>
            </a:ext>
          </a:extLst>
        </xdr:cNvPr>
        <xdr:cNvCxnSpPr>
          <a:stCxn id="73" idx="6"/>
        </xdr:cNvCxnSpPr>
      </xdr:nvCxnSpPr>
      <xdr:spPr>
        <a:xfrm flipH="1">
          <a:off x="4210538" y="3897923"/>
          <a:ext cx="6369539" cy="1309077"/>
        </a:xfrm>
        <a:prstGeom prst="curvedConnector3">
          <a:avLst>
            <a:gd name="adj1" fmla="val -22147"/>
          </a:avLst>
        </a:prstGeom>
        <a:ln w="158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517769</xdr:colOff>
      <xdr:row>21</xdr:row>
      <xdr:rowOff>87923</xdr:rowOff>
    </xdr:from>
    <xdr:to>
      <xdr:col>13</xdr:col>
      <xdr:colOff>508002</xdr:colOff>
      <xdr:row>27</xdr:row>
      <xdr:rowOff>117230</xdr:rowOff>
    </xdr:to>
    <xdr:cxnSp macro="">
      <xdr:nvCxnSpPr>
        <xdr:cNvPr id="100" name="Curved Connector 99">
          <a:extLst>
            <a:ext uri="{FF2B5EF4-FFF2-40B4-BE49-F238E27FC236}">
              <a16:creationId xmlns:a16="http://schemas.microsoft.com/office/drawing/2014/main" id="{0F36653B-BFE5-C840-B696-54FC6ACCE778}"/>
            </a:ext>
          </a:extLst>
        </xdr:cNvPr>
        <xdr:cNvCxnSpPr>
          <a:stCxn id="74" idx="6"/>
        </xdr:cNvCxnSpPr>
      </xdr:nvCxnSpPr>
      <xdr:spPr>
        <a:xfrm flipH="1">
          <a:off x="4239846" y="4191000"/>
          <a:ext cx="6340233" cy="1201615"/>
        </a:xfrm>
        <a:prstGeom prst="curvedConnector3">
          <a:avLst>
            <a:gd name="adj1" fmla="val -17935"/>
          </a:avLst>
        </a:prstGeom>
        <a:ln w="15875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508001</xdr:colOff>
      <xdr:row>14</xdr:row>
      <xdr:rowOff>97692</xdr:rowOff>
    </xdr:from>
    <xdr:to>
      <xdr:col>10</xdr:col>
      <xdr:colOff>449387</xdr:colOff>
      <xdr:row>15</xdr:row>
      <xdr:rowOff>58616</xdr:rowOff>
    </xdr:to>
    <xdr:cxnSp macro="">
      <xdr:nvCxnSpPr>
        <xdr:cNvPr id="105" name="Curved Connector 104">
          <a:extLst>
            <a:ext uri="{FF2B5EF4-FFF2-40B4-BE49-F238E27FC236}">
              <a16:creationId xmlns:a16="http://schemas.microsoft.com/office/drawing/2014/main" id="{5841FF62-0098-794D-A396-C92EB381540A}"/>
            </a:ext>
          </a:extLst>
        </xdr:cNvPr>
        <xdr:cNvCxnSpPr>
          <a:stCxn id="57" idx="2"/>
        </xdr:cNvCxnSpPr>
      </xdr:nvCxnSpPr>
      <xdr:spPr>
        <a:xfrm rot="10800000">
          <a:off x="4230078" y="2833077"/>
          <a:ext cx="3985847" cy="156308"/>
        </a:xfrm>
        <a:prstGeom prst="curvedConnector3">
          <a:avLst/>
        </a:prstGeom>
        <a:ln w="158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48846</xdr:colOff>
      <xdr:row>12</xdr:row>
      <xdr:rowOff>117231</xdr:rowOff>
    </xdr:from>
    <xdr:to>
      <xdr:col>11</xdr:col>
      <xdr:colOff>94565</xdr:colOff>
      <xdr:row>13</xdr:row>
      <xdr:rowOff>48846</xdr:rowOff>
    </xdr:to>
    <xdr:sp macro="" textlink="">
      <xdr:nvSpPr>
        <xdr:cNvPr id="111" name="Down Arrow 110">
          <a:extLst>
            <a:ext uri="{FF2B5EF4-FFF2-40B4-BE49-F238E27FC236}">
              <a16:creationId xmlns:a16="http://schemas.microsoft.com/office/drawing/2014/main" id="{67C4388F-A65F-4F45-B5BD-B89DE68F1AD1}"/>
            </a:ext>
          </a:extLst>
        </xdr:cNvPr>
        <xdr:cNvSpPr/>
      </xdr:nvSpPr>
      <xdr:spPr>
        <a:xfrm>
          <a:off x="8772769" y="2461846"/>
          <a:ext cx="45719" cy="1270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625232</xdr:colOff>
      <xdr:row>12</xdr:row>
      <xdr:rowOff>127000</xdr:rowOff>
    </xdr:from>
    <xdr:to>
      <xdr:col>11</xdr:col>
      <xdr:colOff>670951</xdr:colOff>
      <xdr:row>13</xdr:row>
      <xdr:rowOff>58615</xdr:rowOff>
    </xdr:to>
    <xdr:sp macro="" textlink="">
      <xdr:nvSpPr>
        <xdr:cNvPr id="112" name="Down Arrow 111">
          <a:extLst>
            <a:ext uri="{FF2B5EF4-FFF2-40B4-BE49-F238E27FC236}">
              <a16:creationId xmlns:a16="http://schemas.microsoft.com/office/drawing/2014/main" id="{0EEED4A2-F08A-544B-9F5A-563B2D03DC65}"/>
            </a:ext>
          </a:extLst>
        </xdr:cNvPr>
        <xdr:cNvSpPr/>
      </xdr:nvSpPr>
      <xdr:spPr>
        <a:xfrm>
          <a:off x="9349155" y="2471615"/>
          <a:ext cx="45719" cy="127000"/>
        </a:xfrm>
        <a:prstGeom prst="downArrow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508000</xdr:colOff>
      <xdr:row>12</xdr:row>
      <xdr:rowOff>117232</xdr:rowOff>
    </xdr:from>
    <xdr:to>
      <xdr:col>12</xdr:col>
      <xdr:colOff>553719</xdr:colOff>
      <xdr:row>13</xdr:row>
      <xdr:rowOff>48847</xdr:rowOff>
    </xdr:to>
    <xdr:sp macro="" textlink="">
      <xdr:nvSpPr>
        <xdr:cNvPr id="113" name="Down Arrow 112">
          <a:extLst>
            <a:ext uri="{FF2B5EF4-FFF2-40B4-BE49-F238E27FC236}">
              <a16:creationId xmlns:a16="http://schemas.microsoft.com/office/drawing/2014/main" id="{2AF03DEF-DCDE-1F47-AA45-EEDEB37A7CA3}"/>
            </a:ext>
          </a:extLst>
        </xdr:cNvPr>
        <xdr:cNvSpPr/>
      </xdr:nvSpPr>
      <xdr:spPr>
        <a:xfrm>
          <a:off x="9906000" y="2461847"/>
          <a:ext cx="45719" cy="1270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449385</xdr:colOff>
      <xdr:row>12</xdr:row>
      <xdr:rowOff>127001</xdr:rowOff>
    </xdr:from>
    <xdr:to>
      <xdr:col>13</xdr:col>
      <xdr:colOff>495104</xdr:colOff>
      <xdr:row>13</xdr:row>
      <xdr:rowOff>58616</xdr:rowOff>
    </xdr:to>
    <xdr:sp macro="" textlink="">
      <xdr:nvSpPr>
        <xdr:cNvPr id="114" name="Down Arrow 113">
          <a:extLst>
            <a:ext uri="{FF2B5EF4-FFF2-40B4-BE49-F238E27FC236}">
              <a16:creationId xmlns:a16="http://schemas.microsoft.com/office/drawing/2014/main" id="{34B198C2-1B39-A54F-AEB5-F299F5519726}"/>
            </a:ext>
          </a:extLst>
        </xdr:cNvPr>
        <xdr:cNvSpPr/>
      </xdr:nvSpPr>
      <xdr:spPr>
        <a:xfrm>
          <a:off x="10521462" y="2471616"/>
          <a:ext cx="45719" cy="127000"/>
        </a:xfrm>
        <a:prstGeom prst="downArrow">
          <a:avLst/>
        </a:prstGeom>
        <a:solidFill>
          <a:schemeClr val="accent4"/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673100</xdr:colOff>
      <xdr:row>12</xdr:row>
      <xdr:rowOff>12700</xdr:rowOff>
    </xdr:from>
    <xdr:to>
      <xdr:col>17</xdr:col>
      <xdr:colOff>215900</xdr:colOff>
      <xdr:row>36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C107F-4F48-6647-9270-8EA769898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2298700"/>
          <a:ext cx="6972300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3119-6631-480A-ACC0-9B074B5388F6}">
  <dimension ref="A1:T29"/>
  <sheetViews>
    <sheetView tabSelected="1" topLeftCell="A5" zoomScale="130" zoomScaleNormal="130" workbookViewId="0">
      <selection activeCell="C20" sqref="C20"/>
    </sheetView>
  </sheetViews>
  <sheetFormatPr baseColWidth="10" defaultColWidth="8.83203125" defaultRowHeight="15" x14ac:dyDescent="0.2"/>
  <cols>
    <col min="1" max="1" width="16.6640625" customWidth="1"/>
    <col min="2" max="2" width="14.5" customWidth="1"/>
    <col min="11" max="11" width="12.5" customWidth="1"/>
  </cols>
  <sheetData>
    <row r="1" spans="1:20" x14ac:dyDescent="0.2">
      <c r="A1" s="20" t="s">
        <v>10</v>
      </c>
      <c r="B1" s="20"/>
      <c r="C1" s="20"/>
      <c r="D1" s="20"/>
      <c r="E1" s="20"/>
      <c r="F1" s="20"/>
      <c r="G1" s="20"/>
      <c r="I1" s="26" t="s">
        <v>30</v>
      </c>
      <c r="J1" s="26" t="s">
        <v>29</v>
      </c>
      <c r="L1" s="13" t="s">
        <v>17</v>
      </c>
      <c r="M1" s="4"/>
      <c r="N1" s="4"/>
      <c r="O1" s="4"/>
      <c r="P1" s="4"/>
      <c r="Q1" s="4"/>
      <c r="R1" s="4"/>
    </row>
    <row r="2" spans="1:20" x14ac:dyDescent="0.2">
      <c r="A2" s="2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I2" s="22" t="s">
        <v>7</v>
      </c>
      <c r="J2" s="23">
        <v>40</v>
      </c>
      <c r="L2" s="3" t="s">
        <v>18</v>
      </c>
      <c r="M2" s="3" t="s">
        <v>2</v>
      </c>
      <c r="N2" s="3" t="s">
        <v>3</v>
      </c>
      <c r="O2" s="3" t="s">
        <v>4</v>
      </c>
      <c r="P2" s="3" t="s">
        <v>19</v>
      </c>
      <c r="Q2" s="3" t="s">
        <v>20</v>
      </c>
      <c r="R2" s="3" t="s">
        <v>21</v>
      </c>
      <c r="T2" s="1"/>
    </row>
    <row r="3" spans="1:20" x14ac:dyDescent="0.2">
      <c r="A3" s="2" t="s">
        <v>7</v>
      </c>
      <c r="B3" s="15">
        <v>0.75</v>
      </c>
      <c r="C3" s="5">
        <f>J2*B3</f>
        <v>30</v>
      </c>
      <c r="D3" s="5">
        <v>25</v>
      </c>
      <c r="E3" s="17">
        <f>10+10</f>
        <v>20</v>
      </c>
      <c r="F3" s="5">
        <f>C3-D3</f>
        <v>5</v>
      </c>
      <c r="G3" s="5">
        <f>C3-E3</f>
        <v>10</v>
      </c>
      <c r="I3" s="22" t="s">
        <v>8</v>
      </c>
      <c r="J3" s="23">
        <v>32</v>
      </c>
      <c r="L3" s="3">
        <v>2</v>
      </c>
      <c r="M3" s="3">
        <f>C5</f>
        <v>46</v>
      </c>
      <c r="N3" s="3">
        <f>D5</f>
        <v>37</v>
      </c>
      <c r="O3" s="3">
        <f>E5</f>
        <v>32</v>
      </c>
      <c r="P3" s="10">
        <f>M3/O3</f>
        <v>1.4375</v>
      </c>
      <c r="Q3" s="10">
        <f>M3/N3</f>
        <v>1.2432432432432432</v>
      </c>
      <c r="R3" s="7">
        <f>M3/206</f>
        <v>0.22330097087378642</v>
      </c>
      <c r="T3" t="s">
        <v>35</v>
      </c>
    </row>
    <row r="4" spans="1:20" x14ac:dyDescent="0.2">
      <c r="A4" s="2" t="s">
        <v>8</v>
      </c>
      <c r="B4" s="15">
        <v>0.5</v>
      </c>
      <c r="C4" s="5">
        <f>J3*B4</f>
        <v>16</v>
      </c>
      <c r="D4" s="5">
        <v>12</v>
      </c>
      <c r="E4" s="17">
        <f>8+4</f>
        <v>12</v>
      </c>
      <c r="F4" s="5">
        <v>4</v>
      </c>
      <c r="G4" s="5">
        <f t="shared" ref="G4" si="0">C4-E4</f>
        <v>4</v>
      </c>
      <c r="I4" s="22" t="s">
        <v>13</v>
      </c>
      <c r="J4" s="23">
        <v>48</v>
      </c>
      <c r="L4" s="3">
        <v>4</v>
      </c>
      <c r="M4" s="3">
        <f>C11</f>
        <v>72</v>
      </c>
      <c r="N4" s="3">
        <f>D11</f>
        <v>59</v>
      </c>
      <c r="O4" s="3">
        <f>E11</f>
        <v>64</v>
      </c>
      <c r="P4" s="3">
        <f>M4/O4</f>
        <v>1.125</v>
      </c>
      <c r="Q4" s="10">
        <f>M4/N4</f>
        <v>1.2203389830508475</v>
      </c>
      <c r="R4" s="7">
        <f>M4/206</f>
        <v>0.34951456310679613</v>
      </c>
      <c r="T4" t="s">
        <v>39</v>
      </c>
    </row>
    <row r="5" spans="1:20" x14ac:dyDescent="0.2">
      <c r="A5" s="2" t="s">
        <v>9</v>
      </c>
      <c r="B5" s="2"/>
      <c r="C5" s="5">
        <f>SUM(C3:C4)</f>
        <v>46</v>
      </c>
      <c r="D5" s="5">
        <v>37</v>
      </c>
      <c r="E5" s="17">
        <f>SUM(E3:E4)</f>
        <v>32</v>
      </c>
      <c r="F5" s="17">
        <f t="shared" ref="F5:G5" si="1">SUM(F3:F4)</f>
        <v>9</v>
      </c>
      <c r="G5" s="17">
        <f t="shared" si="1"/>
        <v>14</v>
      </c>
      <c r="I5" s="22" t="s">
        <v>14</v>
      </c>
      <c r="J5" s="23">
        <v>18</v>
      </c>
      <c r="L5" s="3">
        <v>6</v>
      </c>
      <c r="M5" s="3">
        <f>C20</f>
        <v>122</v>
      </c>
      <c r="N5" s="3">
        <f>D20</f>
        <v>93</v>
      </c>
      <c r="O5" s="3">
        <f>E20</f>
        <v>110</v>
      </c>
      <c r="P5" s="10">
        <f>M5/O5</f>
        <v>1.1090909090909091</v>
      </c>
      <c r="Q5" s="10">
        <f>M5/N5</f>
        <v>1.3118279569892473</v>
      </c>
      <c r="R5" s="7">
        <f>M5/206</f>
        <v>0.59223300970873782</v>
      </c>
      <c r="T5" t="s">
        <v>36</v>
      </c>
    </row>
    <row r="6" spans="1:20" x14ac:dyDescent="0.2">
      <c r="I6" s="22" t="s">
        <v>15</v>
      </c>
      <c r="J6" s="23">
        <v>28</v>
      </c>
      <c r="L6" s="3">
        <v>8</v>
      </c>
      <c r="M6" s="8">
        <f>C29</f>
        <v>153.94</v>
      </c>
      <c r="N6" s="3">
        <f>D29</f>
        <v>131</v>
      </c>
      <c r="O6" s="3">
        <f>E29</f>
        <v>158</v>
      </c>
      <c r="P6" s="10">
        <f>M6/O6</f>
        <v>0.97430379746835438</v>
      </c>
      <c r="Q6" s="10">
        <f>M6/N6</f>
        <v>1.1751145038167938</v>
      </c>
      <c r="R6" s="7">
        <f>M6/206</f>
        <v>0.74728155339805824</v>
      </c>
      <c r="T6" t="s">
        <v>37</v>
      </c>
    </row>
    <row r="7" spans="1:20" x14ac:dyDescent="0.2">
      <c r="A7" s="21" t="s">
        <v>11</v>
      </c>
      <c r="B7" s="21"/>
      <c r="C7" s="21"/>
      <c r="D7" s="21"/>
      <c r="E7" s="21"/>
      <c r="F7" s="21"/>
      <c r="G7" s="21"/>
      <c r="I7" s="24" t="s">
        <v>38</v>
      </c>
      <c r="J7" s="25">
        <v>40</v>
      </c>
      <c r="L7" s="2" t="s">
        <v>22</v>
      </c>
      <c r="M7" s="9">
        <f>SUM(M3:M6)</f>
        <v>393.94</v>
      </c>
      <c r="N7" s="2">
        <f>SUM(N3:N6)</f>
        <v>320</v>
      </c>
      <c r="O7" s="2">
        <f>SUM(O3:O6)</f>
        <v>364</v>
      </c>
      <c r="P7" s="2"/>
      <c r="Q7" s="2"/>
      <c r="R7" s="2"/>
    </row>
    <row r="8" spans="1:20" x14ac:dyDescent="0.2">
      <c r="A8" s="3" t="s">
        <v>0</v>
      </c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</row>
    <row r="9" spans="1:20" x14ac:dyDescent="0.2">
      <c r="A9" s="3" t="s">
        <v>7</v>
      </c>
      <c r="B9" s="16">
        <v>1</v>
      </c>
      <c r="C9" s="6">
        <f>J2*B9</f>
        <v>40</v>
      </c>
      <c r="D9" s="6">
        <v>35</v>
      </c>
      <c r="E9" s="18">
        <f>10+10+10+10</f>
        <v>40</v>
      </c>
      <c r="F9" s="6">
        <f>C9-D9</f>
        <v>5</v>
      </c>
      <c r="G9" s="6">
        <f>C9-E9</f>
        <v>0</v>
      </c>
    </row>
    <row r="10" spans="1:20" x14ac:dyDescent="0.2">
      <c r="A10" s="3" t="s">
        <v>8</v>
      </c>
      <c r="B10" s="16">
        <v>1</v>
      </c>
      <c r="C10" s="6">
        <f>J3*B10</f>
        <v>32</v>
      </c>
      <c r="D10" s="6">
        <v>24</v>
      </c>
      <c r="E10" s="18">
        <f>8+4+8+4</f>
        <v>24</v>
      </c>
      <c r="F10" s="6">
        <f>C10-D10</f>
        <v>8</v>
      </c>
      <c r="G10" s="6">
        <f>C10-E10</f>
        <v>8</v>
      </c>
    </row>
    <row r="11" spans="1:20" x14ac:dyDescent="0.2">
      <c r="A11" s="3" t="s">
        <v>9</v>
      </c>
      <c r="B11" s="6"/>
      <c r="C11" s="6">
        <f>SUM(C9:C10)</f>
        <v>72</v>
      </c>
      <c r="D11" s="6">
        <f>SUM(D9:D10)</f>
        <v>59</v>
      </c>
      <c r="E11" s="18">
        <f>SUM(E9:E10)</f>
        <v>64</v>
      </c>
      <c r="F11" s="18">
        <f t="shared" ref="F11:G11" si="2">SUM(F9:F10)</f>
        <v>13</v>
      </c>
      <c r="G11" s="18">
        <f t="shared" si="2"/>
        <v>8</v>
      </c>
    </row>
    <row r="13" spans="1:20" x14ac:dyDescent="0.2">
      <c r="A13" s="20" t="s">
        <v>12</v>
      </c>
      <c r="B13" s="20"/>
      <c r="C13" s="20"/>
      <c r="D13" s="20"/>
      <c r="E13" s="20"/>
      <c r="F13" s="20"/>
      <c r="G13" s="20"/>
    </row>
    <row r="14" spans="1:20" x14ac:dyDescent="0.2">
      <c r="A14" s="2" t="s">
        <v>0</v>
      </c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</row>
    <row r="15" spans="1:20" x14ac:dyDescent="0.2">
      <c r="A15" s="2" t="s">
        <v>7</v>
      </c>
      <c r="B15" s="15">
        <v>1</v>
      </c>
      <c r="C15" s="5">
        <f>J2*B15</f>
        <v>40</v>
      </c>
      <c r="D15" s="5">
        <v>35</v>
      </c>
      <c r="E15" s="18">
        <f>10+10+10+10</f>
        <v>40</v>
      </c>
      <c r="F15" s="5">
        <f>C15-D15</f>
        <v>5</v>
      </c>
      <c r="G15" s="5">
        <f>C15-E15</f>
        <v>0</v>
      </c>
    </row>
    <row r="16" spans="1:20" x14ac:dyDescent="0.2">
      <c r="A16" s="2" t="s">
        <v>8</v>
      </c>
      <c r="B16" s="15">
        <v>1</v>
      </c>
      <c r="C16" s="5">
        <f>J3*B16</f>
        <v>32</v>
      </c>
      <c r="D16" s="5">
        <v>24</v>
      </c>
      <c r="E16" s="18">
        <f>8+4+8+4+8</f>
        <v>32</v>
      </c>
      <c r="F16" s="5">
        <f t="shared" ref="F16:F19" si="3">C16-D16</f>
        <v>8</v>
      </c>
      <c r="G16" s="5">
        <f t="shared" ref="G16:G19" si="4">C16-E16</f>
        <v>0</v>
      </c>
    </row>
    <row r="17" spans="1:7" x14ac:dyDescent="0.2">
      <c r="A17" s="2" t="s">
        <v>13</v>
      </c>
      <c r="B17" s="15">
        <v>0.75</v>
      </c>
      <c r="C17" s="5">
        <f>J4*B17</f>
        <v>36</v>
      </c>
      <c r="D17" s="5">
        <v>24</v>
      </c>
      <c r="E17" s="17">
        <f>12+12</f>
        <v>24</v>
      </c>
      <c r="F17" s="5">
        <f t="shared" si="3"/>
        <v>12</v>
      </c>
      <c r="G17" s="5">
        <f t="shared" si="4"/>
        <v>12</v>
      </c>
    </row>
    <row r="18" spans="1:7" x14ac:dyDescent="0.2">
      <c r="A18" s="2" t="s">
        <v>14</v>
      </c>
      <c r="B18" s="15">
        <v>0</v>
      </c>
      <c r="C18" s="5">
        <f>J5*B18</f>
        <v>0</v>
      </c>
      <c r="D18" s="5">
        <v>0</v>
      </c>
      <c r="E18" s="17">
        <f>6</f>
        <v>6</v>
      </c>
      <c r="F18" s="5">
        <f t="shared" si="3"/>
        <v>0</v>
      </c>
      <c r="G18" s="5">
        <f t="shared" si="4"/>
        <v>-6</v>
      </c>
    </row>
    <row r="19" spans="1:7" x14ac:dyDescent="0.2">
      <c r="A19" s="2" t="s">
        <v>15</v>
      </c>
      <c r="B19" s="15">
        <v>0.5</v>
      </c>
      <c r="C19" s="5">
        <f>J6*B19</f>
        <v>14</v>
      </c>
      <c r="D19" s="5">
        <v>10</v>
      </c>
      <c r="E19" s="17">
        <f>8</f>
        <v>8</v>
      </c>
      <c r="F19" s="5">
        <f t="shared" si="3"/>
        <v>4</v>
      </c>
      <c r="G19" s="5">
        <f t="shared" si="4"/>
        <v>6</v>
      </c>
    </row>
    <row r="20" spans="1:7" x14ac:dyDescent="0.2">
      <c r="A20" s="2" t="s">
        <v>9</v>
      </c>
      <c r="B20" s="5"/>
      <c r="C20" s="5">
        <f>SUM(C15:C19)</f>
        <v>122</v>
      </c>
      <c r="D20" s="5">
        <f>SUM(D15:D19)</f>
        <v>93</v>
      </c>
      <c r="E20" s="17">
        <f>SUM(E15:E19)</f>
        <v>110</v>
      </c>
      <c r="F20" s="17">
        <f t="shared" ref="F20:G20" si="5">SUM(F15:F19)</f>
        <v>29</v>
      </c>
      <c r="G20" s="17">
        <f t="shared" si="5"/>
        <v>12</v>
      </c>
    </row>
    <row r="22" spans="1:7" x14ac:dyDescent="0.2">
      <c r="A22" s="21" t="s">
        <v>16</v>
      </c>
      <c r="B22" s="21"/>
      <c r="C22" s="21"/>
      <c r="D22" s="21"/>
      <c r="E22" s="21"/>
      <c r="F22" s="21"/>
      <c r="G22" s="21"/>
    </row>
    <row r="23" spans="1:7" x14ac:dyDescent="0.2">
      <c r="A23" s="3" t="s">
        <v>0</v>
      </c>
      <c r="B23" s="6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</row>
    <row r="24" spans="1:7" x14ac:dyDescent="0.2">
      <c r="A24" s="3" t="s">
        <v>7</v>
      </c>
      <c r="B24" s="16">
        <v>1</v>
      </c>
      <c r="C24" s="6">
        <f>J2*B24</f>
        <v>40</v>
      </c>
      <c r="D24" s="6">
        <v>35</v>
      </c>
      <c r="E24" s="18">
        <f>10+10+10+10</f>
        <v>40</v>
      </c>
      <c r="F24" s="6">
        <f>C24-D24</f>
        <v>5</v>
      </c>
      <c r="G24" s="6">
        <f>C24-E24</f>
        <v>0</v>
      </c>
    </row>
    <row r="25" spans="1:7" x14ac:dyDescent="0.2">
      <c r="A25" s="3" t="s">
        <v>8</v>
      </c>
      <c r="B25" s="16">
        <v>1</v>
      </c>
      <c r="C25" s="6">
        <f>J3*B25</f>
        <v>32</v>
      </c>
      <c r="D25" s="6">
        <v>24</v>
      </c>
      <c r="E25" s="18">
        <f>8+4+8+4+8</f>
        <v>32</v>
      </c>
      <c r="F25" s="6">
        <f t="shared" ref="F25:F28" si="6">C25-D25</f>
        <v>8</v>
      </c>
      <c r="G25" s="6">
        <f t="shared" ref="G25:G28" si="7">C25-E25</f>
        <v>0</v>
      </c>
    </row>
    <row r="26" spans="1:7" x14ac:dyDescent="0.2">
      <c r="A26" s="3" t="s">
        <v>13</v>
      </c>
      <c r="B26" s="16">
        <v>1</v>
      </c>
      <c r="C26" s="6">
        <f>J4*B26</f>
        <v>48</v>
      </c>
      <c r="D26" s="6">
        <v>32</v>
      </c>
      <c r="E26" s="17">
        <f>12+12+12+12</f>
        <v>48</v>
      </c>
      <c r="F26" s="6">
        <f t="shared" si="6"/>
        <v>16</v>
      </c>
      <c r="G26" s="6">
        <f t="shared" si="7"/>
        <v>0</v>
      </c>
    </row>
    <row r="27" spans="1:7" x14ac:dyDescent="0.2">
      <c r="A27" s="3" t="s">
        <v>14</v>
      </c>
      <c r="B27" s="16">
        <v>0.33</v>
      </c>
      <c r="C27" s="14">
        <f>J5*B27</f>
        <v>5.94</v>
      </c>
      <c r="D27" s="6">
        <v>20</v>
      </c>
      <c r="E27" s="17">
        <f>6+2+2</f>
        <v>10</v>
      </c>
      <c r="F27" s="14">
        <f t="shared" si="6"/>
        <v>-14.059999999999999</v>
      </c>
      <c r="G27" s="14">
        <f t="shared" si="7"/>
        <v>-4.0599999999999996</v>
      </c>
    </row>
    <row r="28" spans="1:7" x14ac:dyDescent="0.2">
      <c r="A28" s="3" t="s">
        <v>15</v>
      </c>
      <c r="B28" s="16">
        <v>1</v>
      </c>
      <c r="C28" s="6">
        <f>J6*B28</f>
        <v>28</v>
      </c>
      <c r="D28" s="6">
        <v>20</v>
      </c>
      <c r="E28" s="17">
        <f>8+8+12</f>
        <v>28</v>
      </c>
      <c r="F28" s="6">
        <f t="shared" si="6"/>
        <v>8</v>
      </c>
      <c r="G28" s="6">
        <f t="shared" si="7"/>
        <v>0</v>
      </c>
    </row>
    <row r="29" spans="1:7" x14ac:dyDescent="0.2">
      <c r="A29" s="3" t="s">
        <v>9</v>
      </c>
      <c r="B29" s="6"/>
      <c r="C29" s="14">
        <f>SUM(C24:C28)</f>
        <v>153.94</v>
      </c>
      <c r="D29" s="6">
        <f>SUM(D24:D28)</f>
        <v>131</v>
      </c>
      <c r="E29" s="18">
        <f>SUM(E24:E28)</f>
        <v>158</v>
      </c>
      <c r="F29" s="27">
        <f t="shared" ref="F29:G29" si="8">SUM(F24:F28)</f>
        <v>22.94</v>
      </c>
      <c r="G29" s="27">
        <f t="shared" si="8"/>
        <v>-4.0599999999999996</v>
      </c>
    </row>
  </sheetData>
  <mergeCells count="4">
    <mergeCell ref="A1:G1"/>
    <mergeCell ref="A7:G7"/>
    <mergeCell ref="A13:G13"/>
    <mergeCell ref="A22:G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E704-26AB-BA45-9089-B2B8411AB01D}">
  <dimension ref="A2:L52"/>
  <sheetViews>
    <sheetView workbookViewId="0">
      <selection activeCell="I3" sqref="I3:J10"/>
    </sheetView>
  </sheetViews>
  <sheetFormatPr baseColWidth="10" defaultRowHeight="15" x14ac:dyDescent="0.2"/>
  <cols>
    <col min="1" max="1" width="16.83203125" customWidth="1"/>
  </cols>
  <sheetData>
    <row r="2" spans="1:10" x14ac:dyDescent="0.2">
      <c r="A2" t="s">
        <v>25</v>
      </c>
    </row>
    <row r="3" spans="1:10" x14ac:dyDescent="0.2">
      <c r="A3" t="s">
        <v>23</v>
      </c>
      <c r="B3" t="s">
        <v>24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30</v>
      </c>
      <c r="J3" t="s">
        <v>29</v>
      </c>
    </row>
    <row r="4" spans="1:10" x14ac:dyDescent="0.2">
      <c r="A4">
        <v>1</v>
      </c>
      <c r="B4" s="11">
        <v>0.5</v>
      </c>
      <c r="C4">
        <f>B4*J4</f>
        <v>6</v>
      </c>
      <c r="D4">
        <v>6</v>
      </c>
      <c r="E4">
        <v>4</v>
      </c>
      <c r="F4">
        <f>C4-D4</f>
        <v>0</v>
      </c>
      <c r="G4">
        <f>C4-E4</f>
        <v>2</v>
      </c>
      <c r="I4">
        <v>1</v>
      </c>
      <c r="J4">
        <v>12</v>
      </c>
    </row>
    <row r="5" spans="1:10" x14ac:dyDescent="0.2">
      <c r="A5">
        <v>2</v>
      </c>
      <c r="B5" s="11">
        <v>0.4</v>
      </c>
      <c r="C5">
        <f>B5*J5</f>
        <v>6</v>
      </c>
      <c r="D5">
        <v>8</v>
      </c>
      <c r="E5">
        <v>3</v>
      </c>
      <c r="F5">
        <f t="shared" ref="F5:F6" si="0">C5-D5</f>
        <v>-2</v>
      </c>
      <c r="G5">
        <f t="shared" ref="G5:G6" si="1">C5-E5</f>
        <v>3</v>
      </c>
      <c r="I5">
        <v>2</v>
      </c>
      <c r="J5">
        <v>15</v>
      </c>
    </row>
    <row r="6" spans="1:10" x14ac:dyDescent="0.2">
      <c r="A6">
        <v>3</v>
      </c>
      <c r="B6" s="11">
        <v>0.25</v>
      </c>
      <c r="C6">
        <f>B6*J6</f>
        <v>2</v>
      </c>
      <c r="D6">
        <v>3</v>
      </c>
      <c r="E6">
        <v>4</v>
      </c>
      <c r="F6">
        <f t="shared" si="0"/>
        <v>-1</v>
      </c>
      <c r="G6">
        <f t="shared" si="1"/>
        <v>-2</v>
      </c>
      <c r="I6">
        <v>3</v>
      </c>
      <c r="J6">
        <v>8</v>
      </c>
    </row>
    <row r="7" spans="1:10" x14ac:dyDescent="0.2">
      <c r="A7" t="s">
        <v>9</v>
      </c>
      <c r="C7">
        <f>SUM(C4:C6)</f>
        <v>14</v>
      </c>
      <c r="D7">
        <v>17</v>
      </c>
      <c r="E7">
        <f>SUM(E4:E6)</f>
        <v>11</v>
      </c>
      <c r="F7">
        <f>SUM(F4:F6)</f>
        <v>-3</v>
      </c>
      <c r="G7">
        <f>SUM(G4:G6)</f>
        <v>3</v>
      </c>
      <c r="I7">
        <v>4</v>
      </c>
      <c r="J7">
        <v>6</v>
      </c>
    </row>
    <row r="8" spans="1:10" x14ac:dyDescent="0.2">
      <c r="I8">
        <v>5</v>
      </c>
      <c r="J8">
        <v>10</v>
      </c>
    </row>
    <row r="9" spans="1:10" x14ac:dyDescent="0.2">
      <c r="A9" t="s">
        <v>26</v>
      </c>
      <c r="I9">
        <v>6</v>
      </c>
      <c r="J9">
        <v>9</v>
      </c>
    </row>
    <row r="10" spans="1:10" x14ac:dyDescent="0.2">
      <c r="A10" t="s">
        <v>23</v>
      </c>
      <c r="B10" t="s">
        <v>24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>
        <v>7</v>
      </c>
      <c r="J10">
        <v>5</v>
      </c>
    </row>
    <row r="11" spans="1:10" x14ac:dyDescent="0.2">
      <c r="A11">
        <v>1</v>
      </c>
      <c r="B11" s="11">
        <v>1</v>
      </c>
      <c r="C11">
        <f>B11*J4</f>
        <v>12</v>
      </c>
      <c r="D11">
        <v>13</v>
      </c>
      <c r="E11">
        <v>12</v>
      </c>
      <c r="F11">
        <f>C11-D11</f>
        <v>-1</v>
      </c>
      <c r="G11">
        <f>C11-E11</f>
        <v>0</v>
      </c>
    </row>
    <row r="12" spans="1:10" x14ac:dyDescent="0.2">
      <c r="A12">
        <v>2</v>
      </c>
      <c r="B12" s="11">
        <v>0.8</v>
      </c>
      <c r="C12">
        <f>B12*J5</f>
        <v>12</v>
      </c>
      <c r="D12">
        <v>14</v>
      </c>
      <c r="E12">
        <v>10</v>
      </c>
      <c r="F12">
        <f t="shared" ref="F12:F13" si="2">C12-D12</f>
        <v>-2</v>
      </c>
      <c r="G12">
        <f t="shared" ref="G12:G13" si="3">C12-E12</f>
        <v>2</v>
      </c>
    </row>
    <row r="13" spans="1:10" x14ac:dyDescent="0.2">
      <c r="A13">
        <v>3</v>
      </c>
      <c r="B13" s="11">
        <v>0.75</v>
      </c>
      <c r="C13">
        <f>B13*J6</f>
        <v>6</v>
      </c>
      <c r="D13">
        <v>8</v>
      </c>
      <c r="E13">
        <v>8</v>
      </c>
      <c r="F13">
        <f t="shared" si="2"/>
        <v>-2</v>
      </c>
      <c r="G13">
        <f t="shared" si="3"/>
        <v>-2</v>
      </c>
    </row>
    <row r="14" spans="1:10" x14ac:dyDescent="0.2">
      <c r="A14" t="s">
        <v>9</v>
      </c>
      <c r="C14">
        <f>SUM(C11:C13)</f>
        <v>30</v>
      </c>
      <c r="D14">
        <v>35</v>
      </c>
      <c r="E14">
        <f>SUM(E11:E13)</f>
        <v>30</v>
      </c>
      <c r="F14">
        <f>SUM(F11:F13)</f>
        <v>-5</v>
      </c>
      <c r="G14">
        <f>SUM(G11:G13)</f>
        <v>0</v>
      </c>
    </row>
    <row r="16" spans="1:10" x14ac:dyDescent="0.2">
      <c r="A16" t="s">
        <v>27</v>
      </c>
    </row>
    <row r="17" spans="1:7" x14ac:dyDescent="0.2">
      <c r="A17" t="s">
        <v>23</v>
      </c>
      <c r="B17" t="s">
        <v>24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</row>
    <row r="18" spans="1:7" x14ac:dyDescent="0.2">
      <c r="A18">
        <v>1</v>
      </c>
      <c r="B18" s="11">
        <v>1</v>
      </c>
      <c r="C18">
        <f t="shared" ref="C18:C23" si="4">B18*J4</f>
        <v>12</v>
      </c>
      <c r="D18">
        <v>13</v>
      </c>
      <c r="E18">
        <v>12</v>
      </c>
      <c r="F18">
        <f>C18-D18</f>
        <v>-1</v>
      </c>
      <c r="G18">
        <f>C18-E18</f>
        <v>0</v>
      </c>
    </row>
    <row r="19" spans="1:7" x14ac:dyDescent="0.2">
      <c r="A19">
        <v>2</v>
      </c>
      <c r="B19" s="11">
        <v>0.8</v>
      </c>
      <c r="C19">
        <f t="shared" si="4"/>
        <v>12</v>
      </c>
      <c r="D19">
        <v>15</v>
      </c>
      <c r="E19">
        <v>15</v>
      </c>
      <c r="F19">
        <f t="shared" ref="F19:F23" si="5">C19-D19</f>
        <v>-3</v>
      </c>
      <c r="G19">
        <f t="shared" ref="G19:G23" si="6">C19-E19</f>
        <v>-3</v>
      </c>
    </row>
    <row r="20" spans="1:7" x14ac:dyDescent="0.2">
      <c r="A20">
        <v>3</v>
      </c>
      <c r="B20" s="11">
        <v>1</v>
      </c>
      <c r="C20">
        <f t="shared" si="4"/>
        <v>8</v>
      </c>
      <c r="D20">
        <v>10</v>
      </c>
      <c r="E20">
        <v>8</v>
      </c>
      <c r="F20">
        <f t="shared" si="5"/>
        <v>-2</v>
      </c>
      <c r="G20">
        <f t="shared" si="6"/>
        <v>0</v>
      </c>
    </row>
    <row r="21" spans="1:7" x14ac:dyDescent="0.2">
      <c r="A21">
        <v>4</v>
      </c>
      <c r="B21" s="11">
        <v>0.5</v>
      </c>
      <c r="C21">
        <f t="shared" si="4"/>
        <v>3</v>
      </c>
      <c r="D21">
        <v>4</v>
      </c>
      <c r="E21">
        <v>3</v>
      </c>
      <c r="F21">
        <f t="shared" si="5"/>
        <v>-1</v>
      </c>
      <c r="G21">
        <f t="shared" si="6"/>
        <v>0</v>
      </c>
    </row>
    <row r="22" spans="1:7" x14ac:dyDescent="0.2">
      <c r="A22">
        <v>5</v>
      </c>
      <c r="B22" s="11">
        <v>0</v>
      </c>
      <c r="C22">
        <f t="shared" si="4"/>
        <v>0</v>
      </c>
      <c r="D22">
        <v>0</v>
      </c>
      <c r="E22">
        <v>0</v>
      </c>
      <c r="F22">
        <f t="shared" si="5"/>
        <v>0</v>
      </c>
      <c r="G22">
        <f t="shared" si="6"/>
        <v>0</v>
      </c>
    </row>
    <row r="23" spans="1:7" x14ac:dyDescent="0.2">
      <c r="A23">
        <v>6</v>
      </c>
      <c r="B23" s="12">
        <v>0.33300000000000002</v>
      </c>
      <c r="C23" s="19">
        <f t="shared" si="4"/>
        <v>2.9970000000000003</v>
      </c>
      <c r="D23">
        <v>4</v>
      </c>
      <c r="E23">
        <v>3</v>
      </c>
      <c r="F23" s="19">
        <f t="shared" si="5"/>
        <v>-1.0029999999999997</v>
      </c>
      <c r="G23" s="19">
        <f t="shared" si="6"/>
        <v>-2.9999999999996696E-3</v>
      </c>
    </row>
    <row r="24" spans="1:7" x14ac:dyDescent="0.2">
      <c r="C24" s="19">
        <f>SUM(C18:C23)</f>
        <v>37.997</v>
      </c>
      <c r="D24">
        <f>SUM(D18:D23)</f>
        <v>46</v>
      </c>
      <c r="E24">
        <f>SUM(E18:E23)</f>
        <v>41</v>
      </c>
      <c r="F24" s="19">
        <f>SUM(F18:F23)</f>
        <v>-8.0030000000000001</v>
      </c>
      <c r="G24" s="19">
        <f>SUM(G18:G23)</f>
        <v>-3.0029999999999997</v>
      </c>
    </row>
    <row r="27" spans="1:7" x14ac:dyDescent="0.2">
      <c r="A27" t="s">
        <v>28</v>
      </c>
    </row>
    <row r="28" spans="1:7" x14ac:dyDescent="0.2">
      <c r="A28" t="s">
        <v>23</v>
      </c>
      <c r="B28" t="s">
        <v>24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</row>
    <row r="29" spans="1:7" x14ac:dyDescent="0.2">
      <c r="A29">
        <v>1</v>
      </c>
      <c r="B29" s="11">
        <v>1</v>
      </c>
      <c r="C29">
        <f>B29*J4</f>
        <v>12</v>
      </c>
      <c r="D29">
        <v>13</v>
      </c>
      <c r="E29">
        <v>12</v>
      </c>
      <c r="F29">
        <f>C29-D29</f>
        <v>-1</v>
      </c>
      <c r="G29">
        <f>C29-E29</f>
        <v>0</v>
      </c>
    </row>
    <row r="30" spans="1:7" x14ac:dyDescent="0.2">
      <c r="A30">
        <v>2</v>
      </c>
      <c r="B30" s="11">
        <v>1</v>
      </c>
      <c r="C30">
        <f t="shared" ref="C30:C35" si="7">B30*J5</f>
        <v>15</v>
      </c>
      <c r="D30">
        <v>18</v>
      </c>
      <c r="E30">
        <v>15</v>
      </c>
      <c r="F30">
        <f t="shared" ref="F30:F35" si="8">C30-D30</f>
        <v>-3</v>
      </c>
      <c r="G30">
        <f t="shared" ref="G30:G35" si="9">C30-E30</f>
        <v>0</v>
      </c>
    </row>
    <row r="31" spans="1:7" x14ac:dyDescent="0.2">
      <c r="A31">
        <v>3</v>
      </c>
      <c r="B31" s="11">
        <v>1</v>
      </c>
      <c r="C31">
        <f t="shared" si="7"/>
        <v>8</v>
      </c>
      <c r="D31">
        <v>10</v>
      </c>
      <c r="E31">
        <v>8</v>
      </c>
      <c r="F31">
        <f t="shared" si="8"/>
        <v>-2</v>
      </c>
      <c r="G31">
        <f t="shared" si="9"/>
        <v>0</v>
      </c>
    </row>
    <row r="32" spans="1:7" x14ac:dyDescent="0.2">
      <c r="A32">
        <v>4</v>
      </c>
      <c r="B32" s="11">
        <v>1</v>
      </c>
      <c r="C32">
        <f t="shared" si="7"/>
        <v>6</v>
      </c>
      <c r="D32">
        <v>8</v>
      </c>
      <c r="E32">
        <v>6</v>
      </c>
      <c r="F32">
        <f t="shared" si="8"/>
        <v>-2</v>
      </c>
      <c r="G32">
        <f t="shared" si="9"/>
        <v>0</v>
      </c>
    </row>
    <row r="33" spans="1:12" x14ac:dyDescent="0.2">
      <c r="A33">
        <v>5</v>
      </c>
      <c r="B33" s="11">
        <v>0.3</v>
      </c>
      <c r="C33">
        <f t="shared" si="7"/>
        <v>3</v>
      </c>
      <c r="D33">
        <v>3</v>
      </c>
      <c r="E33">
        <v>6</v>
      </c>
      <c r="F33">
        <f t="shared" si="8"/>
        <v>0</v>
      </c>
      <c r="G33">
        <f t="shared" si="9"/>
        <v>-3</v>
      </c>
    </row>
    <row r="34" spans="1:12" x14ac:dyDescent="0.2">
      <c r="A34">
        <v>6</v>
      </c>
      <c r="B34" s="12">
        <v>0.66700000000000004</v>
      </c>
      <c r="C34" s="19">
        <f>B34*J9</f>
        <v>6.0030000000000001</v>
      </c>
      <c r="D34">
        <v>8</v>
      </c>
      <c r="E34">
        <v>6</v>
      </c>
      <c r="F34" s="19">
        <f t="shared" si="8"/>
        <v>-1.9969999999999999</v>
      </c>
      <c r="G34" s="19">
        <f t="shared" si="9"/>
        <v>3.0000000000001137E-3</v>
      </c>
    </row>
    <row r="35" spans="1:12" x14ac:dyDescent="0.2">
      <c r="A35">
        <v>7</v>
      </c>
      <c r="B35" s="11">
        <v>0</v>
      </c>
      <c r="C35">
        <f t="shared" si="7"/>
        <v>0</v>
      </c>
      <c r="D35">
        <v>0</v>
      </c>
      <c r="E35">
        <v>0</v>
      </c>
      <c r="F35">
        <f t="shared" si="8"/>
        <v>0</v>
      </c>
      <c r="G35">
        <f t="shared" si="9"/>
        <v>0</v>
      </c>
    </row>
    <row r="36" spans="1:12" x14ac:dyDescent="0.2">
      <c r="C36" s="19">
        <f>SUM(C29:C35)</f>
        <v>50.003</v>
      </c>
      <c r="D36">
        <f t="shared" ref="D36:G36" si="10">SUM(D29:D35)</f>
        <v>60</v>
      </c>
      <c r="E36">
        <f t="shared" si="10"/>
        <v>53</v>
      </c>
      <c r="F36" s="19">
        <f t="shared" si="10"/>
        <v>-9.9969999999999999</v>
      </c>
      <c r="G36" s="19">
        <f t="shared" si="10"/>
        <v>-2.9969999999999999</v>
      </c>
    </row>
    <row r="41" spans="1:12" x14ac:dyDescent="0.2">
      <c r="F41" s="13" t="s">
        <v>17</v>
      </c>
      <c r="G41" s="4"/>
      <c r="H41" s="4"/>
      <c r="I41" s="4"/>
      <c r="J41" s="4"/>
      <c r="K41" s="4"/>
      <c r="L41" s="4"/>
    </row>
    <row r="42" spans="1:12" x14ac:dyDescent="0.2">
      <c r="F42" s="3" t="s">
        <v>18</v>
      </c>
      <c r="G42" s="3" t="s">
        <v>2</v>
      </c>
      <c r="H42" s="3" t="s">
        <v>3</v>
      </c>
      <c r="I42" s="3" t="s">
        <v>4</v>
      </c>
      <c r="J42" s="3" t="s">
        <v>19</v>
      </c>
      <c r="K42" s="3" t="s">
        <v>20</v>
      </c>
      <c r="L42" s="3" t="s">
        <v>21</v>
      </c>
    </row>
    <row r="43" spans="1:12" x14ac:dyDescent="0.2">
      <c r="F43" s="3">
        <v>1</v>
      </c>
      <c r="G43" s="3">
        <f>C7</f>
        <v>14</v>
      </c>
      <c r="H43" s="3">
        <f>D7</f>
        <v>17</v>
      </c>
      <c r="I43" s="3">
        <f>E7</f>
        <v>11</v>
      </c>
      <c r="J43" s="10">
        <f>G43/I43</f>
        <v>1.2727272727272727</v>
      </c>
      <c r="K43" s="10">
        <f>G43/H43</f>
        <v>0.82352941176470584</v>
      </c>
      <c r="L43" s="7">
        <f>G43/65</f>
        <v>0.2153846153846154</v>
      </c>
    </row>
    <row r="44" spans="1:12" x14ac:dyDescent="0.2">
      <c r="F44" s="3">
        <v>2</v>
      </c>
      <c r="G44" s="3">
        <f>C14</f>
        <v>30</v>
      </c>
      <c r="H44" s="3">
        <f>D14</f>
        <v>35</v>
      </c>
      <c r="I44" s="3">
        <f>E14</f>
        <v>30</v>
      </c>
      <c r="J44" s="3">
        <f>G44/I44</f>
        <v>1</v>
      </c>
      <c r="K44" s="10">
        <f>G44/H44</f>
        <v>0.8571428571428571</v>
      </c>
      <c r="L44" s="7">
        <f t="shared" ref="L44:L46" si="11">G44/65</f>
        <v>0.46153846153846156</v>
      </c>
    </row>
    <row r="45" spans="1:12" x14ac:dyDescent="0.2">
      <c r="F45" s="3">
        <v>3</v>
      </c>
      <c r="G45" s="8">
        <f>C24</f>
        <v>37.997</v>
      </c>
      <c r="H45" s="3">
        <f>D24</f>
        <v>46</v>
      </c>
      <c r="I45" s="3">
        <f>E24</f>
        <v>41</v>
      </c>
      <c r="J45" s="10">
        <f>G45/I45</f>
        <v>0.92675609756097566</v>
      </c>
      <c r="K45" s="10">
        <f>G45/H45</f>
        <v>0.82602173913043475</v>
      </c>
      <c r="L45" s="7">
        <f t="shared" si="11"/>
        <v>0.58456923076923073</v>
      </c>
    </row>
    <row r="46" spans="1:12" x14ac:dyDescent="0.2">
      <c r="F46" s="3">
        <v>4</v>
      </c>
      <c r="G46" s="8">
        <f>C36</f>
        <v>50.003</v>
      </c>
      <c r="H46" s="3">
        <f>D36</f>
        <v>60</v>
      </c>
      <c r="I46" s="3">
        <f>E36</f>
        <v>53</v>
      </c>
      <c r="J46" s="10">
        <f>G46/I46</f>
        <v>0.9434528301886792</v>
      </c>
      <c r="K46" s="10">
        <f>G46/H46</f>
        <v>0.83338333333333336</v>
      </c>
      <c r="L46" s="7">
        <f t="shared" si="11"/>
        <v>0.76927692307692308</v>
      </c>
    </row>
    <row r="47" spans="1:12" x14ac:dyDescent="0.2">
      <c r="F47" s="2" t="s">
        <v>22</v>
      </c>
      <c r="G47" s="9">
        <f>SUM(G43:G46)</f>
        <v>132</v>
      </c>
      <c r="H47" s="2">
        <f>SUM(H43:H46)</f>
        <v>158</v>
      </c>
      <c r="I47" s="2">
        <f>SUM(I43:I46)</f>
        <v>135</v>
      </c>
      <c r="J47" s="2"/>
      <c r="K47" s="2"/>
      <c r="L47" s="2"/>
    </row>
    <row r="49" spans="6:6" x14ac:dyDescent="0.2">
      <c r="F49" t="s">
        <v>32</v>
      </c>
    </row>
    <row r="50" spans="6:6" x14ac:dyDescent="0.2">
      <c r="F50" t="s">
        <v>31</v>
      </c>
    </row>
    <row r="51" spans="6:6" x14ac:dyDescent="0.2">
      <c r="F51" t="s">
        <v>33</v>
      </c>
    </row>
    <row r="52" spans="6:6" x14ac:dyDescent="0.2">
      <c r="F52" t="s">
        <v>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653719A8C8441922EF1F393CA0218" ma:contentTypeVersion="5" ma:contentTypeDescription="Create a new document." ma:contentTypeScope="" ma:versionID="789d8e3bc8665a88839c16c64015b94f">
  <xsd:schema xmlns:xsd="http://www.w3.org/2001/XMLSchema" xmlns:xs="http://www.w3.org/2001/XMLSchema" xmlns:p="http://schemas.microsoft.com/office/2006/metadata/properties" xmlns:ns2="d318c8b8-384d-4678-8aa5-8034a37f38b9" targetNamespace="http://schemas.microsoft.com/office/2006/metadata/properties" ma:root="true" ma:fieldsID="b17bf9a6f0ba8665141dc85ed5a669e1" ns2:_="">
    <xsd:import namespace="d318c8b8-384d-4678-8aa5-8034a37f38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8c8b8-384d-4678-8aa5-8034a37f38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5262A0-AC73-4A64-9A80-1FAE876C73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136750-DD6B-43F9-8734-BD9089A4B7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276F57-B3A7-4A31-A1A4-56D3EAAEF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18c8b8-384d-4678-8aa5-8034a37f38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4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Maru-Maru</dc:creator>
  <cp:lastModifiedBy>Microsoft Office User</cp:lastModifiedBy>
  <dcterms:created xsi:type="dcterms:W3CDTF">2022-01-06T06:08:00Z</dcterms:created>
  <dcterms:modified xsi:type="dcterms:W3CDTF">2022-01-12T04:54:42Z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0x0101009A8653719A8C8441922EF1F393CA0218</vt:lpwstr>
  </property>
</Properties>
</file>