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475" windowHeight="8055"/>
  </bookViews>
  <sheets>
    <sheet name="TheoTrd" sheetId="1" r:id="rId1"/>
    <sheet name="TrdRecord" sheetId="2" r:id="rId2"/>
    <sheet name="StkRecord" sheetId="3" r:id="rId3"/>
    <sheet name="IndexDivisor" sheetId="4" r:id="rId4"/>
  </sheets>
  <calcPr calcId="144525"/>
</workbook>
</file>

<file path=xl/calcChain.xml><?xml version="1.0" encoding="utf-8"?>
<calcChain xmlns="http://schemas.openxmlformats.org/spreadsheetml/2006/main">
  <c r="W36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P16" i="1" s="1"/>
  <c r="O17" i="1"/>
  <c r="O18" i="1"/>
  <c r="O19" i="1"/>
  <c r="O20" i="1"/>
  <c r="H3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P5" i="1" s="1"/>
  <c r="O35" i="1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2" i="3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" i="4"/>
  <c r="K5" i="4"/>
  <c r="L4" i="4" s="1"/>
  <c r="K4" i="4"/>
  <c r="Q16" i="1" l="1"/>
  <c r="R16" i="1" s="1"/>
  <c r="Q5" i="1"/>
  <c r="R5" i="1" s="1"/>
  <c r="P14" i="1"/>
  <c r="Q14" i="1" s="1"/>
  <c r="R14" i="1" s="1"/>
  <c r="P10" i="1"/>
  <c r="Q10" i="1" s="1"/>
  <c r="R10" i="1" s="1"/>
  <c r="P6" i="1"/>
  <c r="Q6" i="1" s="1"/>
  <c r="R6" i="1" s="1"/>
  <c r="P19" i="1"/>
  <c r="P4" i="1"/>
  <c r="P18" i="1"/>
  <c r="Q18" i="1" s="1"/>
  <c r="R18" i="1" s="1"/>
  <c r="P15" i="1"/>
  <c r="Q15" i="1" s="1"/>
  <c r="P11" i="1"/>
  <c r="P7" i="1"/>
  <c r="Q7" i="1" s="1"/>
  <c r="P3" i="1"/>
  <c r="Q3" i="1" s="1"/>
  <c r="P9" i="1"/>
  <c r="Q9" i="1" s="1"/>
  <c r="Q4" i="1"/>
  <c r="P12" i="1"/>
  <c r="Q12" i="1" s="1"/>
  <c r="P8" i="1"/>
  <c r="Q8" i="1" s="1"/>
  <c r="P20" i="1"/>
  <c r="Q20" i="1" s="1"/>
  <c r="P17" i="1"/>
  <c r="Q17" i="1" s="1"/>
  <c r="P13" i="1"/>
  <c r="Q13" i="1" s="1"/>
  <c r="Q19" i="1"/>
  <c r="Q11" i="1"/>
  <c r="Q28" i="1"/>
  <c r="Q24" i="1"/>
  <c r="P33" i="1"/>
  <c r="Q33" i="1" s="1"/>
  <c r="P29" i="1"/>
  <c r="Q29" i="1" s="1"/>
  <c r="P25" i="1"/>
  <c r="Q25" i="1" s="1"/>
  <c r="P21" i="1"/>
  <c r="Q21" i="1" s="1"/>
  <c r="P32" i="1"/>
  <c r="Q32" i="1" s="1"/>
  <c r="P24" i="1"/>
  <c r="P35" i="1"/>
  <c r="P31" i="1"/>
  <c r="Q31" i="1" s="1"/>
  <c r="P27" i="1"/>
  <c r="P23" i="1"/>
  <c r="Q23" i="1" s="1"/>
  <c r="P34" i="1"/>
  <c r="Q34" i="1" s="1"/>
  <c r="P30" i="1"/>
  <c r="Q30" i="1" s="1"/>
  <c r="P26" i="1"/>
  <c r="P22" i="1"/>
  <c r="Q22" i="1" s="1"/>
  <c r="M4" i="4"/>
  <c r="S5" i="1" l="1"/>
  <c r="T5" i="1" s="1"/>
  <c r="U5" i="1" s="1"/>
  <c r="S16" i="1"/>
  <c r="T16" i="1" s="1"/>
  <c r="U16" i="1" s="1"/>
  <c r="S18" i="1"/>
  <c r="T18" i="1" s="1"/>
  <c r="U18" i="1" s="1"/>
  <c r="S10" i="1"/>
  <c r="T10" i="1" s="1"/>
  <c r="U10" i="1" s="1"/>
  <c r="S14" i="1"/>
  <c r="T14" i="1" s="1"/>
  <c r="U14" i="1" s="1"/>
  <c r="S6" i="1"/>
  <c r="T6" i="1" s="1"/>
  <c r="U6" i="1" s="1"/>
  <c r="R8" i="1"/>
  <c r="R12" i="1"/>
  <c r="R31" i="1"/>
  <c r="R32" i="1"/>
  <c r="R24" i="1"/>
  <c r="R7" i="1"/>
  <c r="R9" i="1"/>
  <c r="R23" i="1"/>
  <c r="R29" i="1"/>
  <c r="R15" i="1"/>
  <c r="R20" i="1"/>
  <c r="R34" i="1"/>
  <c r="R30" i="1"/>
  <c r="R33" i="1"/>
  <c r="R19" i="1"/>
  <c r="R3" i="1"/>
  <c r="R13" i="1"/>
  <c r="R21" i="1"/>
  <c r="R22" i="1"/>
  <c r="R25" i="1"/>
  <c r="R28" i="1"/>
  <c r="S28" i="1" s="1"/>
  <c r="T28" i="1" s="1"/>
  <c r="R11" i="1"/>
  <c r="R17" i="1"/>
  <c r="R4" i="1"/>
  <c r="Q35" i="1"/>
  <c r="Q26" i="1"/>
  <c r="Q27" i="1"/>
  <c r="S11" i="1" l="1"/>
  <c r="T11" i="1" s="1"/>
  <c r="U11" i="1" s="1"/>
  <c r="S15" i="1"/>
  <c r="T15" i="1" s="1"/>
  <c r="U15" i="1" s="1"/>
  <c r="S4" i="1"/>
  <c r="T4" i="1" s="1"/>
  <c r="U4" i="1" s="1"/>
  <c r="S25" i="1"/>
  <c r="T25" i="1" s="1"/>
  <c r="U25" i="1" s="1"/>
  <c r="S3" i="1"/>
  <c r="T3" i="1" s="1"/>
  <c r="U3" i="1" s="1"/>
  <c r="S34" i="1"/>
  <c r="T34" i="1" s="1"/>
  <c r="U34" i="1" s="1"/>
  <c r="S29" i="1"/>
  <c r="T29" i="1" s="1"/>
  <c r="U29" i="1" s="1"/>
  <c r="S7" i="1"/>
  <c r="T7" i="1" s="1"/>
  <c r="U7" i="1" s="1"/>
  <c r="S12" i="1"/>
  <c r="T12" i="1" s="1"/>
  <c r="U12" i="1" s="1"/>
  <c r="S17" i="1"/>
  <c r="T17" i="1" s="1"/>
  <c r="U17" i="1" s="1"/>
  <c r="S22" i="1"/>
  <c r="T22" i="1" s="1"/>
  <c r="U22" i="1" s="1"/>
  <c r="S19" i="1"/>
  <c r="T19" i="1" s="1"/>
  <c r="U19" i="1" s="1"/>
  <c r="S20" i="1"/>
  <c r="T20" i="1" s="1"/>
  <c r="U20" i="1" s="1"/>
  <c r="S23" i="1"/>
  <c r="T23" i="1" s="1"/>
  <c r="U23" i="1" s="1"/>
  <c r="S24" i="1"/>
  <c r="T24" i="1" s="1"/>
  <c r="U24" i="1" s="1"/>
  <c r="S8" i="1"/>
  <c r="T8" i="1" s="1"/>
  <c r="U8" i="1" s="1"/>
  <c r="S21" i="1"/>
  <c r="T21" i="1" s="1"/>
  <c r="U21" i="1" s="1"/>
  <c r="S33" i="1"/>
  <c r="T33" i="1" s="1"/>
  <c r="U33" i="1" s="1"/>
  <c r="S32" i="1"/>
  <c r="T32" i="1" s="1"/>
  <c r="U32" i="1" s="1"/>
  <c r="S13" i="1"/>
  <c r="T13" i="1" s="1"/>
  <c r="U13" i="1" s="1"/>
  <c r="S30" i="1"/>
  <c r="T30" i="1" s="1"/>
  <c r="U30" i="1" s="1"/>
  <c r="S9" i="1"/>
  <c r="T9" i="1" s="1"/>
  <c r="U9" i="1" s="1"/>
  <c r="S31" i="1"/>
  <c r="T31" i="1" s="1"/>
  <c r="U31" i="1" s="1"/>
  <c r="U28" i="1"/>
  <c r="R27" i="1"/>
  <c r="R26" i="1"/>
  <c r="R35" i="1"/>
  <c r="S35" i="1" l="1"/>
  <c r="T35" i="1" s="1"/>
  <c r="U35" i="1" s="1"/>
  <c r="S27" i="1"/>
  <c r="T27" i="1" s="1"/>
  <c r="U27" i="1" s="1"/>
  <c r="S26" i="1"/>
  <c r="T26" i="1" s="1"/>
  <c r="U26" i="1" s="1"/>
  <c r="U36" i="1" l="1"/>
</calcChain>
</file>

<file path=xl/sharedStrings.xml><?xml version="1.0" encoding="utf-8"?>
<sst xmlns="http://schemas.openxmlformats.org/spreadsheetml/2006/main" count="439" uniqueCount="280">
  <si>
    <t>09430587</t>
  </si>
  <si>
    <t>6003</t>
  </si>
  <si>
    <t>Max</t>
  </si>
  <si>
    <t>CEF201704</t>
  </si>
  <si>
    <t>0</t>
  </si>
  <si>
    <t>fut</t>
  </si>
  <si>
    <t>09430588</t>
  </si>
  <si>
    <t>CKF201704</t>
  </si>
  <si>
    <t>09430598</t>
  </si>
  <si>
    <t>DOF201704</t>
  </si>
  <si>
    <t>09430600</t>
  </si>
  <si>
    <t>CLF201704</t>
  </si>
  <si>
    <t>09430601</t>
  </si>
  <si>
    <t>DEF201704</t>
  </si>
  <si>
    <t>09430610</t>
  </si>
  <si>
    <t>CNF201704</t>
  </si>
  <si>
    <t>09430612</t>
  </si>
  <si>
    <t>DPF201704</t>
  </si>
  <si>
    <t>09430616</t>
  </si>
  <si>
    <t>LOF201704</t>
  </si>
  <si>
    <t>09431311</t>
  </si>
  <si>
    <t>FXF201704</t>
  </si>
  <si>
    <t>09432295</t>
  </si>
  <si>
    <t>09432855</t>
  </si>
  <si>
    <t>09490444</t>
  </si>
  <si>
    <t>HYF201704</t>
  </si>
  <si>
    <t>Txdate</t>
  </si>
  <si>
    <t>Txtime</t>
  </si>
  <si>
    <t>Portfolio</t>
  </si>
  <si>
    <t>Acc</t>
  </si>
  <si>
    <t>Trader</t>
  </si>
  <si>
    <t>StockID</t>
  </si>
  <si>
    <t>Type</t>
  </si>
  <si>
    <t>Bvolume</t>
  </si>
  <si>
    <t>SVolume</t>
  </si>
  <si>
    <t>DealVolume</t>
  </si>
  <si>
    <t>DealAmt</t>
  </si>
  <si>
    <t>Tag</t>
  </si>
  <si>
    <t>Tax</t>
  </si>
  <si>
    <t>Fee</t>
  </si>
  <si>
    <t>TxDate</t>
  </si>
  <si>
    <t>TimeTag</t>
  </si>
  <si>
    <t>StockId</t>
  </si>
  <si>
    <t>Tick_Price</t>
  </si>
  <si>
    <t>Tick_Qty</t>
  </si>
  <si>
    <t>B1_Price</t>
  </si>
  <si>
    <t>B1_Qty</t>
  </si>
  <si>
    <t>B2_Price</t>
  </si>
  <si>
    <t>B2_Qty</t>
  </si>
  <si>
    <t>B3_Price</t>
  </si>
  <si>
    <t>B3_Qty</t>
  </si>
  <si>
    <t>B4_Price</t>
  </si>
  <si>
    <t>B4_Qty</t>
  </si>
  <si>
    <t>B5_Price</t>
  </si>
  <si>
    <t>B5_Qty</t>
  </si>
  <si>
    <t>A1_Price</t>
  </si>
  <si>
    <t>A1_Qty</t>
  </si>
  <si>
    <t>A2_Price</t>
  </si>
  <si>
    <t>A2_Qty</t>
  </si>
  <si>
    <t>A3_Price</t>
  </si>
  <si>
    <t>A3_Qty</t>
  </si>
  <si>
    <t>A4_Price</t>
  </si>
  <si>
    <t>A4_Qty</t>
  </si>
  <si>
    <t>A5_Price</t>
  </si>
  <si>
    <t>A5_Qty</t>
  </si>
  <si>
    <t>Sum_Qty</t>
  </si>
  <si>
    <t>20170406 Open</t>
    <phoneticPr fontId="18" type="noConversion"/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</si>
  <si>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</si>
  <si>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</si>
  <si>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</si>
  <si>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</si>
  <si>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</si>
  <si>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</si>
  <si>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</si>
  <si>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</si>
  <si>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</si>
  <si>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</si>
  <si>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2823</t>
  </si>
  <si>
    <t>中壽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</si>
  <si>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</si>
  <si>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</si>
  <si>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</si>
  <si>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</si>
  <si>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</si>
  <si>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</si>
  <si>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</si>
  <si>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</si>
  <si>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</si>
  <si>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</si>
  <si>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</si>
  <si>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</si>
  <si>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</si>
  <si>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</si>
  <si>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</si>
  <si>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</si>
  <si>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</si>
  <si>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</si>
  <si>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</si>
  <si>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</si>
  <si>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2856</t>
  </si>
  <si>
    <t>元富證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</si>
  <si>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</si>
  <si>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</si>
  <si>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</si>
  <si>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</si>
  <si>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</si>
  <si>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</si>
  <si>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</si>
  <si>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</si>
  <si>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</si>
  <si>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</si>
  <si>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</si>
  <si>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</si>
  <si>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</si>
  <si>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</si>
  <si>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</si>
  <si>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</si>
  <si>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</si>
  <si>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</si>
  <si>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</si>
  <si>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</si>
  <si>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</si>
  <si>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</si>
  <si>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</si>
  <si>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</si>
  <si>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</si>
  <si>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</si>
  <si>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</si>
  <si>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</si>
  <si>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5880</t>
  </si>
  <si>
    <t>合庫金</t>
  </si>
  <si>
    <t>6005</t>
  </si>
  <si>
    <t>群益證</t>
  </si>
  <si>
    <t>成分股股票代號</t>
  </si>
  <si>
    <t>成分股中文名稱</t>
  </si>
  <si>
    <t>開盤參考價</t>
  </si>
  <si>
    <t>發行股數</t>
  </si>
  <si>
    <t>市值</t>
  </si>
  <si>
    <t>成分股權重</t>
  </si>
  <si>
    <t>股票代號</t>
  </si>
  <si>
    <t>StockName</t>
  </si>
  <si>
    <t>收盤價</t>
  </si>
  <si>
    <t>今日股數_仟股</t>
  </si>
  <si>
    <t>市值_仟元</t>
  </si>
  <si>
    <t>今日公司權重</t>
  </si>
  <si>
    <t xml:space="preserve">2801    </t>
  </si>
  <si>
    <t xml:space="preserve">2809    </t>
  </si>
  <si>
    <t xml:space="preserve">2812    </t>
  </si>
  <si>
    <t xml:space="preserve">2816    </t>
  </si>
  <si>
    <t xml:space="preserve">2820    </t>
  </si>
  <si>
    <t xml:space="preserve">2823    </t>
  </si>
  <si>
    <t xml:space="preserve">2832    </t>
  </si>
  <si>
    <t xml:space="preserve">2834    </t>
  </si>
  <si>
    <t xml:space="preserve">2836    </t>
  </si>
  <si>
    <t xml:space="preserve">2838    </t>
  </si>
  <si>
    <t xml:space="preserve">2845    </t>
  </si>
  <si>
    <t xml:space="preserve">2849    </t>
  </si>
  <si>
    <t xml:space="preserve">2850    </t>
  </si>
  <si>
    <t xml:space="preserve">2851    </t>
  </si>
  <si>
    <t xml:space="preserve">2852    </t>
  </si>
  <si>
    <t xml:space="preserve">2855    </t>
  </si>
  <si>
    <t xml:space="preserve">2856    </t>
  </si>
  <si>
    <t xml:space="preserve">2867    </t>
  </si>
  <si>
    <t xml:space="preserve">2880    </t>
  </si>
  <si>
    <t xml:space="preserve">2881    </t>
  </si>
  <si>
    <t xml:space="preserve">2882    </t>
  </si>
  <si>
    <t xml:space="preserve">2883    </t>
  </si>
  <si>
    <t xml:space="preserve">2884    </t>
  </si>
  <si>
    <t xml:space="preserve">2885    </t>
  </si>
  <si>
    <t xml:space="preserve">2886    </t>
  </si>
  <si>
    <t xml:space="preserve">2887    </t>
  </si>
  <si>
    <t xml:space="preserve">2888    </t>
  </si>
  <si>
    <t xml:space="preserve">2889    </t>
  </si>
  <si>
    <t xml:space="preserve">2890    </t>
  </si>
  <si>
    <t xml:space="preserve">2891    </t>
  </si>
  <si>
    <t xml:space="preserve">2892    </t>
  </si>
  <si>
    <t xml:space="preserve">5880    </t>
  </si>
  <si>
    <t xml:space="preserve">6005    </t>
  </si>
  <si>
    <r>
      <rPr>
        <sz val="12"/>
        <color theme="1"/>
        <rFont val="新細明體"/>
        <family val="2"/>
        <charset val="136"/>
      </rPr>
      <t>彰銀</t>
    </r>
  </si>
  <si>
    <r>
      <rPr>
        <sz val="12"/>
        <color theme="1"/>
        <rFont val="新細明體"/>
        <family val="2"/>
        <charset val="136"/>
      </rPr>
      <t>京城銀</t>
    </r>
  </si>
  <si>
    <r>
      <rPr>
        <sz val="12"/>
        <color theme="1"/>
        <rFont val="新細明體"/>
        <family val="2"/>
        <charset val="136"/>
      </rPr>
      <t>台中銀</t>
    </r>
  </si>
  <si>
    <r>
      <rPr>
        <sz val="12"/>
        <color theme="1"/>
        <rFont val="新細明體"/>
        <family val="2"/>
        <charset val="136"/>
      </rPr>
      <t>旺旺保</t>
    </r>
  </si>
  <si>
    <r>
      <rPr>
        <sz val="12"/>
        <color theme="1"/>
        <rFont val="新細明體"/>
        <family val="2"/>
        <charset val="136"/>
      </rPr>
      <t>華票</t>
    </r>
  </si>
  <si>
    <r>
      <rPr>
        <sz val="12"/>
        <color theme="1"/>
        <rFont val="新細明體"/>
        <family val="2"/>
        <charset val="136"/>
      </rPr>
      <t>中壽</t>
    </r>
  </si>
  <si>
    <r>
      <rPr>
        <sz val="12"/>
        <color theme="1"/>
        <rFont val="新細明體"/>
        <family val="2"/>
        <charset val="136"/>
      </rPr>
      <t>台產</t>
    </r>
  </si>
  <si>
    <r>
      <rPr>
        <sz val="12"/>
        <color theme="1"/>
        <rFont val="新細明體"/>
        <family val="2"/>
        <charset val="136"/>
      </rPr>
      <t>臺企銀</t>
    </r>
  </si>
  <si>
    <r>
      <rPr>
        <sz val="12"/>
        <color theme="1"/>
        <rFont val="新細明體"/>
        <family val="2"/>
        <charset val="136"/>
      </rPr>
      <t>高雄銀</t>
    </r>
  </si>
  <si>
    <r>
      <rPr>
        <sz val="12"/>
        <color theme="1"/>
        <rFont val="新細明體"/>
        <family val="2"/>
        <charset val="136"/>
      </rPr>
      <t>聯邦銀</t>
    </r>
  </si>
  <si>
    <r>
      <rPr>
        <sz val="12"/>
        <color theme="1"/>
        <rFont val="新細明體"/>
        <family val="2"/>
        <charset val="136"/>
      </rPr>
      <t>遠東銀</t>
    </r>
  </si>
  <si>
    <r>
      <rPr>
        <sz val="12"/>
        <color theme="1"/>
        <rFont val="新細明體"/>
        <family val="2"/>
        <charset val="136"/>
      </rPr>
      <t>安泰銀</t>
    </r>
  </si>
  <si>
    <r>
      <rPr>
        <sz val="12"/>
        <color theme="1"/>
        <rFont val="新細明體"/>
        <family val="2"/>
        <charset val="136"/>
      </rPr>
      <t>新產</t>
    </r>
  </si>
  <si>
    <r>
      <rPr>
        <sz val="12"/>
        <color theme="1"/>
        <rFont val="新細明體"/>
        <family val="2"/>
        <charset val="136"/>
      </rPr>
      <t>中再保</t>
    </r>
  </si>
  <si>
    <r>
      <rPr>
        <sz val="12"/>
        <color theme="1"/>
        <rFont val="新細明體"/>
        <family val="2"/>
        <charset val="136"/>
      </rPr>
      <t>第一保</t>
    </r>
  </si>
  <si>
    <r>
      <rPr>
        <sz val="12"/>
        <color theme="1"/>
        <rFont val="新細明體"/>
        <family val="2"/>
        <charset val="136"/>
      </rPr>
      <t>統一證</t>
    </r>
  </si>
  <si>
    <r>
      <rPr>
        <sz val="12"/>
        <color theme="1"/>
        <rFont val="新細明體"/>
        <family val="2"/>
        <charset val="136"/>
      </rPr>
      <t>元富證</t>
    </r>
  </si>
  <si>
    <r>
      <rPr>
        <sz val="12"/>
        <color theme="1"/>
        <rFont val="新細明體"/>
        <family val="2"/>
        <charset val="136"/>
      </rPr>
      <t>三商壽</t>
    </r>
  </si>
  <si>
    <r>
      <rPr>
        <sz val="12"/>
        <color theme="1"/>
        <rFont val="新細明體"/>
        <family val="2"/>
        <charset val="136"/>
      </rPr>
      <t>華南金</t>
    </r>
  </si>
  <si>
    <r>
      <rPr>
        <sz val="12"/>
        <color theme="1"/>
        <rFont val="新細明體"/>
        <family val="2"/>
        <charset val="136"/>
      </rPr>
      <t>富邦金</t>
    </r>
  </si>
  <si>
    <r>
      <rPr>
        <sz val="12"/>
        <color theme="1"/>
        <rFont val="新細明體"/>
        <family val="2"/>
        <charset val="136"/>
      </rPr>
      <t>國泰金</t>
    </r>
  </si>
  <si>
    <r>
      <rPr>
        <sz val="12"/>
        <color theme="1"/>
        <rFont val="新細明體"/>
        <family val="2"/>
        <charset val="136"/>
      </rPr>
      <t>開發金</t>
    </r>
  </si>
  <si>
    <r>
      <rPr>
        <sz val="12"/>
        <color theme="1"/>
        <rFont val="新細明體"/>
        <family val="2"/>
        <charset val="136"/>
      </rPr>
      <t>玉山金</t>
    </r>
  </si>
  <si>
    <r>
      <rPr>
        <sz val="12"/>
        <color theme="1"/>
        <rFont val="新細明體"/>
        <family val="2"/>
        <charset val="136"/>
      </rPr>
      <t>元大金</t>
    </r>
  </si>
  <si>
    <r>
      <rPr>
        <sz val="12"/>
        <color theme="1"/>
        <rFont val="新細明體"/>
        <family val="2"/>
        <charset val="136"/>
      </rPr>
      <t>兆豐金</t>
    </r>
  </si>
  <si>
    <r>
      <rPr>
        <sz val="12"/>
        <color theme="1"/>
        <rFont val="新細明體"/>
        <family val="2"/>
        <charset val="136"/>
      </rPr>
      <t>台新金</t>
    </r>
  </si>
  <si>
    <r>
      <rPr>
        <sz val="12"/>
        <color theme="1"/>
        <rFont val="新細明體"/>
        <family val="2"/>
        <charset val="136"/>
      </rPr>
      <t>新光金</t>
    </r>
  </si>
  <si>
    <r>
      <rPr>
        <sz val="12"/>
        <color theme="1"/>
        <rFont val="新細明體"/>
        <family val="2"/>
        <charset val="136"/>
      </rPr>
      <t>國票金</t>
    </r>
  </si>
  <si>
    <r>
      <rPr>
        <sz val="12"/>
        <color theme="1"/>
        <rFont val="新細明體"/>
        <family val="2"/>
        <charset val="136"/>
      </rPr>
      <t>永豐金</t>
    </r>
  </si>
  <si>
    <r>
      <rPr>
        <sz val="12"/>
        <color theme="1"/>
        <rFont val="新細明體"/>
        <family val="2"/>
        <charset val="136"/>
      </rPr>
      <t>中信金</t>
    </r>
  </si>
  <si>
    <r>
      <rPr>
        <sz val="12"/>
        <color theme="1"/>
        <rFont val="新細明體"/>
        <family val="2"/>
        <charset val="136"/>
      </rPr>
      <t>第一金</t>
    </r>
  </si>
  <si>
    <r>
      <rPr>
        <sz val="12"/>
        <color theme="1"/>
        <rFont val="新細明體"/>
        <family val="2"/>
        <charset val="136"/>
      </rPr>
      <t>合庫金</t>
    </r>
  </si>
  <si>
    <r>
      <rPr>
        <sz val="12"/>
        <color theme="1"/>
        <rFont val="新細明體"/>
        <family val="2"/>
        <charset val="136"/>
      </rPr>
      <t>群益證</t>
    </r>
  </si>
  <si>
    <t>20170405 Close</t>
    <phoneticPr fontId="18" type="noConversion"/>
  </si>
  <si>
    <t>MV</t>
    <phoneticPr fontId="18" type="noConversion"/>
  </si>
  <si>
    <t>20170406 open</t>
    <phoneticPr fontId="18" type="noConversion"/>
  </si>
  <si>
    <t>20170405 close</t>
    <phoneticPr fontId="18" type="noConversion"/>
  </si>
  <si>
    <t>Shr Diff</t>
    <phoneticPr fontId="18" type="noConversion"/>
  </si>
  <si>
    <t>PRc Diff</t>
    <phoneticPr fontId="18" type="noConversion"/>
  </si>
  <si>
    <r>
      <rPr>
        <sz val="12"/>
        <color theme="0"/>
        <rFont val="新細明體"/>
        <family val="1"/>
        <charset val="136"/>
      </rPr>
      <t>成分股股票代號</t>
    </r>
  </si>
  <si>
    <r>
      <rPr>
        <sz val="12"/>
        <color theme="0"/>
        <rFont val="新細明體"/>
        <family val="1"/>
        <charset val="136"/>
      </rPr>
      <t>成分股中文名稱</t>
    </r>
  </si>
  <si>
    <r>
      <rPr>
        <sz val="12"/>
        <color theme="0"/>
        <rFont val="新細明體"/>
        <family val="1"/>
        <charset val="136"/>
      </rPr>
      <t>開盤參考價</t>
    </r>
  </si>
  <si>
    <r>
      <rPr>
        <sz val="12"/>
        <color theme="0"/>
        <rFont val="新細明體"/>
        <family val="1"/>
        <charset val="136"/>
      </rPr>
      <t>發行股數</t>
    </r>
  </si>
  <si>
    <r>
      <rPr>
        <sz val="12"/>
        <color theme="0"/>
        <rFont val="新細明體"/>
        <family val="1"/>
        <charset val="136"/>
      </rPr>
      <t>市值</t>
    </r>
  </si>
  <si>
    <r>
      <rPr>
        <sz val="12"/>
        <color theme="0"/>
        <rFont val="新細明體"/>
        <family val="1"/>
        <charset val="136"/>
      </rPr>
      <t>成分股權重</t>
    </r>
  </si>
  <si>
    <t>Divisor</t>
    <phoneticPr fontId="18" type="noConversion"/>
  </si>
  <si>
    <t>index</t>
    <phoneticPr fontId="18" type="noConversion"/>
  </si>
  <si>
    <r>
      <rPr>
        <sz val="12"/>
        <color theme="1"/>
        <rFont val="新細明體"/>
        <family val="2"/>
        <charset val="136"/>
      </rPr>
      <t>配對線性策略</t>
    </r>
    <r>
      <rPr>
        <sz val="12"/>
        <color theme="1"/>
        <rFont val="Calibri"/>
        <family val="2"/>
      </rPr>
      <t>A</t>
    </r>
  </si>
  <si>
    <t>share</t>
    <phoneticPr fontId="18" type="noConversion"/>
  </si>
  <si>
    <t>Divisor</t>
    <phoneticPr fontId="18" type="noConversion"/>
  </si>
  <si>
    <t>Index</t>
    <phoneticPr fontId="18" type="noConversion"/>
  </si>
  <si>
    <t>today open</t>
    <phoneticPr fontId="18" type="noConversion"/>
  </si>
  <si>
    <t>now</t>
    <phoneticPr fontId="18" type="noConversion"/>
  </si>
  <si>
    <t>last close</t>
    <phoneticPr fontId="18" type="noConversion"/>
  </si>
  <si>
    <t>divisor</t>
    <phoneticPr fontId="18" type="noConversion"/>
  </si>
  <si>
    <t>index</t>
    <phoneticPr fontId="18" type="noConversion"/>
  </si>
  <si>
    <t>FITF</t>
    <phoneticPr fontId="18" type="noConversion"/>
  </si>
  <si>
    <t>20170405 closed index</t>
    <phoneticPr fontId="18" type="noConversion"/>
  </si>
  <si>
    <t xml:space="preserve">long Stock </t>
    <phoneticPr fontId="18" type="noConversion"/>
  </si>
  <si>
    <t>short Futures(FITF)</t>
    <phoneticPr fontId="18" type="noConversion"/>
  </si>
  <si>
    <t>market value</t>
    <phoneticPr fontId="18" type="noConversion"/>
  </si>
  <si>
    <t>weight</t>
    <phoneticPr fontId="18" type="noConversion"/>
  </si>
  <si>
    <t>FutID</t>
    <phoneticPr fontId="18" type="noConversion"/>
  </si>
  <si>
    <t>index</t>
    <phoneticPr fontId="18" type="noConversion"/>
  </si>
  <si>
    <t>FITF</t>
    <phoneticPr fontId="18" type="noConversion"/>
  </si>
  <si>
    <t>contract size</t>
    <phoneticPr fontId="18" type="noConversion"/>
  </si>
  <si>
    <t>futures size</t>
    <phoneticPr fontId="18" type="noConversion"/>
  </si>
  <si>
    <t xml:space="preserve">value </t>
    <phoneticPr fontId="18" type="noConversion"/>
  </si>
  <si>
    <t xml:space="preserve">long/short value </t>
    <phoneticPr fontId="18" type="noConversion"/>
  </si>
  <si>
    <t>Date</t>
    <phoneticPr fontId="18" type="noConversion"/>
  </si>
  <si>
    <t>Time</t>
    <phoneticPr fontId="18" type="noConversion"/>
  </si>
  <si>
    <t>2017/04/06</t>
    <phoneticPr fontId="18" type="noConversion"/>
  </si>
  <si>
    <t>share(open)</t>
    <phoneticPr fontId="18" type="noConversion"/>
  </si>
  <si>
    <t xml:space="preserve"> short FITF, long Index</t>
    <phoneticPr fontId="18" type="noConversion"/>
  </si>
  <si>
    <t>Tick Price(stock)</t>
    <phoneticPr fontId="18" type="noConversion"/>
  </si>
  <si>
    <t>Tick PriceFutures)</t>
    <phoneticPr fontId="18" type="noConversion"/>
  </si>
  <si>
    <t>Theo long/short size(stock)</t>
    <phoneticPr fontId="18" type="noConversion"/>
  </si>
  <si>
    <t>real long/short size(stock)</t>
    <phoneticPr fontId="18" type="noConversion"/>
  </si>
  <si>
    <t>real long/short volumn</t>
    <phoneticPr fontId="18" type="noConversion"/>
  </si>
  <si>
    <t xml:space="preserve">tracking error </t>
    <phoneticPr fontId="18" type="noConversion"/>
  </si>
  <si>
    <t>name</t>
    <phoneticPr fontId="18" type="noConversion"/>
  </si>
  <si>
    <t>code</t>
    <phoneticPr fontId="18" type="noConversion"/>
  </si>
  <si>
    <t xml:space="preserve">Max Trade </t>
    <phoneticPr fontId="18" type="noConversion"/>
  </si>
  <si>
    <t>DCFD7</t>
  </si>
  <si>
    <t>HYFD7</t>
  </si>
  <si>
    <t>IAFD7</t>
  </si>
  <si>
    <t>CJFD7</t>
  </si>
  <si>
    <t>CEFD7</t>
  </si>
  <si>
    <t>FXFD7</t>
  </si>
  <si>
    <t>CKFD7</t>
  </si>
  <si>
    <t>LRFD7</t>
  </si>
  <si>
    <t>DNFD7</t>
  </si>
  <si>
    <t>DOFD7</t>
  </si>
  <si>
    <t>CLFD7</t>
  </si>
  <si>
    <t>CMFD7</t>
  </si>
  <si>
    <t>DDFD7</t>
  </si>
  <si>
    <t>DEFD7</t>
  </si>
  <si>
    <t>CNFD7</t>
  </si>
  <si>
    <t>DPFD7</t>
  </si>
  <si>
    <t>LOFD7</t>
  </si>
  <si>
    <t>金融期</t>
  </si>
  <si>
    <t>Max long/short volumn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</si>
</sst>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#,##0.00_);[Red]\(#,##0.00\)"/>
    <numFmt numFmtId="179" formatCode="0_);[Red]\(0\)"/>
    <numFmt numFmtId="180" formatCode="#,##0_);[Red]\(#,##0\)"/>
    <numFmt numFmtId="181" formatCode="0.00_ "/>
  </numFmts>
  <fonts count="2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0"/>
      <name val="新細明體"/>
      <family val="1"/>
      <charset val="136"/>
    </font>
    <font>
      <sz val="12"/>
      <color theme="0"/>
      <name val="Calibri"/>
      <family val="2"/>
    </font>
    <font>
      <sz val="16"/>
      <color theme="9" tint="-0.249977111117893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7" tint="0.59996337778862885"/>
      </left>
      <right style="thin">
        <color indexed="64"/>
      </right>
      <top style="medium">
        <color theme="7" tint="0.5999633777886288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 tint="0.59996337778862885"/>
      </top>
      <bottom style="thin">
        <color indexed="64"/>
      </bottom>
      <diagonal/>
    </border>
    <border>
      <left style="thin">
        <color indexed="64"/>
      </left>
      <right style="medium">
        <color theme="7" tint="0.59996337778862885"/>
      </right>
      <top style="medium">
        <color theme="7" tint="0.59996337778862885"/>
      </top>
      <bottom style="thin">
        <color indexed="64"/>
      </bottom>
      <diagonal/>
    </border>
    <border>
      <left style="medium">
        <color theme="7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 tint="0.59996337778862885"/>
      </right>
      <top style="thin">
        <color indexed="64"/>
      </top>
      <bottom style="thin">
        <color indexed="64"/>
      </bottom>
      <diagonal/>
    </border>
    <border>
      <left style="medium">
        <color theme="7" tint="0.59996337778862885"/>
      </left>
      <right style="thin">
        <color indexed="64"/>
      </right>
      <top style="thin">
        <color indexed="64"/>
      </top>
      <bottom style="medium">
        <color theme="7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7" tint="0.59996337778862885"/>
      </bottom>
      <diagonal/>
    </border>
    <border>
      <left style="thin">
        <color indexed="64"/>
      </left>
      <right style="medium">
        <color theme="7" tint="0.59996337778862885"/>
      </right>
      <top style="thin">
        <color indexed="64"/>
      </top>
      <bottom style="medium">
        <color theme="7" tint="0.59996337778862885"/>
      </bottom>
      <diagonal/>
    </border>
    <border>
      <left style="medium">
        <color theme="9" tint="0.39994506668294322"/>
      </left>
      <right style="thin">
        <color indexed="64"/>
      </right>
      <top style="medium">
        <color theme="9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 tint="0.39994506668294322"/>
      </top>
      <bottom style="thin">
        <color indexed="64"/>
      </bottom>
      <diagonal/>
    </border>
    <border>
      <left style="thin">
        <color indexed="64"/>
      </left>
      <right style="medium">
        <color theme="9" tint="0.39994506668294322"/>
      </right>
      <top style="medium">
        <color theme="9" tint="0.39994506668294322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6" tint="0.39994506668294322"/>
      </left>
      <right/>
      <top/>
      <bottom/>
      <diagonal/>
    </border>
    <border>
      <left/>
      <right style="medium">
        <color theme="6" tint="0.39994506668294322"/>
      </right>
      <top/>
      <bottom/>
      <diagonal/>
    </border>
    <border>
      <left style="medium">
        <color theme="6" tint="0.39994506668294322"/>
      </left>
      <right/>
      <top/>
      <bottom style="medium">
        <color theme="6" tint="0.39994506668294322"/>
      </bottom>
      <diagonal/>
    </border>
    <border>
      <left/>
      <right/>
      <top/>
      <bottom style="medium">
        <color theme="6" tint="0.39994506668294322"/>
      </bottom>
      <diagonal/>
    </border>
    <border>
      <left/>
      <right style="medium">
        <color theme="6" tint="0.39994506668294322"/>
      </right>
      <top/>
      <bottom style="medium">
        <color theme="6" tint="0.39994506668294322"/>
      </bottom>
      <diagonal/>
    </border>
    <border>
      <left style="medium">
        <color theme="6" tint="0.39994506668294322"/>
      </left>
      <right/>
      <top style="medium">
        <color theme="6" tint="0.39994506668294322"/>
      </top>
      <bottom style="medium">
        <color theme="6" tint="0.39991454817346722"/>
      </bottom>
      <diagonal/>
    </border>
    <border>
      <left/>
      <right/>
      <top style="medium">
        <color theme="6" tint="0.39994506668294322"/>
      </top>
      <bottom style="medium">
        <color theme="6" tint="0.39991454817346722"/>
      </bottom>
      <diagonal/>
    </border>
    <border>
      <left/>
      <right style="medium">
        <color theme="6" tint="0.39994506668294322"/>
      </right>
      <top style="medium">
        <color theme="6" tint="0.39994506668294322"/>
      </top>
      <bottom style="medium">
        <color theme="6" tint="0.39991454817346722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/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/>
      <bottom/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7" tint="0.39994506668294322"/>
      </left>
      <right/>
      <top/>
      <bottom/>
      <diagonal/>
    </border>
    <border>
      <left style="medium">
        <color theme="7" tint="0.39994506668294322"/>
      </left>
      <right/>
      <top/>
      <bottom style="medium">
        <color theme="7" tint="0.39994506668294322"/>
      </bottom>
      <diagonal/>
    </border>
    <border>
      <left style="medium">
        <color theme="7" tint="0.39991454817346722"/>
      </left>
      <right style="medium">
        <color theme="7" tint="0.39991454817346722"/>
      </right>
      <top style="medium">
        <color theme="7" tint="0.39991454817346722"/>
      </top>
      <bottom style="medium">
        <color theme="7" tint="0.39991454817346722"/>
      </bottom>
      <diagonal/>
    </border>
    <border>
      <left style="medium">
        <color theme="7" tint="0.39991454817346722"/>
      </left>
      <right/>
      <top style="medium">
        <color theme="7" tint="0.39991454817346722"/>
      </top>
      <bottom style="medium">
        <color theme="7" tint="0.39991454817346722"/>
      </bottom>
      <diagonal/>
    </border>
    <border>
      <left/>
      <right/>
      <top style="medium">
        <color theme="7" tint="0.39991454817346722"/>
      </top>
      <bottom style="medium">
        <color theme="7" tint="0.39991454817346722"/>
      </bottom>
      <diagonal/>
    </border>
    <border>
      <left/>
      <right/>
      <top/>
      <bottom style="medium">
        <color theme="7" tint="0.39994506668294322"/>
      </bottom>
      <diagonal/>
    </border>
    <border>
      <left style="medium">
        <color theme="7" tint="0.39994506668294322"/>
      </left>
      <right style="medium">
        <color theme="7" tint="0.39994506668294322"/>
      </right>
      <top/>
      <bottom/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35" borderId="19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9" fillId="35" borderId="13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0" borderId="0" xfId="0" applyFont="1">
      <alignment vertical="center"/>
    </xf>
    <xf numFmtId="0" fontId="19" fillId="35" borderId="21" xfId="0" applyFont="1" applyFill="1" applyBorder="1">
      <alignment vertical="center"/>
    </xf>
    <xf numFmtId="0" fontId="19" fillId="35" borderId="20" xfId="0" applyFont="1" applyFill="1" applyBorder="1">
      <alignment vertical="center"/>
    </xf>
    <xf numFmtId="0" fontId="0" fillId="0" borderId="0" xfId="0">
      <alignment vertical="center"/>
    </xf>
    <xf numFmtId="0" fontId="22" fillId="0" borderId="14" xfId="0" applyFont="1" applyBorder="1">
      <alignment vertical="center"/>
    </xf>
    <xf numFmtId="0" fontId="22" fillId="0" borderId="10" xfId="0" applyFont="1" applyBorder="1">
      <alignment vertical="center"/>
    </xf>
    <xf numFmtId="177" fontId="22" fillId="0" borderId="10" xfId="0" applyNumberFormat="1" applyFont="1" applyBorder="1">
      <alignment vertical="center"/>
    </xf>
    <xf numFmtId="10" fontId="22" fillId="0" borderId="15" xfId="0" applyNumberFormat="1" applyFont="1" applyBorder="1">
      <alignment vertical="center"/>
    </xf>
    <xf numFmtId="0" fontId="22" fillId="0" borderId="16" xfId="0" applyFont="1" applyBorder="1">
      <alignment vertical="center"/>
    </xf>
    <xf numFmtId="0" fontId="22" fillId="0" borderId="17" xfId="0" applyFont="1" applyBorder="1">
      <alignment vertical="center"/>
    </xf>
    <xf numFmtId="177" fontId="22" fillId="0" borderId="17" xfId="0" applyNumberFormat="1" applyFont="1" applyBorder="1">
      <alignment vertical="center"/>
    </xf>
    <xf numFmtId="10" fontId="22" fillId="0" borderId="18" xfId="0" applyNumberFormat="1" applyFont="1" applyBorder="1">
      <alignment vertical="center"/>
    </xf>
    <xf numFmtId="0" fontId="22" fillId="0" borderId="0" xfId="0" applyFont="1">
      <alignment vertical="center"/>
    </xf>
    <xf numFmtId="4" fontId="23" fillId="36" borderId="0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horizontal="right" vertical="center"/>
    </xf>
    <xf numFmtId="177" fontId="22" fillId="0" borderId="0" xfId="0" applyNumberFormat="1" applyFont="1" applyAlignment="1">
      <alignment horizontal="right" vertical="center"/>
    </xf>
    <xf numFmtId="0" fontId="22" fillId="0" borderId="25" xfId="0" applyFont="1" applyBorder="1">
      <alignment vertical="center"/>
    </xf>
    <xf numFmtId="0" fontId="25" fillId="35" borderId="11" xfId="0" applyFont="1" applyFill="1" applyBorder="1">
      <alignment vertical="center"/>
    </xf>
    <xf numFmtId="0" fontId="25" fillId="35" borderId="12" xfId="0" applyFont="1" applyFill="1" applyBorder="1">
      <alignment vertical="center"/>
    </xf>
    <xf numFmtId="0" fontId="25" fillId="35" borderId="13" xfId="0" applyFont="1" applyFill="1" applyBorder="1">
      <alignment vertical="center"/>
    </xf>
    <xf numFmtId="0" fontId="22" fillId="34" borderId="22" xfId="0" applyFont="1" applyFill="1" applyBorder="1">
      <alignment vertical="center"/>
    </xf>
    <xf numFmtId="0" fontId="22" fillId="34" borderId="23" xfId="0" applyFont="1" applyFill="1" applyBorder="1">
      <alignment vertical="center"/>
    </xf>
    <xf numFmtId="177" fontId="22" fillId="34" borderId="23" xfId="0" applyNumberFormat="1" applyFont="1" applyFill="1" applyBorder="1">
      <alignment vertical="center"/>
    </xf>
    <xf numFmtId="0" fontId="22" fillId="34" borderId="25" xfId="0" applyFont="1" applyFill="1" applyBorder="1">
      <alignment vertical="center"/>
    </xf>
    <xf numFmtId="0" fontId="22" fillId="34" borderId="10" xfId="0" applyFont="1" applyFill="1" applyBorder="1">
      <alignment vertical="center"/>
    </xf>
    <xf numFmtId="177" fontId="22" fillId="34" borderId="10" xfId="0" applyNumberFormat="1" applyFont="1" applyFill="1" applyBorder="1">
      <alignment vertical="center"/>
    </xf>
    <xf numFmtId="0" fontId="22" fillId="34" borderId="27" xfId="0" applyFont="1" applyFill="1" applyBorder="1">
      <alignment vertical="center"/>
    </xf>
    <xf numFmtId="0" fontId="22" fillId="34" borderId="28" xfId="0" applyFont="1" applyFill="1" applyBorder="1">
      <alignment vertical="center"/>
    </xf>
    <xf numFmtId="177" fontId="22" fillId="34" borderId="28" xfId="0" applyNumberFormat="1" applyFont="1" applyFill="1" applyBorder="1">
      <alignment vertical="center"/>
    </xf>
    <xf numFmtId="178" fontId="22" fillId="0" borderId="0" xfId="0" applyNumberFormat="1" applyFont="1" applyAlignment="1">
      <alignment horizontal="right" vertical="center"/>
    </xf>
    <xf numFmtId="179" fontId="22" fillId="34" borderId="23" xfId="0" applyNumberFormat="1" applyFont="1" applyFill="1" applyBorder="1">
      <alignment vertical="center"/>
    </xf>
    <xf numFmtId="179" fontId="22" fillId="34" borderId="10" xfId="0" applyNumberFormat="1" applyFont="1" applyFill="1" applyBorder="1">
      <alignment vertical="center"/>
    </xf>
    <xf numFmtId="179" fontId="22" fillId="0" borderId="10" xfId="0" applyNumberFormat="1" applyFont="1" applyBorder="1">
      <alignment vertical="center"/>
    </xf>
    <xf numFmtId="179" fontId="22" fillId="34" borderId="28" xfId="0" applyNumberFormat="1" applyFont="1" applyFill="1" applyBorder="1">
      <alignment vertical="center"/>
    </xf>
    <xf numFmtId="180" fontId="22" fillId="34" borderId="24" xfId="0" applyNumberFormat="1" applyFont="1" applyFill="1" applyBorder="1">
      <alignment vertical="center"/>
    </xf>
    <xf numFmtId="180" fontId="22" fillId="34" borderId="26" xfId="0" applyNumberFormat="1" applyFont="1" applyFill="1" applyBorder="1">
      <alignment vertical="center"/>
    </xf>
    <xf numFmtId="180" fontId="22" fillId="0" borderId="26" xfId="0" applyNumberFormat="1" applyFont="1" applyBorder="1">
      <alignment vertical="center"/>
    </xf>
    <xf numFmtId="180" fontId="22" fillId="34" borderId="29" xfId="0" applyNumberFormat="1" applyFont="1" applyFill="1" applyBorder="1">
      <alignment vertical="center"/>
    </xf>
    <xf numFmtId="0" fontId="22" fillId="0" borderId="0" xfId="0" applyFont="1" applyBorder="1">
      <alignment vertical="center"/>
    </xf>
    <xf numFmtId="49" fontId="22" fillId="0" borderId="0" xfId="0" applyNumberFormat="1" applyFont="1" applyBorder="1">
      <alignment vertical="center"/>
    </xf>
    <xf numFmtId="0" fontId="22" fillId="0" borderId="31" xfId="0" applyFont="1" applyBorder="1">
      <alignment vertical="center"/>
    </xf>
    <xf numFmtId="0" fontId="22" fillId="0" borderId="33" xfId="0" applyFont="1" applyBorder="1">
      <alignment vertical="center"/>
    </xf>
    <xf numFmtId="0" fontId="22" fillId="0" borderId="34" xfId="0" applyFont="1" applyBorder="1">
      <alignment vertical="center"/>
    </xf>
    <xf numFmtId="14" fontId="22" fillId="0" borderId="35" xfId="0" applyNumberFormat="1" applyFont="1" applyBorder="1">
      <alignment vertical="center"/>
    </xf>
    <xf numFmtId="49" fontId="22" fillId="0" borderId="36" xfId="0" applyNumberFormat="1" applyFont="1" applyBorder="1">
      <alignment vertical="center"/>
    </xf>
    <xf numFmtId="0" fontId="22" fillId="0" borderId="36" xfId="0" applyFont="1" applyBorder="1">
      <alignment vertical="center"/>
    </xf>
    <xf numFmtId="176" fontId="22" fillId="0" borderId="36" xfId="1" applyNumberFormat="1" applyFont="1" applyBorder="1">
      <alignment vertical="center"/>
    </xf>
    <xf numFmtId="176" fontId="22" fillId="0" borderId="37" xfId="1" applyNumberFormat="1" applyFont="1" applyBorder="1">
      <alignment vertical="center"/>
    </xf>
    <xf numFmtId="47" fontId="22" fillId="0" borderId="0" xfId="0" applyNumberFormat="1" applyFont="1">
      <alignment vertical="center"/>
    </xf>
    <xf numFmtId="14" fontId="22" fillId="0" borderId="30" xfId="0" applyNumberFormat="1" applyFont="1" applyBorder="1">
      <alignment vertical="center"/>
    </xf>
    <xf numFmtId="14" fontId="22" fillId="0" borderId="32" xfId="0" applyNumberFormat="1" applyFont="1" applyBorder="1">
      <alignment vertical="center"/>
    </xf>
    <xf numFmtId="0" fontId="0" fillId="0" borderId="0" xfId="0">
      <alignment vertical="center"/>
    </xf>
    <xf numFmtId="49" fontId="22" fillId="0" borderId="33" xfId="0" applyNumberFormat="1" applyFont="1" applyBorder="1">
      <alignment vertical="center"/>
    </xf>
    <xf numFmtId="181" fontId="22" fillId="0" borderId="0" xfId="0" applyNumberFormat="1" applyFont="1" applyBorder="1">
      <alignment vertical="center"/>
    </xf>
    <xf numFmtId="181" fontId="22" fillId="0" borderId="0" xfId="0" applyNumberFormat="1" applyFont="1" applyFill="1" applyBorder="1">
      <alignment vertical="center"/>
    </xf>
    <xf numFmtId="178" fontId="22" fillId="0" borderId="0" xfId="0" applyNumberFormat="1" applyFont="1">
      <alignment vertical="center"/>
    </xf>
    <xf numFmtId="181" fontId="22" fillId="33" borderId="43" xfId="0" applyNumberFormat="1" applyFont="1" applyFill="1" applyBorder="1">
      <alignment vertical="center"/>
    </xf>
    <xf numFmtId="181" fontId="22" fillId="33" borderId="44" xfId="0" applyNumberFormat="1" applyFont="1" applyFill="1" applyBorder="1">
      <alignment vertical="center"/>
    </xf>
    <xf numFmtId="181" fontId="22" fillId="33" borderId="45" xfId="0" applyNumberFormat="1" applyFont="1" applyFill="1" applyBorder="1">
      <alignment vertical="center"/>
    </xf>
    <xf numFmtId="181" fontId="22" fillId="33" borderId="38" xfId="0" applyNumberFormat="1" applyFont="1" applyFill="1" applyBorder="1">
      <alignment vertical="center"/>
    </xf>
    <xf numFmtId="181" fontId="22" fillId="33" borderId="0" xfId="0" applyNumberFormat="1" applyFont="1" applyFill="1" applyBorder="1">
      <alignment vertical="center"/>
    </xf>
    <xf numFmtId="181" fontId="22" fillId="33" borderId="39" xfId="0" applyNumberFormat="1" applyFont="1" applyFill="1" applyBorder="1">
      <alignment vertical="center"/>
    </xf>
    <xf numFmtId="181" fontId="22" fillId="33" borderId="40" xfId="0" applyNumberFormat="1" applyFont="1" applyFill="1" applyBorder="1">
      <alignment vertical="center"/>
    </xf>
    <xf numFmtId="181" fontId="22" fillId="33" borderId="41" xfId="0" applyNumberFormat="1" applyFont="1" applyFill="1" applyBorder="1">
      <alignment vertical="center"/>
    </xf>
    <xf numFmtId="181" fontId="22" fillId="33" borderId="42" xfId="0" applyNumberFormat="1" applyFont="1" applyFill="1" applyBorder="1">
      <alignment vertical="center"/>
    </xf>
    <xf numFmtId="181" fontId="22" fillId="0" borderId="0" xfId="0" applyNumberFormat="1" applyFont="1">
      <alignment vertical="center"/>
    </xf>
    <xf numFmtId="178" fontId="22" fillId="0" borderId="0" xfId="0" applyNumberFormat="1" applyFont="1" applyBorder="1" applyAlignment="1">
      <alignment horizontal="right" vertical="center"/>
    </xf>
    <xf numFmtId="0" fontId="22" fillId="0" borderId="50" xfId="0" applyFont="1" applyBorder="1">
      <alignment vertical="center"/>
    </xf>
    <xf numFmtId="178" fontId="22" fillId="0" borderId="51" xfId="0" applyNumberFormat="1" applyFont="1" applyBorder="1" applyAlignment="1">
      <alignment horizontal="right" vertical="center"/>
    </xf>
    <xf numFmtId="0" fontId="22" fillId="0" borderId="52" xfId="0" applyFont="1" applyBorder="1">
      <alignment vertical="center"/>
    </xf>
    <xf numFmtId="0" fontId="22" fillId="0" borderId="53" xfId="0" applyFont="1" applyBorder="1">
      <alignment vertical="center"/>
    </xf>
    <xf numFmtId="0" fontId="22" fillId="0" borderId="46" xfId="0" applyFont="1" applyBorder="1">
      <alignment vertical="center"/>
    </xf>
    <xf numFmtId="0" fontId="22" fillId="0" borderId="54" xfId="0" applyFont="1" applyBorder="1" applyAlignment="1">
      <alignment horizontal="right" vertical="center"/>
    </xf>
    <xf numFmtId="178" fontId="22" fillId="0" borderId="47" xfId="0" applyNumberFormat="1" applyFont="1" applyBorder="1" applyAlignment="1">
      <alignment horizontal="right" vertical="center"/>
    </xf>
    <xf numFmtId="178" fontId="22" fillId="0" borderId="49" xfId="0" applyNumberFormat="1" applyFont="1" applyBorder="1" applyAlignment="1">
      <alignment horizontal="right" vertical="center"/>
    </xf>
    <xf numFmtId="0" fontId="22" fillId="0" borderId="55" xfId="0" applyFont="1" applyBorder="1" applyAlignment="1">
      <alignment horizontal="right" vertical="center"/>
    </xf>
    <xf numFmtId="178" fontId="22" fillId="0" borderId="48" xfId="0" applyNumberFormat="1" applyFont="1" applyBorder="1" applyAlignment="1">
      <alignment horizontal="right" vertical="center"/>
    </xf>
    <xf numFmtId="0" fontId="22" fillId="0" borderId="46" xfId="0" applyFont="1" applyBorder="1" applyAlignment="1">
      <alignment horizontal="right" vertical="center"/>
    </xf>
    <xf numFmtId="178" fontId="22" fillId="0" borderId="52" xfId="0" applyNumberFormat="1" applyFont="1" applyBorder="1" applyAlignment="1">
      <alignment horizontal="right" vertical="center"/>
    </xf>
    <xf numFmtId="14" fontId="22" fillId="37" borderId="30" xfId="0" applyNumberFormat="1" applyFont="1" applyFill="1" applyBorder="1">
      <alignment vertical="center"/>
    </xf>
    <xf numFmtId="49" fontId="22" fillId="37" borderId="0" xfId="0" applyNumberFormat="1" applyFont="1" applyFill="1" applyBorder="1">
      <alignment vertical="center"/>
    </xf>
    <xf numFmtId="0" fontId="22" fillId="37" borderId="0" xfId="0" applyFont="1" applyFill="1" applyBorder="1">
      <alignment vertical="center"/>
    </xf>
    <xf numFmtId="0" fontId="22" fillId="37" borderId="31" xfId="0" applyFont="1" applyFill="1" applyBorder="1">
      <alignment vertical="center"/>
    </xf>
    <xf numFmtId="10" fontId="22" fillId="0" borderId="0" xfId="0" applyNumberFormat="1" applyFont="1">
      <alignment vertical="center"/>
    </xf>
    <xf numFmtId="0" fontId="22" fillId="0" borderId="0" xfId="0" applyFont="1" applyAlignment="1">
      <alignment horizontal="left" vertical="center"/>
    </xf>
    <xf numFmtId="180" fontId="22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178" fontId="22" fillId="0" borderId="56" xfId="0" applyNumberFormat="1" applyFont="1" applyBorder="1">
      <alignment vertical="center"/>
    </xf>
    <xf numFmtId="178" fontId="22" fillId="0" borderId="57" xfId="0" applyNumberFormat="1" applyFont="1" applyBorder="1">
      <alignment vertical="center"/>
    </xf>
    <xf numFmtId="0" fontId="22" fillId="0" borderId="59" xfId="0" applyFont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22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>
      <alignment vertical="center"/>
    </xf>
    <xf numFmtId="0" fontId="22" fillId="0" borderId="0" xfId="0" applyFont="1">
      <alignment vertical="center"/>
    </xf>
    <xf numFmtId="0" fontId="22" fillId="0" borderId="60" xfId="0" applyFont="1" applyBorder="1" applyAlignment="1">
      <alignment horizontal="right" vertical="center"/>
    </xf>
    <xf numFmtId="180" fontId="22" fillId="0" borderId="0" xfId="0" applyNumberFormat="1" applyFont="1" applyBorder="1">
      <alignment vertical="center"/>
    </xf>
    <xf numFmtId="180" fontId="22" fillId="0" borderId="61" xfId="0" applyNumberFormat="1" applyFont="1" applyBorder="1">
      <alignment vertical="center"/>
    </xf>
    <xf numFmtId="180" fontId="22" fillId="0" borderId="62" xfId="0" applyNumberFormat="1" applyFont="1" applyBorder="1">
      <alignment vertical="center"/>
    </xf>
    <xf numFmtId="0" fontId="22" fillId="0" borderId="58" xfId="0" applyFont="1" applyFill="1" applyBorder="1" applyAlignment="1">
      <alignment horizontal="right" vertical="center"/>
    </xf>
    <xf numFmtId="180" fontId="26" fillId="0" borderId="0" xfId="0" applyNumberFormat="1" applyFont="1">
      <alignment vertical="center"/>
    </xf>
    <xf numFmtId="0" fontId="22" fillId="38" borderId="0" xfId="0" applyFont="1" applyFill="1">
      <alignment vertical="center"/>
    </xf>
    <xf numFmtId="10" fontId="22" fillId="38" borderId="0" xfId="0" applyNumberFormat="1" applyFont="1" applyFill="1">
      <alignment vertical="center"/>
    </xf>
    <xf numFmtId="178" fontId="22" fillId="38" borderId="56" xfId="0" applyNumberFormat="1" applyFont="1" applyFill="1" applyBorder="1">
      <alignment vertical="center"/>
    </xf>
    <xf numFmtId="180" fontId="22" fillId="38" borderId="0" xfId="0" applyNumberFormat="1" applyFont="1" applyFill="1" applyBorder="1">
      <alignment vertical="center"/>
    </xf>
    <xf numFmtId="180" fontId="22" fillId="38" borderId="62" xfId="0" applyNumberFormat="1" applyFont="1" applyFill="1" applyBorder="1">
      <alignment vertical="center"/>
    </xf>
    <xf numFmtId="180" fontId="22" fillId="38" borderId="0" xfId="0" applyNumberFormat="1" applyFont="1" applyFill="1">
      <alignment vertical="center"/>
    </xf>
    <xf numFmtId="178" fontId="22" fillId="38" borderId="0" xfId="0" applyNumberFormat="1" applyFont="1" applyFill="1">
      <alignment vertical="center"/>
    </xf>
    <xf numFmtId="0" fontId="22" fillId="0" borderId="0" xfId="0" applyFont="1" applyFill="1" applyBorder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E1" zoomScale="85" zoomScaleNormal="85" workbookViewId="0">
      <selection activeCell="G4" sqref="G4"/>
    </sheetView>
  </sheetViews>
  <sheetFormatPr defaultRowHeight="16.5" x14ac:dyDescent="0.25"/>
  <cols>
    <col min="1" max="1" width="11.125" style="59" bestFit="1" customWidth="1"/>
    <col min="2" max="3" width="9" style="59"/>
    <col min="6" max="6" width="11.875" bestFit="1" customWidth="1"/>
    <col min="7" max="7" width="11" bestFit="1" customWidth="1"/>
    <col min="8" max="8" width="12.875" bestFit="1" customWidth="1"/>
    <col min="11" max="11" width="9.625" style="104" customWidth="1"/>
    <col min="12" max="12" width="15.25" bestFit="1" customWidth="1"/>
    <col min="13" max="13" width="15.25" style="59" customWidth="1"/>
    <col min="14" max="14" width="14.875" bestFit="1" customWidth="1"/>
    <col min="15" max="15" width="12.75" bestFit="1" customWidth="1"/>
    <col min="17" max="17" width="15.875" bestFit="1" customWidth="1"/>
    <col min="18" max="18" width="22.875" customWidth="1"/>
    <col min="19" max="19" width="22.5" customWidth="1"/>
    <col min="20" max="20" width="19.125" customWidth="1"/>
    <col min="21" max="21" width="14.125" bestFit="1" customWidth="1"/>
    <col min="22" max="22" width="11.25" bestFit="1" customWidth="1"/>
    <col min="23" max="23" width="22.125" bestFit="1" customWidth="1"/>
  </cols>
  <sheetData>
    <row r="1" spans="1:23" ht="17.25" thickBot="1" x14ac:dyDescent="0.3">
      <c r="A1" s="20" t="s">
        <v>247</v>
      </c>
      <c r="B1" s="20" t="s">
        <v>248</v>
      </c>
      <c r="D1" s="20" t="s">
        <v>237</v>
      </c>
      <c r="E1" s="20"/>
      <c r="F1" s="20"/>
      <c r="G1" s="20"/>
      <c r="H1" s="20"/>
      <c r="I1" s="20"/>
      <c r="J1" s="20" t="s">
        <v>236</v>
      </c>
      <c r="K1" s="105"/>
      <c r="L1" s="20"/>
      <c r="M1" s="20"/>
      <c r="N1" s="20"/>
    </row>
    <row r="2" spans="1:23" ht="17.25" thickBot="1" x14ac:dyDescent="0.3">
      <c r="A2" s="94" t="s">
        <v>249</v>
      </c>
      <c r="B2" s="20">
        <v>42831.404861111114</v>
      </c>
      <c r="D2" s="92" t="s">
        <v>240</v>
      </c>
      <c r="E2" s="92" t="s">
        <v>241</v>
      </c>
      <c r="F2" s="92" t="s">
        <v>243</v>
      </c>
      <c r="G2" s="92" t="s">
        <v>244</v>
      </c>
      <c r="H2" s="92" t="s">
        <v>245</v>
      </c>
      <c r="J2" s="22" t="s">
        <v>259</v>
      </c>
      <c r="K2" s="22" t="s">
        <v>258</v>
      </c>
      <c r="L2" s="22" t="s">
        <v>252</v>
      </c>
      <c r="M2" s="22" t="s">
        <v>253</v>
      </c>
      <c r="N2" s="22" t="s">
        <v>250</v>
      </c>
      <c r="O2" s="22" t="s">
        <v>238</v>
      </c>
      <c r="P2" s="22" t="s">
        <v>239</v>
      </c>
      <c r="Q2" s="97" t="s">
        <v>246</v>
      </c>
      <c r="R2" s="106" t="s">
        <v>254</v>
      </c>
      <c r="S2" s="110" t="s">
        <v>255</v>
      </c>
      <c r="T2" s="98" t="s">
        <v>256</v>
      </c>
      <c r="U2" s="98" t="s">
        <v>257</v>
      </c>
      <c r="V2" s="98" t="s">
        <v>260</v>
      </c>
      <c r="W2" s="98" t="s">
        <v>279</v>
      </c>
    </row>
    <row r="3" spans="1:23" x14ac:dyDescent="0.25">
      <c r="D3" s="20" t="s">
        <v>242</v>
      </c>
      <c r="E3" s="74">
        <v>1116.5999999999999</v>
      </c>
      <c r="F3" s="20">
        <v>1000</v>
      </c>
      <c r="G3" s="93">
        <v>-3</v>
      </c>
      <c r="H3" s="93">
        <f>E3*F3*G3</f>
        <v>-3349800</v>
      </c>
      <c r="J3" s="20">
        <v>2801</v>
      </c>
      <c r="K3" s="105" t="s">
        <v>178</v>
      </c>
      <c r="L3" s="20">
        <v>18.600000000000001</v>
      </c>
      <c r="M3" s="99">
        <v>0</v>
      </c>
      <c r="N3" s="63">
        <v>8964762.5889999997</v>
      </c>
      <c r="O3" s="20">
        <f>L3*N3</f>
        <v>166744584.15540001</v>
      </c>
      <c r="P3" s="91">
        <f t="shared" ref="P3:P35" si="0">O3/SUM($O$3:$O$35)</f>
        <v>4.413204885564026E-2</v>
      </c>
      <c r="Q3" s="95">
        <f>-$H$3*P3</f>
        <v>147833.53725662373</v>
      </c>
      <c r="R3" s="107">
        <f>Q3/L3</f>
        <v>7948.0396374528882</v>
      </c>
      <c r="S3" s="109">
        <f xml:space="preserve">  ROUND(R3/1000, 0)</f>
        <v>8</v>
      </c>
      <c r="T3" s="93">
        <f>S3*L3*1000</f>
        <v>148800</v>
      </c>
      <c r="U3" s="93">
        <f>Q3-T3</f>
        <v>-966.46274337626528</v>
      </c>
      <c r="V3" s="105"/>
      <c r="W3">
        <f>V3*M3*2000</f>
        <v>0</v>
      </c>
    </row>
    <row r="4" spans="1:23" x14ac:dyDescent="0.25">
      <c r="J4" s="20">
        <v>2809</v>
      </c>
      <c r="K4" s="105" t="s">
        <v>179</v>
      </c>
      <c r="L4" s="20">
        <v>29.95</v>
      </c>
      <c r="M4" s="20"/>
      <c r="N4" s="63">
        <v>1151234.2649999999</v>
      </c>
      <c r="O4" s="20">
        <f t="shared" ref="O4:O35" si="1">L4*N4</f>
        <v>34479466.236749999</v>
      </c>
      <c r="P4" s="91">
        <f t="shared" si="0"/>
        <v>9.125630653518119E-3</v>
      </c>
      <c r="Q4" s="95">
        <f t="shared" ref="Q4:Q35" si="2">-$H$3*P4</f>
        <v>30569.037563154994</v>
      </c>
      <c r="R4" s="107">
        <f t="shared" ref="R4:R35" si="3">Q4/L4</f>
        <v>1020.6690338282135</v>
      </c>
      <c r="S4" s="109">
        <f t="shared" ref="S4:S35" si="4" xml:space="preserve">  ROUND(R4/1000, 0)</f>
        <v>1</v>
      </c>
      <c r="T4" s="93">
        <f t="shared" ref="T4:T35" si="5">S4*L4*1000</f>
        <v>29950</v>
      </c>
      <c r="U4" s="93">
        <f t="shared" ref="U4:U35" si="6">Q4-T4</f>
        <v>619.03756315499413</v>
      </c>
      <c r="V4" s="105"/>
      <c r="W4" s="104">
        <f t="shared" ref="W4:W35" si="7">V4*M4*2000</f>
        <v>0</v>
      </c>
    </row>
    <row r="5" spans="1:23" x14ac:dyDescent="0.25">
      <c r="J5" s="20">
        <v>2812</v>
      </c>
      <c r="K5" s="105" t="s">
        <v>180</v>
      </c>
      <c r="L5" s="20">
        <v>9.93</v>
      </c>
      <c r="M5" s="20"/>
      <c r="N5" s="63">
        <v>3238130.76</v>
      </c>
      <c r="O5" s="20">
        <f t="shared" si="1"/>
        <v>32154638.446799997</v>
      </c>
      <c r="P5" s="91">
        <f t="shared" si="0"/>
        <v>8.5103218317850865E-3</v>
      </c>
      <c r="Q5" s="95">
        <f t="shared" si="2"/>
        <v>28507.876072113682</v>
      </c>
      <c r="R5" s="107">
        <f t="shared" si="3"/>
        <v>2870.8837937677426</v>
      </c>
      <c r="S5" s="109">
        <f t="shared" si="4"/>
        <v>3</v>
      </c>
      <c r="T5" s="93">
        <f t="shared" si="5"/>
        <v>29790</v>
      </c>
      <c r="U5" s="93">
        <f t="shared" si="6"/>
        <v>-1282.1239278863177</v>
      </c>
      <c r="V5" s="105"/>
      <c r="W5" s="104">
        <f t="shared" si="7"/>
        <v>0</v>
      </c>
    </row>
    <row r="6" spans="1:23" x14ac:dyDescent="0.25">
      <c r="J6" s="20">
        <v>2816</v>
      </c>
      <c r="K6" s="105" t="s">
        <v>181</v>
      </c>
      <c r="L6" s="20">
        <v>14.6</v>
      </c>
      <c r="M6" s="20"/>
      <c r="N6" s="63">
        <v>212960</v>
      </c>
      <c r="O6" s="20">
        <f t="shared" si="1"/>
        <v>3109216</v>
      </c>
      <c r="P6" s="91">
        <f t="shared" si="0"/>
        <v>8.2291171920077419E-4</v>
      </c>
      <c r="Q6" s="95">
        <f t="shared" si="2"/>
        <v>2756.5896769787532</v>
      </c>
      <c r="R6" s="107">
        <f t="shared" si="3"/>
        <v>188.80751212183242</v>
      </c>
      <c r="S6" s="109">
        <f t="shared" si="4"/>
        <v>0</v>
      </c>
      <c r="T6" s="93">
        <f t="shared" si="5"/>
        <v>0</v>
      </c>
      <c r="U6" s="93">
        <f t="shared" si="6"/>
        <v>2756.5896769787532</v>
      </c>
      <c r="V6" s="105"/>
      <c r="W6" s="104">
        <f t="shared" si="7"/>
        <v>0</v>
      </c>
    </row>
    <row r="7" spans="1:23" x14ac:dyDescent="0.25">
      <c r="J7" s="20">
        <v>2820</v>
      </c>
      <c r="K7" s="105" t="s">
        <v>182</v>
      </c>
      <c r="L7" s="20">
        <v>13.95</v>
      </c>
      <c r="M7" s="20"/>
      <c r="N7" s="63">
        <v>1342960</v>
      </c>
      <c r="O7" s="20">
        <f t="shared" si="1"/>
        <v>18734292</v>
      </c>
      <c r="P7" s="91">
        <f t="shared" si="0"/>
        <v>4.9583780727132853E-3</v>
      </c>
      <c r="Q7" s="95">
        <f t="shared" si="2"/>
        <v>16609.574867974963</v>
      </c>
      <c r="R7" s="107">
        <f t="shared" si="3"/>
        <v>1190.6505281702482</v>
      </c>
      <c r="S7" s="109">
        <f t="shared" si="4"/>
        <v>1</v>
      </c>
      <c r="T7" s="93">
        <f t="shared" si="5"/>
        <v>13950</v>
      </c>
      <c r="U7" s="93">
        <f t="shared" si="6"/>
        <v>2659.5748679749631</v>
      </c>
      <c r="V7" s="105"/>
      <c r="W7" s="104">
        <f t="shared" si="7"/>
        <v>0</v>
      </c>
    </row>
    <row r="8" spans="1:23" x14ac:dyDescent="0.25">
      <c r="J8" s="20">
        <v>2823</v>
      </c>
      <c r="K8" s="105" t="s">
        <v>183</v>
      </c>
      <c r="L8" s="20">
        <v>29.95</v>
      </c>
      <c r="M8" s="100">
        <v>30</v>
      </c>
      <c r="N8" s="63">
        <v>3473760</v>
      </c>
      <c r="O8" s="20">
        <f t="shared" si="1"/>
        <v>104039112</v>
      </c>
      <c r="P8" s="91">
        <f t="shared" si="0"/>
        <v>2.7535881881490993E-2</v>
      </c>
      <c r="Q8" s="95">
        <f t="shared" si="2"/>
        <v>92239.697126618528</v>
      </c>
      <c r="R8" s="107">
        <f t="shared" si="3"/>
        <v>3079.7895534764116</v>
      </c>
      <c r="S8" s="109">
        <f t="shared" si="4"/>
        <v>3</v>
      </c>
      <c r="T8" s="93">
        <f t="shared" si="5"/>
        <v>89850</v>
      </c>
      <c r="U8" s="93">
        <f t="shared" si="6"/>
        <v>2389.6971266185283</v>
      </c>
      <c r="V8" s="105"/>
      <c r="W8" s="104">
        <f t="shared" si="7"/>
        <v>0</v>
      </c>
    </row>
    <row r="9" spans="1:23" x14ac:dyDescent="0.25">
      <c r="J9" s="20">
        <v>2832</v>
      </c>
      <c r="K9" s="105" t="s">
        <v>184</v>
      </c>
      <c r="L9" s="20">
        <v>19</v>
      </c>
      <c r="M9" s="20"/>
      <c r="N9" s="63">
        <v>362200.4</v>
      </c>
      <c r="O9" s="20">
        <f t="shared" si="1"/>
        <v>6881807.6000000006</v>
      </c>
      <c r="P9" s="91">
        <f t="shared" si="0"/>
        <v>1.8213981027130166E-3</v>
      </c>
      <c r="Q9" s="95">
        <f t="shared" si="2"/>
        <v>6101.3193644680632</v>
      </c>
      <c r="R9" s="107">
        <f t="shared" si="3"/>
        <v>321.12207181410861</v>
      </c>
      <c r="S9" s="109">
        <f t="shared" si="4"/>
        <v>0</v>
      </c>
      <c r="T9" s="93">
        <f t="shared" si="5"/>
        <v>0</v>
      </c>
      <c r="U9" s="93">
        <f t="shared" si="6"/>
        <v>6101.3193644680632</v>
      </c>
      <c r="V9" s="105"/>
      <c r="W9" s="104">
        <f t="shared" si="7"/>
        <v>0</v>
      </c>
    </row>
    <row r="10" spans="1:23" x14ac:dyDescent="0.25">
      <c r="J10" s="20">
        <v>2834</v>
      </c>
      <c r="K10" s="105" t="s">
        <v>185</v>
      </c>
      <c r="L10" s="20">
        <v>8.3800000000000008</v>
      </c>
      <c r="M10" s="101">
        <v>0</v>
      </c>
      <c r="N10" s="63">
        <v>5968894.8770000003</v>
      </c>
      <c r="O10" s="20">
        <f t="shared" si="1"/>
        <v>50019339.069260009</v>
      </c>
      <c r="P10" s="91">
        <f t="shared" si="0"/>
        <v>1.3238546407445224E-2</v>
      </c>
      <c r="Q10" s="95">
        <f t="shared" si="2"/>
        <v>44346.482755660014</v>
      </c>
      <c r="R10" s="107">
        <f t="shared" si="3"/>
        <v>5291.9430496014329</v>
      </c>
      <c r="S10" s="109">
        <f t="shared" si="4"/>
        <v>5</v>
      </c>
      <c r="T10" s="93">
        <f t="shared" si="5"/>
        <v>41900.000000000007</v>
      </c>
      <c r="U10" s="93">
        <f t="shared" si="6"/>
        <v>2446.4827556600067</v>
      </c>
      <c r="V10" s="105"/>
      <c r="W10" s="104">
        <f t="shared" si="7"/>
        <v>0</v>
      </c>
    </row>
    <row r="11" spans="1:23" x14ac:dyDescent="0.25">
      <c r="J11" s="20">
        <v>2836</v>
      </c>
      <c r="K11" s="105" t="s">
        <v>186</v>
      </c>
      <c r="L11" s="20">
        <v>9.8699999999999992</v>
      </c>
      <c r="M11" s="20"/>
      <c r="N11" s="63">
        <v>1003223.825</v>
      </c>
      <c r="O11" s="20">
        <f t="shared" si="1"/>
        <v>9901819.1527499985</v>
      </c>
      <c r="P11" s="91">
        <f t="shared" si="0"/>
        <v>2.6207002093790381E-3</v>
      </c>
      <c r="Q11" s="95">
        <f t="shared" si="2"/>
        <v>8778.8215613779012</v>
      </c>
      <c r="R11" s="107">
        <f t="shared" si="3"/>
        <v>889.44494036250273</v>
      </c>
      <c r="S11" s="109">
        <f t="shared" si="4"/>
        <v>1</v>
      </c>
      <c r="T11" s="93">
        <f t="shared" si="5"/>
        <v>9870</v>
      </c>
      <c r="U11" s="93">
        <f t="shared" si="6"/>
        <v>-1091.1784386220988</v>
      </c>
      <c r="V11" s="105"/>
      <c r="W11" s="104">
        <f t="shared" si="7"/>
        <v>0</v>
      </c>
    </row>
    <row r="12" spans="1:23" x14ac:dyDescent="0.25">
      <c r="J12" s="20">
        <v>2838</v>
      </c>
      <c r="K12" s="105" t="s">
        <v>187</v>
      </c>
      <c r="L12" s="20">
        <v>9.26</v>
      </c>
      <c r="M12" s="20"/>
      <c r="N12" s="63">
        <v>2605152.4270000001</v>
      </c>
      <c r="O12" s="20">
        <f t="shared" si="1"/>
        <v>24123711.474020001</v>
      </c>
      <c r="P12" s="91">
        <f t="shared" si="0"/>
        <v>6.3847879602411802E-3</v>
      </c>
      <c r="Q12" s="95">
        <f t="shared" si="2"/>
        <v>21387.762709215905</v>
      </c>
      <c r="R12" s="107">
        <f t="shared" si="3"/>
        <v>2309.6935971075491</v>
      </c>
      <c r="S12" s="109">
        <f t="shared" si="4"/>
        <v>2</v>
      </c>
      <c r="T12" s="93">
        <f t="shared" si="5"/>
        <v>18520</v>
      </c>
      <c r="U12" s="93">
        <f t="shared" si="6"/>
        <v>2867.7627092159055</v>
      </c>
      <c r="V12" s="105"/>
      <c r="W12" s="104">
        <f t="shared" si="7"/>
        <v>0</v>
      </c>
    </row>
    <row r="13" spans="1:23" x14ac:dyDescent="0.25">
      <c r="J13" s="20">
        <v>2845</v>
      </c>
      <c r="K13" s="105" t="s">
        <v>188</v>
      </c>
      <c r="L13" s="20">
        <v>9.57</v>
      </c>
      <c r="M13" s="20"/>
      <c r="N13" s="63">
        <v>3111367.1690000002</v>
      </c>
      <c r="O13" s="20">
        <f t="shared" si="1"/>
        <v>29775783.807330005</v>
      </c>
      <c r="P13" s="91">
        <f t="shared" si="0"/>
        <v>7.8807138016273263E-3</v>
      </c>
      <c r="Q13" s="95">
        <f t="shared" si="2"/>
        <v>26398.815092691217</v>
      </c>
      <c r="R13" s="107">
        <f t="shared" si="3"/>
        <v>2758.4968748893643</v>
      </c>
      <c r="S13" s="109">
        <f t="shared" si="4"/>
        <v>3</v>
      </c>
      <c r="T13" s="93">
        <f t="shared" si="5"/>
        <v>28710</v>
      </c>
      <c r="U13" s="93">
        <f t="shared" si="6"/>
        <v>-2311.1849073087833</v>
      </c>
      <c r="V13" s="105"/>
      <c r="W13" s="104">
        <f t="shared" si="7"/>
        <v>0</v>
      </c>
    </row>
    <row r="14" spans="1:23" x14ac:dyDescent="0.25">
      <c r="J14" s="20">
        <v>2849</v>
      </c>
      <c r="K14" s="105" t="s">
        <v>189</v>
      </c>
      <c r="L14" s="20">
        <v>13.5</v>
      </c>
      <c r="M14" s="20"/>
      <c r="N14" s="63">
        <v>1679677.5060000001</v>
      </c>
      <c r="O14" s="20">
        <f t="shared" si="1"/>
        <v>22675646.331</v>
      </c>
      <c r="P14" s="91">
        <f t="shared" si="0"/>
        <v>6.0015306450989375E-3</v>
      </c>
      <c r="Q14" s="95">
        <f t="shared" si="2"/>
        <v>20103.927354952422</v>
      </c>
      <c r="R14" s="107">
        <f t="shared" si="3"/>
        <v>1489.1798040705498</v>
      </c>
      <c r="S14" s="109">
        <f t="shared" si="4"/>
        <v>1</v>
      </c>
      <c r="T14" s="93">
        <f t="shared" si="5"/>
        <v>13500</v>
      </c>
      <c r="U14" s="93">
        <f t="shared" si="6"/>
        <v>6603.9273549524223</v>
      </c>
      <c r="V14" s="105"/>
      <c r="W14" s="104">
        <f t="shared" si="7"/>
        <v>0</v>
      </c>
    </row>
    <row r="15" spans="1:23" x14ac:dyDescent="0.25">
      <c r="J15" s="20">
        <v>2850</v>
      </c>
      <c r="K15" s="105" t="s">
        <v>190</v>
      </c>
      <c r="L15" s="20">
        <v>25.5</v>
      </c>
      <c r="M15" s="20"/>
      <c r="N15" s="63">
        <v>315963.3</v>
      </c>
      <c r="O15" s="20">
        <f t="shared" si="1"/>
        <v>8057064.1499999994</v>
      </c>
      <c r="P15" s="91">
        <f t="shared" si="0"/>
        <v>2.1324515605822894E-3</v>
      </c>
      <c r="Q15" s="95">
        <f t="shared" si="2"/>
        <v>7143.2862376385528</v>
      </c>
      <c r="R15" s="107">
        <f t="shared" si="3"/>
        <v>280.128872064257</v>
      </c>
      <c r="S15" s="109">
        <f t="shared" si="4"/>
        <v>0</v>
      </c>
      <c r="T15" s="93">
        <f t="shared" si="5"/>
        <v>0</v>
      </c>
      <c r="U15" s="93">
        <f t="shared" si="6"/>
        <v>7143.2862376385528</v>
      </c>
      <c r="V15" s="105"/>
      <c r="W15" s="104">
        <f t="shared" si="7"/>
        <v>0</v>
      </c>
    </row>
    <row r="16" spans="1:23" x14ac:dyDescent="0.25">
      <c r="J16" s="20">
        <v>2851</v>
      </c>
      <c r="K16" s="105" t="s">
        <v>191</v>
      </c>
      <c r="L16" s="20">
        <v>14.5</v>
      </c>
      <c r="M16" s="20"/>
      <c r="N16" s="63">
        <v>562275</v>
      </c>
      <c r="O16" s="20">
        <f t="shared" si="1"/>
        <v>8152987.5</v>
      </c>
      <c r="P16" s="91">
        <f t="shared" si="0"/>
        <v>2.1578394554278061E-3</v>
      </c>
      <c r="Q16" s="95">
        <f t="shared" si="2"/>
        <v>7228.3306077920652</v>
      </c>
      <c r="R16" s="107">
        <f t="shared" si="3"/>
        <v>498.50555915807348</v>
      </c>
      <c r="S16" s="109">
        <f t="shared" si="4"/>
        <v>0</v>
      </c>
      <c r="T16" s="93">
        <f t="shared" si="5"/>
        <v>0</v>
      </c>
      <c r="U16" s="93">
        <f t="shared" si="6"/>
        <v>7228.3306077920652</v>
      </c>
      <c r="V16" s="105"/>
      <c r="W16" s="104">
        <f t="shared" si="7"/>
        <v>0</v>
      </c>
    </row>
    <row r="17" spans="10:23" x14ac:dyDescent="0.25">
      <c r="J17" s="20">
        <v>2852</v>
      </c>
      <c r="K17" s="105" t="s">
        <v>192</v>
      </c>
      <c r="L17" s="20">
        <v>13.65</v>
      </c>
      <c r="M17" s="20"/>
      <c r="N17" s="63">
        <v>301163.78399999999</v>
      </c>
      <c r="O17" s="20">
        <f t="shared" si="1"/>
        <v>4110885.6516</v>
      </c>
      <c r="P17" s="91">
        <f t="shared" si="0"/>
        <v>1.0880221827611689E-3</v>
      </c>
      <c r="Q17" s="95">
        <f t="shared" si="2"/>
        <v>3644.6567078133639</v>
      </c>
      <c r="R17" s="107">
        <f t="shared" si="3"/>
        <v>267.00781742222443</v>
      </c>
      <c r="S17" s="109">
        <f t="shared" si="4"/>
        <v>0</v>
      </c>
      <c r="T17" s="93">
        <f t="shared" si="5"/>
        <v>0</v>
      </c>
      <c r="U17" s="93">
        <f t="shared" si="6"/>
        <v>3644.6567078133639</v>
      </c>
      <c r="V17" s="105"/>
      <c r="W17" s="104">
        <f t="shared" si="7"/>
        <v>0</v>
      </c>
    </row>
    <row r="18" spans="10:23" x14ac:dyDescent="0.25">
      <c r="J18" s="20">
        <v>2855</v>
      </c>
      <c r="K18" s="105" t="s">
        <v>193</v>
      </c>
      <c r="L18" s="20">
        <v>13.5</v>
      </c>
      <c r="M18" s="20"/>
      <c r="N18" s="63">
        <v>1335665.7320000001</v>
      </c>
      <c r="O18" s="20">
        <f t="shared" si="1"/>
        <v>18031487.381999999</v>
      </c>
      <c r="P18" s="91">
        <f t="shared" si="0"/>
        <v>4.7723677870140533E-3</v>
      </c>
      <c r="Q18" s="95">
        <f t="shared" si="2"/>
        <v>15986.477612939676</v>
      </c>
      <c r="R18" s="107">
        <f t="shared" si="3"/>
        <v>1184.1835268844204</v>
      </c>
      <c r="S18" s="109">
        <f t="shared" si="4"/>
        <v>1</v>
      </c>
      <c r="T18" s="93">
        <f t="shared" si="5"/>
        <v>13500</v>
      </c>
      <c r="U18" s="93">
        <f t="shared" si="6"/>
        <v>2486.477612939676</v>
      </c>
      <c r="V18" s="105"/>
      <c r="W18" s="104">
        <f t="shared" si="7"/>
        <v>0</v>
      </c>
    </row>
    <row r="19" spans="10:23" x14ac:dyDescent="0.25">
      <c r="J19" s="20">
        <v>2856</v>
      </c>
      <c r="K19" s="105" t="s">
        <v>194</v>
      </c>
      <c r="L19" s="20">
        <v>8.86</v>
      </c>
      <c r="M19" s="20"/>
      <c r="N19" s="63">
        <v>1599609.8559999999</v>
      </c>
      <c r="O19" s="20">
        <f t="shared" si="1"/>
        <v>14172543.324159998</v>
      </c>
      <c r="P19" s="91">
        <f t="shared" si="0"/>
        <v>3.7510266228952763E-3</v>
      </c>
      <c r="Q19" s="95">
        <f t="shared" si="2"/>
        <v>12565.188981374597</v>
      </c>
      <c r="R19" s="107">
        <f t="shared" si="3"/>
        <v>1418.1928872883293</v>
      </c>
      <c r="S19" s="109">
        <f t="shared" si="4"/>
        <v>1</v>
      </c>
      <c r="T19" s="93">
        <f t="shared" si="5"/>
        <v>8860</v>
      </c>
      <c r="U19" s="93">
        <f t="shared" si="6"/>
        <v>3705.1889813745966</v>
      </c>
      <c r="V19" s="105"/>
      <c r="W19" s="104">
        <f t="shared" si="7"/>
        <v>0</v>
      </c>
    </row>
    <row r="20" spans="10:23" x14ac:dyDescent="0.25">
      <c r="J20" s="20">
        <v>2867</v>
      </c>
      <c r="K20" s="105" t="s">
        <v>195</v>
      </c>
      <c r="L20" s="20">
        <v>16.55</v>
      </c>
      <c r="M20" s="20"/>
      <c r="N20" s="63">
        <v>1667087.32</v>
      </c>
      <c r="O20" s="20">
        <f t="shared" si="1"/>
        <v>27590295.146000002</v>
      </c>
      <c r="P20" s="91">
        <f t="shared" si="0"/>
        <v>7.3022836663170516E-3</v>
      </c>
      <c r="Q20" s="95">
        <f t="shared" si="2"/>
        <v>24461.189825428861</v>
      </c>
      <c r="R20" s="107">
        <f t="shared" si="3"/>
        <v>1478.0175121105051</v>
      </c>
      <c r="S20" s="109">
        <f t="shared" si="4"/>
        <v>1</v>
      </c>
      <c r="T20" s="93">
        <f t="shared" si="5"/>
        <v>16550</v>
      </c>
      <c r="U20" s="93">
        <f t="shared" si="6"/>
        <v>7911.1898254288608</v>
      </c>
      <c r="V20" s="105"/>
      <c r="W20" s="104">
        <f t="shared" si="7"/>
        <v>0</v>
      </c>
    </row>
    <row r="21" spans="10:23" x14ac:dyDescent="0.25">
      <c r="J21" s="20">
        <v>2880</v>
      </c>
      <c r="K21" s="105" t="s">
        <v>196</v>
      </c>
      <c r="L21" s="20">
        <v>16.899999999999999</v>
      </c>
      <c r="M21" s="102">
        <v>0</v>
      </c>
      <c r="N21" s="63">
        <v>10520495.107999999</v>
      </c>
      <c r="O21" s="20">
        <f t="shared" si="1"/>
        <v>177796367.32519996</v>
      </c>
      <c r="P21" s="91">
        <f t="shared" si="0"/>
        <v>4.7057108384632222E-2</v>
      </c>
      <c r="Q21" s="95">
        <f t="shared" si="2"/>
        <v>157631.901666841</v>
      </c>
      <c r="R21" s="107">
        <f t="shared" si="3"/>
        <v>9327.3314595763914</v>
      </c>
      <c r="S21" s="109">
        <f t="shared" si="4"/>
        <v>9</v>
      </c>
      <c r="T21" s="93">
        <f t="shared" si="5"/>
        <v>152100</v>
      </c>
      <c r="U21" s="93">
        <f t="shared" si="6"/>
        <v>5531.901666841004</v>
      </c>
      <c r="V21" s="105"/>
      <c r="W21" s="104">
        <f t="shared" si="7"/>
        <v>0</v>
      </c>
    </row>
    <row r="22" spans="10:23" x14ac:dyDescent="0.25">
      <c r="J22" s="20">
        <v>2881</v>
      </c>
      <c r="K22" s="105" t="s">
        <v>197</v>
      </c>
      <c r="L22" s="20">
        <v>48.85</v>
      </c>
      <c r="M22" s="102">
        <v>48.85</v>
      </c>
      <c r="N22" s="63">
        <v>10233603.994999999</v>
      </c>
      <c r="O22" s="20">
        <f t="shared" si="1"/>
        <v>499911555.15574998</v>
      </c>
      <c r="P22" s="91">
        <f t="shared" si="0"/>
        <v>0.13231087106896108</v>
      </c>
      <c r="Q22" s="95">
        <f t="shared" si="2"/>
        <v>443214.95590680582</v>
      </c>
      <c r="R22" s="107">
        <f t="shared" si="3"/>
        <v>9072.9776030052362</v>
      </c>
      <c r="S22" s="109">
        <f t="shared" si="4"/>
        <v>9</v>
      </c>
      <c r="T22" s="93">
        <f t="shared" si="5"/>
        <v>439650.00000000006</v>
      </c>
      <c r="U22" s="93">
        <f t="shared" si="6"/>
        <v>3564.955906805757</v>
      </c>
      <c r="V22" s="105">
        <v>4</v>
      </c>
      <c r="W22" s="104">
        <f t="shared" si="7"/>
        <v>390800</v>
      </c>
    </row>
    <row r="23" spans="10:23" x14ac:dyDescent="0.25">
      <c r="J23" s="20">
        <v>2882</v>
      </c>
      <c r="K23" s="105" t="s">
        <v>198</v>
      </c>
      <c r="L23" s="20">
        <v>49.2</v>
      </c>
      <c r="M23" s="102">
        <v>49.15</v>
      </c>
      <c r="N23" s="63">
        <v>12563210.128</v>
      </c>
      <c r="O23" s="20">
        <f t="shared" si="1"/>
        <v>618109938.29760003</v>
      </c>
      <c r="P23" s="91">
        <f t="shared" si="0"/>
        <v>0.1635942668439769</v>
      </c>
      <c r="Q23" s="95">
        <f t="shared" si="2"/>
        <v>548008.07507395383</v>
      </c>
      <c r="R23" s="107">
        <f t="shared" si="3"/>
        <v>11138.375509633208</v>
      </c>
      <c r="S23" s="109">
        <f t="shared" si="4"/>
        <v>11</v>
      </c>
      <c r="T23" s="93">
        <f t="shared" si="5"/>
        <v>541200</v>
      </c>
      <c r="U23" s="93">
        <f t="shared" si="6"/>
        <v>6808.0750739538344</v>
      </c>
      <c r="V23" s="105">
        <v>5</v>
      </c>
      <c r="W23" s="104">
        <f t="shared" si="7"/>
        <v>491500</v>
      </c>
    </row>
    <row r="24" spans="10:23" x14ac:dyDescent="0.25">
      <c r="J24" s="20">
        <v>2883</v>
      </c>
      <c r="K24" s="105" t="s">
        <v>199</v>
      </c>
      <c r="L24" s="20">
        <v>8.32</v>
      </c>
      <c r="M24" s="102">
        <v>8.31</v>
      </c>
      <c r="N24" s="63">
        <v>14975742.825999999</v>
      </c>
      <c r="O24" s="20">
        <f t="shared" si="1"/>
        <v>124598180.31231999</v>
      </c>
      <c r="P24" s="91">
        <f t="shared" si="0"/>
        <v>3.2977220871788678E-2</v>
      </c>
      <c r="Q24" s="95">
        <f t="shared" si="2"/>
        <v>110467.09447631771</v>
      </c>
      <c r="R24" s="107">
        <f t="shared" si="3"/>
        <v>13277.295009172802</v>
      </c>
      <c r="S24" s="109">
        <f t="shared" si="4"/>
        <v>13</v>
      </c>
      <c r="T24" s="93">
        <f t="shared" si="5"/>
        <v>108160</v>
      </c>
      <c r="U24" s="93">
        <f t="shared" si="6"/>
        <v>2307.0944763177104</v>
      </c>
      <c r="V24" s="105"/>
      <c r="W24" s="104">
        <f t="shared" si="7"/>
        <v>0</v>
      </c>
    </row>
    <row r="25" spans="10:23" x14ac:dyDescent="0.25">
      <c r="J25" s="20">
        <v>2884</v>
      </c>
      <c r="K25" s="105" t="s">
        <v>200</v>
      </c>
      <c r="L25" s="20">
        <v>18.55</v>
      </c>
      <c r="M25" s="102">
        <v>18.55</v>
      </c>
      <c r="N25" s="63">
        <v>8765400</v>
      </c>
      <c r="O25" s="20">
        <f t="shared" si="1"/>
        <v>162598170</v>
      </c>
      <c r="P25" s="91">
        <f t="shared" si="0"/>
        <v>4.3034623394965082E-2</v>
      </c>
      <c r="Q25" s="95">
        <f t="shared" si="2"/>
        <v>144157.38144845402</v>
      </c>
      <c r="R25" s="107">
        <f t="shared" si="3"/>
        <v>7771.2874096201622</v>
      </c>
      <c r="S25" s="109">
        <f t="shared" si="4"/>
        <v>8</v>
      </c>
      <c r="T25" s="93">
        <f t="shared" si="5"/>
        <v>148400</v>
      </c>
      <c r="U25" s="93">
        <f t="shared" si="6"/>
        <v>-4242.6185515459802</v>
      </c>
      <c r="V25" s="105"/>
      <c r="W25" s="104">
        <f t="shared" si="7"/>
        <v>0</v>
      </c>
    </row>
    <row r="26" spans="10:23" x14ac:dyDescent="0.25">
      <c r="J26" s="20">
        <v>2885</v>
      </c>
      <c r="K26" s="105" t="s">
        <v>201</v>
      </c>
      <c r="L26" s="20">
        <v>13.05</v>
      </c>
      <c r="M26" s="102">
        <v>13.05</v>
      </c>
      <c r="N26" s="63">
        <v>11998647.753</v>
      </c>
      <c r="O26" s="20">
        <f t="shared" si="1"/>
        <v>156582353.17665002</v>
      </c>
      <c r="P26" s="91">
        <f t="shared" si="0"/>
        <v>4.1442425823455135E-2</v>
      </c>
      <c r="Q26" s="95">
        <f t="shared" si="2"/>
        <v>138823.83802341</v>
      </c>
      <c r="R26" s="107">
        <f t="shared" si="3"/>
        <v>10637.841994131035</v>
      </c>
      <c r="S26" s="109">
        <f t="shared" si="4"/>
        <v>11</v>
      </c>
      <c r="T26" s="93">
        <f t="shared" si="5"/>
        <v>143550</v>
      </c>
      <c r="U26" s="93">
        <f t="shared" si="6"/>
        <v>-4726.1619765899959</v>
      </c>
      <c r="V26" s="105">
        <v>6</v>
      </c>
      <c r="W26" s="104">
        <f t="shared" si="7"/>
        <v>156600.00000000003</v>
      </c>
    </row>
    <row r="27" spans="10:23" x14ac:dyDescent="0.25">
      <c r="J27" s="20">
        <v>2886</v>
      </c>
      <c r="K27" s="105" t="s">
        <v>202</v>
      </c>
      <c r="L27" s="20">
        <v>24.25</v>
      </c>
      <c r="M27" s="102">
        <v>24.2</v>
      </c>
      <c r="N27" s="63">
        <v>13599823.982999999</v>
      </c>
      <c r="O27" s="20">
        <f t="shared" si="1"/>
        <v>329795731.58774996</v>
      </c>
      <c r="P27" s="91">
        <f t="shared" si="0"/>
        <v>8.7286561135010363E-2</v>
      </c>
      <c r="Q27" s="95">
        <f t="shared" si="2"/>
        <v>292392.52249005769</v>
      </c>
      <c r="R27" s="107">
        <f t="shared" si="3"/>
        <v>12057.423607837431</v>
      </c>
      <c r="S27" s="109">
        <f t="shared" si="4"/>
        <v>12</v>
      </c>
      <c r="T27" s="93">
        <f t="shared" si="5"/>
        <v>291000</v>
      </c>
      <c r="U27" s="93">
        <f t="shared" si="6"/>
        <v>1392.5224900576868</v>
      </c>
      <c r="V27" s="105">
        <v>6</v>
      </c>
      <c r="W27" s="104">
        <f t="shared" si="7"/>
        <v>290400</v>
      </c>
    </row>
    <row r="28" spans="10:23" x14ac:dyDescent="0.25">
      <c r="J28" s="112">
        <v>2887</v>
      </c>
      <c r="K28" s="112" t="s">
        <v>203</v>
      </c>
      <c r="L28" s="112">
        <v>12.5</v>
      </c>
      <c r="M28" s="112">
        <v>0</v>
      </c>
      <c r="N28" s="118">
        <v>9547739.3699999992</v>
      </c>
      <c r="O28" s="112">
        <f t="shared" si="1"/>
        <v>119346742.12499999</v>
      </c>
      <c r="P28" s="113">
        <v>3.1625782864087355E-2</v>
      </c>
      <c r="Q28" s="114">
        <f t="shared" si="2"/>
        <v>105940.04743811983</v>
      </c>
      <c r="R28" s="115">
        <f t="shared" si="3"/>
        <v>8475.2037950495869</v>
      </c>
      <c r="S28" s="116">
        <f t="shared" si="4"/>
        <v>8</v>
      </c>
      <c r="T28" s="117">
        <f>S28*L28*1000</f>
        <v>100000</v>
      </c>
      <c r="U28" s="117">
        <f t="shared" si="6"/>
        <v>5940.0474381198292</v>
      </c>
      <c r="V28" s="105"/>
      <c r="W28" s="104">
        <f t="shared" si="7"/>
        <v>0</v>
      </c>
    </row>
    <row r="29" spans="10:23" x14ac:dyDescent="0.25">
      <c r="J29" s="20">
        <v>2888</v>
      </c>
      <c r="K29" s="105" t="s">
        <v>204</v>
      </c>
      <c r="L29" s="20">
        <v>8.86</v>
      </c>
      <c r="M29" s="102">
        <v>8.85</v>
      </c>
      <c r="N29" s="63">
        <v>10228144.081</v>
      </c>
      <c r="O29" s="20">
        <f t="shared" si="1"/>
        <v>90621356.557659999</v>
      </c>
      <c r="P29" s="91">
        <f t="shared" si="0"/>
        <v>2.39846238798367E-2</v>
      </c>
      <c r="Q29" s="95">
        <f t="shared" si="2"/>
        <v>80343.693072676979</v>
      </c>
      <c r="R29" s="107">
        <f t="shared" si="3"/>
        <v>9068.1369156520304</v>
      </c>
      <c r="S29" s="109">
        <f t="shared" si="4"/>
        <v>9</v>
      </c>
      <c r="T29" s="93">
        <f t="shared" si="5"/>
        <v>79740</v>
      </c>
      <c r="U29" s="93">
        <f t="shared" si="6"/>
        <v>603.69307267697877</v>
      </c>
      <c r="V29" s="105"/>
      <c r="W29" s="104">
        <f t="shared" si="7"/>
        <v>0</v>
      </c>
    </row>
    <row r="30" spans="10:23" x14ac:dyDescent="0.25">
      <c r="J30" s="20">
        <v>2889</v>
      </c>
      <c r="K30" s="105" t="s">
        <v>205</v>
      </c>
      <c r="L30" s="20">
        <v>9.39</v>
      </c>
      <c r="M30" s="20"/>
      <c r="N30" s="63">
        <v>2746074.821</v>
      </c>
      <c r="O30" s="20">
        <f t="shared" si="1"/>
        <v>25785642.569190003</v>
      </c>
      <c r="P30" s="91">
        <f t="shared" si="0"/>
        <v>6.8246488688173523E-3</v>
      </c>
      <c r="Q30" s="95">
        <f t="shared" si="2"/>
        <v>22861.208780764366</v>
      </c>
      <c r="R30" s="107">
        <f t="shared" si="3"/>
        <v>2434.6335229781007</v>
      </c>
      <c r="S30" s="109">
        <f t="shared" si="4"/>
        <v>2</v>
      </c>
      <c r="T30" s="93">
        <f t="shared" si="5"/>
        <v>18780</v>
      </c>
      <c r="U30" s="93">
        <f t="shared" si="6"/>
        <v>4081.2087807643657</v>
      </c>
      <c r="V30" s="105"/>
      <c r="W30" s="104">
        <f t="shared" si="7"/>
        <v>0</v>
      </c>
    </row>
    <row r="31" spans="10:23" x14ac:dyDescent="0.25">
      <c r="J31" s="20">
        <v>2890</v>
      </c>
      <c r="K31" s="105" t="s">
        <v>206</v>
      </c>
      <c r="L31" s="20">
        <v>9.43</v>
      </c>
      <c r="M31" s="103">
        <v>0</v>
      </c>
      <c r="N31" s="63">
        <v>10676379.753</v>
      </c>
      <c r="O31" s="20">
        <f t="shared" si="1"/>
        <v>100678261.07079001</v>
      </c>
      <c r="P31" s="91">
        <f t="shared" si="0"/>
        <v>2.6646370308112458E-2</v>
      </c>
      <c r="Q31" s="95">
        <f t="shared" si="2"/>
        <v>89260.011258115119</v>
      </c>
      <c r="R31" s="107">
        <f t="shared" si="3"/>
        <v>9465.5367187820921</v>
      </c>
      <c r="S31" s="109">
        <f t="shared" si="4"/>
        <v>9</v>
      </c>
      <c r="T31" s="93">
        <f t="shared" si="5"/>
        <v>84870</v>
      </c>
      <c r="U31" s="93">
        <f t="shared" si="6"/>
        <v>4390.0112581151188</v>
      </c>
      <c r="V31" s="105">
        <v>5</v>
      </c>
      <c r="W31" s="104">
        <f t="shared" si="7"/>
        <v>0</v>
      </c>
    </row>
    <row r="32" spans="10:23" x14ac:dyDescent="0.25">
      <c r="J32" s="20">
        <v>2891</v>
      </c>
      <c r="K32" s="105" t="s">
        <v>207</v>
      </c>
      <c r="L32" s="20">
        <v>18.7</v>
      </c>
      <c r="M32" s="103">
        <v>18.7</v>
      </c>
      <c r="N32" s="63">
        <v>19496989.568999998</v>
      </c>
      <c r="O32" s="20">
        <f t="shared" si="1"/>
        <v>364593704.94029993</v>
      </c>
      <c r="P32" s="91">
        <f t="shared" si="0"/>
        <v>9.6496490607986721E-2</v>
      </c>
      <c r="Q32" s="95">
        <f t="shared" si="2"/>
        <v>323243.94423863391</v>
      </c>
      <c r="R32" s="107">
        <f t="shared" si="3"/>
        <v>17285.772419178284</v>
      </c>
      <c r="S32" s="109">
        <f t="shared" si="4"/>
        <v>17</v>
      </c>
      <c r="T32" s="93">
        <f t="shared" si="5"/>
        <v>317900</v>
      </c>
      <c r="U32" s="93">
        <f t="shared" si="6"/>
        <v>5343.9442386339069</v>
      </c>
      <c r="V32" s="105">
        <v>9</v>
      </c>
      <c r="W32" s="104">
        <f t="shared" si="7"/>
        <v>336599.99999999994</v>
      </c>
    </row>
    <row r="33" spans="10:23" x14ac:dyDescent="0.25">
      <c r="J33" s="20">
        <v>2892</v>
      </c>
      <c r="K33" s="105" t="s">
        <v>208</v>
      </c>
      <c r="L33" s="20">
        <v>18.649999999999999</v>
      </c>
      <c r="M33" s="103">
        <v>18.649999999999999</v>
      </c>
      <c r="N33" s="63">
        <v>11976856.168</v>
      </c>
      <c r="O33" s="20">
        <f t="shared" si="1"/>
        <v>223368367.53319997</v>
      </c>
      <c r="P33" s="91">
        <f t="shared" si="0"/>
        <v>5.9118584023051465E-2</v>
      </c>
      <c r="Q33" s="95">
        <f t="shared" si="2"/>
        <v>198035.43276041781</v>
      </c>
      <c r="R33" s="107">
        <f t="shared" si="3"/>
        <v>10618.521863829374</v>
      </c>
      <c r="S33" s="109">
        <f t="shared" si="4"/>
        <v>11</v>
      </c>
      <c r="T33" s="93">
        <f t="shared" si="5"/>
        <v>205149.99999999997</v>
      </c>
      <c r="U33" s="93">
        <f t="shared" si="6"/>
        <v>-7114.5672395821603</v>
      </c>
      <c r="V33" s="105">
        <v>6</v>
      </c>
      <c r="W33" s="104">
        <f t="shared" si="7"/>
        <v>223799.99999999997</v>
      </c>
    </row>
    <row r="34" spans="10:23" x14ac:dyDescent="0.25">
      <c r="J34" s="20">
        <v>5880</v>
      </c>
      <c r="K34" s="105" t="s">
        <v>209</v>
      </c>
      <c r="L34" s="20">
        <v>15.2</v>
      </c>
      <c r="M34" s="105">
        <v>15.25</v>
      </c>
      <c r="N34" s="63">
        <v>11847285.074999999</v>
      </c>
      <c r="O34" s="20">
        <f t="shared" si="1"/>
        <v>180078733.13999999</v>
      </c>
      <c r="P34" s="91">
        <f t="shared" si="0"/>
        <v>4.7661178856578258E-2</v>
      </c>
      <c r="Q34" s="95">
        <f t="shared" si="2"/>
        <v>159655.41693376584</v>
      </c>
      <c r="R34" s="107">
        <f t="shared" si="3"/>
        <v>10503.645850905648</v>
      </c>
      <c r="S34" s="109">
        <f t="shared" si="4"/>
        <v>11</v>
      </c>
      <c r="T34" s="93">
        <f t="shared" si="5"/>
        <v>167200</v>
      </c>
      <c r="U34" s="93">
        <f t="shared" si="6"/>
        <v>-7544.5830662341614</v>
      </c>
      <c r="V34" s="105">
        <v>6</v>
      </c>
      <c r="W34" s="104">
        <f t="shared" si="7"/>
        <v>183000</v>
      </c>
    </row>
    <row r="35" spans="10:23" ht="17.25" thickBot="1" x14ac:dyDescent="0.3">
      <c r="J35" s="20">
        <v>6005</v>
      </c>
      <c r="K35" s="105" t="s">
        <v>210</v>
      </c>
      <c r="L35" s="20">
        <v>10</v>
      </c>
      <c r="M35" s="20"/>
      <c r="N35" s="63">
        <v>2169072.9870000002</v>
      </c>
      <c r="O35" s="20">
        <f t="shared" si="1"/>
        <v>21690729.870000001</v>
      </c>
      <c r="P35" s="91">
        <f t="shared" si="0"/>
        <v>5.7408542243579368E-3</v>
      </c>
      <c r="Q35" s="96">
        <f t="shared" si="2"/>
        <v>19230.713480754217</v>
      </c>
      <c r="R35" s="108">
        <f t="shared" si="3"/>
        <v>1923.0713480754216</v>
      </c>
      <c r="S35" s="109">
        <f t="shared" si="4"/>
        <v>2</v>
      </c>
      <c r="T35" s="93">
        <f t="shared" si="5"/>
        <v>20000</v>
      </c>
      <c r="U35" s="93">
        <f t="shared" si="6"/>
        <v>-769.28651924578298</v>
      </c>
      <c r="V35" s="105"/>
      <c r="W35" s="104">
        <f t="shared" si="7"/>
        <v>0</v>
      </c>
    </row>
    <row r="36" spans="10:23" ht="21" x14ac:dyDescent="0.25">
      <c r="U36" s="111">
        <f>SUM(U3:U35)</f>
        <v>68478.808423905401</v>
      </c>
      <c r="W36">
        <f>SUM(W3:W35)</f>
        <v>2072700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="80" zoomScaleNormal="80" workbookViewId="0">
      <selection activeCell="J9" sqref="J9"/>
    </sheetView>
  </sheetViews>
  <sheetFormatPr defaultRowHeight="16.5" x14ac:dyDescent="0.25"/>
  <cols>
    <col min="2" max="2" width="11.5" bestFit="1" customWidth="1"/>
    <col min="3" max="3" width="15.125" bestFit="1" customWidth="1"/>
    <col min="4" max="4" width="9.125" bestFit="1" customWidth="1"/>
    <col min="6" max="6" width="11.125" bestFit="1" customWidth="1"/>
    <col min="10" max="10" width="12.875" bestFit="1" customWidth="1"/>
    <col min="11" max="11" width="10.875" bestFit="1" customWidth="1"/>
  </cols>
  <sheetData>
    <row r="1" spans="1:21" s="1" customFormat="1" ht="17.25" thickBot="1" x14ac:dyDescent="0.3">
      <c r="A1" s="51" t="s">
        <v>26</v>
      </c>
      <c r="B1" s="52" t="s">
        <v>27</v>
      </c>
      <c r="C1" s="52" t="s">
        <v>28</v>
      </c>
      <c r="D1" s="52" t="s">
        <v>29</v>
      </c>
      <c r="E1" s="52" t="s">
        <v>30</v>
      </c>
      <c r="F1" s="52" t="s">
        <v>31</v>
      </c>
      <c r="G1" s="53" t="s">
        <v>32</v>
      </c>
      <c r="H1" s="54" t="s">
        <v>33</v>
      </c>
      <c r="I1" s="54" t="s">
        <v>34</v>
      </c>
      <c r="J1" s="54" t="s">
        <v>35</v>
      </c>
      <c r="K1" s="54" t="s">
        <v>36</v>
      </c>
      <c r="L1" s="53" t="s">
        <v>37</v>
      </c>
      <c r="M1" s="54" t="s">
        <v>38</v>
      </c>
      <c r="N1" s="55" t="s">
        <v>39</v>
      </c>
    </row>
    <row r="2" spans="1:21" x14ac:dyDescent="0.25">
      <c r="A2" s="57">
        <v>42831</v>
      </c>
      <c r="B2" s="47" t="s">
        <v>0</v>
      </c>
      <c r="C2" s="46" t="s">
        <v>225</v>
      </c>
      <c r="D2" s="46" t="s">
        <v>1</v>
      </c>
      <c r="E2" s="46" t="s">
        <v>2</v>
      </c>
      <c r="F2" s="46" t="s">
        <v>3</v>
      </c>
      <c r="G2" s="46" t="s">
        <v>4</v>
      </c>
      <c r="H2" s="46">
        <v>4</v>
      </c>
      <c r="I2" s="46">
        <v>0</v>
      </c>
      <c r="J2" s="46">
        <v>4</v>
      </c>
      <c r="K2" s="46">
        <v>391600</v>
      </c>
      <c r="L2" s="46" t="s">
        <v>5</v>
      </c>
      <c r="M2" s="46">
        <v>8</v>
      </c>
      <c r="N2" s="48">
        <v>48</v>
      </c>
      <c r="O2" s="119">
        <v>2881</v>
      </c>
    </row>
    <row r="3" spans="1:21" x14ac:dyDescent="0.25">
      <c r="A3" s="57">
        <v>42831</v>
      </c>
      <c r="B3" s="47" t="s">
        <v>6</v>
      </c>
      <c r="C3" s="46" t="s">
        <v>225</v>
      </c>
      <c r="D3" s="46" t="s">
        <v>1</v>
      </c>
      <c r="E3" s="46" t="s">
        <v>2</v>
      </c>
      <c r="F3" s="46" t="s">
        <v>7</v>
      </c>
      <c r="G3" s="46" t="s">
        <v>4</v>
      </c>
      <c r="H3" s="46">
        <v>1</v>
      </c>
      <c r="I3" s="46">
        <v>0</v>
      </c>
      <c r="J3" s="46">
        <v>1</v>
      </c>
      <c r="K3" s="46">
        <v>98400</v>
      </c>
      <c r="L3" s="46" t="s">
        <v>5</v>
      </c>
      <c r="M3" s="46">
        <v>2</v>
      </c>
      <c r="N3" s="48">
        <v>12</v>
      </c>
      <c r="O3" s="119">
        <v>2882</v>
      </c>
      <c r="T3">
        <v>2801</v>
      </c>
      <c r="U3" t="s">
        <v>261</v>
      </c>
    </row>
    <row r="4" spans="1:21" x14ac:dyDescent="0.25">
      <c r="A4" s="57">
        <v>42831</v>
      </c>
      <c r="B4" s="47" t="s">
        <v>8</v>
      </c>
      <c r="C4" s="46" t="s">
        <v>225</v>
      </c>
      <c r="D4" s="46" t="s">
        <v>1</v>
      </c>
      <c r="E4" s="46" t="s">
        <v>2</v>
      </c>
      <c r="F4" s="46" t="s">
        <v>9</v>
      </c>
      <c r="G4" s="46" t="s">
        <v>4</v>
      </c>
      <c r="H4" s="46">
        <v>6</v>
      </c>
      <c r="I4" s="46">
        <v>0</v>
      </c>
      <c r="J4" s="46">
        <v>6</v>
      </c>
      <c r="K4" s="46">
        <v>157200</v>
      </c>
      <c r="L4" s="46" t="s">
        <v>5</v>
      </c>
      <c r="M4" s="46">
        <v>6</v>
      </c>
      <c r="N4" s="48">
        <v>72</v>
      </c>
      <c r="O4" s="119">
        <v>2885</v>
      </c>
      <c r="T4">
        <v>2823</v>
      </c>
      <c r="U4" t="s">
        <v>262</v>
      </c>
    </row>
    <row r="5" spans="1:21" x14ac:dyDescent="0.25">
      <c r="A5" s="57">
        <v>42831</v>
      </c>
      <c r="B5" s="47" t="s">
        <v>10</v>
      </c>
      <c r="C5" s="46" t="s">
        <v>225</v>
      </c>
      <c r="D5" s="46" t="s">
        <v>1</v>
      </c>
      <c r="E5" s="46" t="s">
        <v>2</v>
      </c>
      <c r="F5" s="46" t="s">
        <v>11</v>
      </c>
      <c r="G5" s="46" t="s">
        <v>4</v>
      </c>
      <c r="H5" s="46">
        <v>6</v>
      </c>
      <c r="I5" s="46">
        <v>0</v>
      </c>
      <c r="J5" s="46">
        <v>6</v>
      </c>
      <c r="K5" s="46">
        <v>290400</v>
      </c>
      <c r="L5" s="46" t="s">
        <v>5</v>
      </c>
      <c r="M5" s="46">
        <v>6</v>
      </c>
      <c r="N5" s="48">
        <v>72</v>
      </c>
      <c r="O5" s="119">
        <v>2886</v>
      </c>
      <c r="T5">
        <v>2834</v>
      </c>
      <c r="U5" t="s">
        <v>263</v>
      </c>
    </row>
    <row r="6" spans="1:21" x14ac:dyDescent="0.25">
      <c r="A6" s="57">
        <v>42831</v>
      </c>
      <c r="B6" s="47" t="s">
        <v>12</v>
      </c>
      <c r="C6" s="46" t="s">
        <v>225</v>
      </c>
      <c r="D6" s="46" t="s">
        <v>1</v>
      </c>
      <c r="E6" s="46" t="s">
        <v>2</v>
      </c>
      <c r="F6" s="46" t="s">
        <v>13</v>
      </c>
      <c r="G6" s="46" t="s">
        <v>4</v>
      </c>
      <c r="H6" s="46">
        <v>5</v>
      </c>
      <c r="I6" s="46">
        <v>0</v>
      </c>
      <c r="J6" s="46">
        <v>5</v>
      </c>
      <c r="K6" s="46">
        <v>94500</v>
      </c>
      <c r="L6" s="46" t="s">
        <v>5</v>
      </c>
      <c r="M6" s="46">
        <v>0</v>
      </c>
      <c r="N6" s="48">
        <v>60</v>
      </c>
      <c r="O6" s="119">
        <v>2890</v>
      </c>
      <c r="T6">
        <v>2880</v>
      </c>
      <c r="U6" t="s">
        <v>264</v>
      </c>
    </row>
    <row r="7" spans="1:21" x14ac:dyDescent="0.25">
      <c r="A7" s="57">
        <v>42831</v>
      </c>
      <c r="B7" s="47" t="s">
        <v>14</v>
      </c>
      <c r="C7" s="46" t="s">
        <v>225</v>
      </c>
      <c r="D7" s="46" t="s">
        <v>1</v>
      </c>
      <c r="E7" s="46" t="s">
        <v>2</v>
      </c>
      <c r="F7" s="46" t="s">
        <v>15</v>
      </c>
      <c r="G7" s="46" t="s">
        <v>4</v>
      </c>
      <c r="H7" s="46">
        <v>9</v>
      </c>
      <c r="I7" s="46">
        <v>0</v>
      </c>
      <c r="J7" s="46">
        <v>9</v>
      </c>
      <c r="K7" s="46">
        <v>337500</v>
      </c>
      <c r="L7" s="46" t="s">
        <v>5</v>
      </c>
      <c r="M7" s="46">
        <v>9</v>
      </c>
      <c r="N7" s="48">
        <v>108</v>
      </c>
      <c r="O7" s="119">
        <v>2891</v>
      </c>
      <c r="T7">
        <v>2881</v>
      </c>
      <c r="U7" t="s">
        <v>265</v>
      </c>
    </row>
    <row r="8" spans="1:21" x14ac:dyDescent="0.25">
      <c r="A8" s="57">
        <v>42831</v>
      </c>
      <c r="B8" s="47" t="s">
        <v>16</v>
      </c>
      <c r="C8" s="46" t="s">
        <v>225</v>
      </c>
      <c r="D8" s="46" t="s">
        <v>1</v>
      </c>
      <c r="E8" s="46" t="s">
        <v>2</v>
      </c>
      <c r="F8" s="46" t="s">
        <v>17</v>
      </c>
      <c r="G8" s="46" t="s">
        <v>4</v>
      </c>
      <c r="H8" s="46">
        <v>6</v>
      </c>
      <c r="I8" s="46">
        <v>0</v>
      </c>
      <c r="J8" s="46">
        <v>6</v>
      </c>
      <c r="K8" s="46">
        <v>224400</v>
      </c>
      <c r="L8" s="46" t="s">
        <v>5</v>
      </c>
      <c r="M8" s="46">
        <v>6</v>
      </c>
      <c r="N8" s="48">
        <v>72</v>
      </c>
      <c r="O8" s="119">
        <v>2892</v>
      </c>
      <c r="T8">
        <v>2882</v>
      </c>
      <c r="U8" t="s">
        <v>266</v>
      </c>
    </row>
    <row r="9" spans="1:21" x14ac:dyDescent="0.25">
      <c r="A9" s="57">
        <v>42831</v>
      </c>
      <c r="B9" s="47" t="s">
        <v>18</v>
      </c>
      <c r="C9" s="46" t="s">
        <v>225</v>
      </c>
      <c r="D9" s="46" t="s">
        <v>1</v>
      </c>
      <c r="E9" s="46" t="s">
        <v>2</v>
      </c>
      <c r="F9" s="46" t="s">
        <v>19</v>
      </c>
      <c r="G9" s="46" t="s">
        <v>4</v>
      </c>
      <c r="H9" s="46">
        <v>6</v>
      </c>
      <c r="I9" s="46">
        <v>0</v>
      </c>
      <c r="J9" s="46">
        <v>6</v>
      </c>
      <c r="K9" s="46">
        <v>183600</v>
      </c>
      <c r="L9" s="46" t="s">
        <v>5</v>
      </c>
      <c r="M9" s="46">
        <v>6</v>
      </c>
      <c r="N9" s="48">
        <v>72</v>
      </c>
      <c r="O9" s="119">
        <v>5880</v>
      </c>
      <c r="T9">
        <v>2882</v>
      </c>
      <c r="U9" t="s">
        <v>267</v>
      </c>
    </row>
    <row r="10" spans="1:21" x14ac:dyDescent="0.25">
      <c r="A10" s="87">
        <v>42831</v>
      </c>
      <c r="B10" s="88" t="s">
        <v>20</v>
      </c>
      <c r="C10" s="89" t="s">
        <v>225</v>
      </c>
      <c r="D10" s="89" t="s">
        <v>1</v>
      </c>
      <c r="E10" s="89" t="s">
        <v>2</v>
      </c>
      <c r="F10" s="89" t="s">
        <v>21</v>
      </c>
      <c r="G10" s="89" t="s">
        <v>4</v>
      </c>
      <c r="H10" s="89">
        <v>0</v>
      </c>
      <c r="I10" s="89">
        <v>-3</v>
      </c>
      <c r="J10" s="89">
        <v>-3</v>
      </c>
      <c r="K10" s="89">
        <v>-3349200</v>
      </c>
      <c r="L10" s="89" t="s">
        <v>5</v>
      </c>
      <c r="M10" s="89">
        <v>66</v>
      </c>
      <c r="N10" s="90">
        <v>69</v>
      </c>
      <c r="T10">
        <v>2883</v>
      </c>
      <c r="U10" t="s">
        <v>268</v>
      </c>
    </row>
    <row r="11" spans="1:21" x14ac:dyDescent="0.25">
      <c r="A11" s="57">
        <v>42831</v>
      </c>
      <c r="B11" s="47" t="s">
        <v>22</v>
      </c>
      <c r="C11" s="46" t="s">
        <v>225</v>
      </c>
      <c r="D11" s="46" t="s">
        <v>1</v>
      </c>
      <c r="E11" s="46" t="s">
        <v>2</v>
      </c>
      <c r="F11" s="46" t="s">
        <v>7</v>
      </c>
      <c r="G11" s="46" t="s">
        <v>4</v>
      </c>
      <c r="H11" s="46">
        <v>3</v>
      </c>
      <c r="I11" s="46">
        <v>0</v>
      </c>
      <c r="J11" s="46">
        <v>3</v>
      </c>
      <c r="K11" s="46">
        <v>295200</v>
      </c>
      <c r="L11" s="46" t="s">
        <v>5</v>
      </c>
      <c r="M11" s="46">
        <v>6</v>
      </c>
      <c r="N11" s="48">
        <v>36</v>
      </c>
      <c r="O11" s="119">
        <v>2882</v>
      </c>
      <c r="T11">
        <v>2884</v>
      </c>
      <c r="U11" t="s">
        <v>269</v>
      </c>
    </row>
    <row r="12" spans="1:21" x14ac:dyDescent="0.25">
      <c r="A12" s="57">
        <v>42831</v>
      </c>
      <c r="B12" s="47" t="s">
        <v>23</v>
      </c>
      <c r="C12" s="46" t="s">
        <v>225</v>
      </c>
      <c r="D12" s="46" t="s">
        <v>1</v>
      </c>
      <c r="E12" s="46" t="s">
        <v>2</v>
      </c>
      <c r="F12" s="46" t="s">
        <v>7</v>
      </c>
      <c r="G12" s="46" t="s">
        <v>4</v>
      </c>
      <c r="H12" s="46">
        <v>1</v>
      </c>
      <c r="I12" s="46">
        <v>0</v>
      </c>
      <c r="J12" s="46">
        <v>1</v>
      </c>
      <c r="K12" s="46">
        <v>98400</v>
      </c>
      <c r="L12" s="46" t="s">
        <v>5</v>
      </c>
      <c r="M12" s="46">
        <v>2</v>
      </c>
      <c r="N12" s="48">
        <v>12</v>
      </c>
      <c r="O12" s="119">
        <v>2882</v>
      </c>
      <c r="T12">
        <v>2885</v>
      </c>
      <c r="U12" t="s">
        <v>270</v>
      </c>
    </row>
    <row r="13" spans="1:21" ht="17.25" thickBot="1" x14ac:dyDescent="0.3">
      <c r="A13" s="58">
        <v>42831</v>
      </c>
      <c r="B13" s="60" t="s">
        <v>24</v>
      </c>
      <c r="C13" s="49" t="s">
        <v>225</v>
      </c>
      <c r="D13" s="49" t="s">
        <v>1</v>
      </c>
      <c r="E13" s="49" t="s">
        <v>2</v>
      </c>
      <c r="F13" s="49" t="s">
        <v>25</v>
      </c>
      <c r="G13" s="49" t="s">
        <v>4</v>
      </c>
      <c r="H13" s="49">
        <v>2</v>
      </c>
      <c r="I13" s="49">
        <v>0</v>
      </c>
      <c r="J13" s="49">
        <v>2</v>
      </c>
      <c r="K13" s="49">
        <v>120200</v>
      </c>
      <c r="L13" s="49" t="s">
        <v>5</v>
      </c>
      <c r="M13" s="49">
        <v>2</v>
      </c>
      <c r="N13" s="50">
        <v>24</v>
      </c>
      <c r="O13" s="119">
        <v>2823</v>
      </c>
      <c r="T13">
        <v>2886</v>
      </c>
      <c r="U13" t="s">
        <v>271</v>
      </c>
    </row>
    <row r="14" spans="1:21" x14ac:dyDescent="0.25">
      <c r="T14">
        <v>2887</v>
      </c>
      <c r="U14" t="s">
        <v>272</v>
      </c>
    </row>
    <row r="15" spans="1:21" x14ac:dyDescent="0.25">
      <c r="T15">
        <v>2888</v>
      </c>
      <c r="U15" t="s">
        <v>273</v>
      </c>
    </row>
    <row r="16" spans="1:21" ht="17.25" thickBot="1" x14ac:dyDescent="0.3">
      <c r="T16">
        <v>2890</v>
      </c>
      <c r="U16" t="s">
        <v>274</v>
      </c>
    </row>
    <row r="17" spans="2:21" ht="17.25" thickBot="1" x14ac:dyDescent="0.3">
      <c r="B17" s="79"/>
      <c r="C17" s="83" t="s">
        <v>232</v>
      </c>
      <c r="D17" s="80" t="s">
        <v>233</v>
      </c>
      <c r="E17" s="85" t="s">
        <v>234</v>
      </c>
      <c r="T17">
        <v>2891</v>
      </c>
      <c r="U17" t="s">
        <v>275</v>
      </c>
    </row>
    <row r="18" spans="2:21" x14ac:dyDescent="0.25">
      <c r="B18" s="77" t="s">
        <v>229</v>
      </c>
      <c r="C18" s="81">
        <v>3401801.6019334611</v>
      </c>
      <c r="D18" s="84">
        <v>1113.7661511856327</v>
      </c>
      <c r="E18" s="86"/>
      <c r="T18">
        <v>2892</v>
      </c>
      <c r="U18" t="s">
        <v>276</v>
      </c>
    </row>
    <row r="19" spans="2:21" x14ac:dyDescent="0.25">
      <c r="B19" s="77" t="s">
        <v>230</v>
      </c>
      <c r="C19" s="82">
        <v>3401801.6019334611</v>
      </c>
      <c r="D19" s="61">
        <v>1110.6792679917089</v>
      </c>
      <c r="E19" s="86">
        <v>1116.5999999999999</v>
      </c>
      <c r="F19" s="20" t="s">
        <v>251</v>
      </c>
      <c r="T19">
        <v>5880</v>
      </c>
      <c r="U19" t="s">
        <v>277</v>
      </c>
    </row>
    <row r="20" spans="2:21" ht="17.25" thickBot="1" x14ac:dyDescent="0.3">
      <c r="B20" s="78" t="s">
        <v>231</v>
      </c>
      <c r="C20" s="75"/>
      <c r="D20" s="76">
        <v>1113.03</v>
      </c>
      <c r="E20" s="78"/>
      <c r="T20" t="s">
        <v>278</v>
      </c>
      <c r="U20" t="s">
        <v>266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zoomScale="80" zoomScaleNormal="80" workbookViewId="0">
      <selection activeCell="D40" sqref="D40"/>
    </sheetView>
  </sheetViews>
  <sheetFormatPr defaultRowHeight="16.5" x14ac:dyDescent="0.25"/>
  <cols>
    <col min="28" max="28" width="14" bestFit="1" customWidth="1"/>
    <col min="29" max="29" width="15.125" bestFit="1" customWidth="1"/>
    <col min="31" max="31" width="12.875" bestFit="1" customWidth="1"/>
  </cols>
  <sheetData>
    <row r="1" spans="1:32" ht="17.25" thickBot="1" x14ac:dyDescent="0.3">
      <c r="A1" s="20" t="s">
        <v>31</v>
      </c>
      <c r="B1" s="20" t="s">
        <v>40</v>
      </c>
      <c r="C1" s="20" t="s">
        <v>41</v>
      </c>
      <c r="D1" s="20" t="s">
        <v>42</v>
      </c>
      <c r="E1" s="20" t="s">
        <v>43</v>
      </c>
      <c r="F1" s="64" t="s">
        <v>44</v>
      </c>
      <c r="G1" s="65" t="s">
        <v>45</v>
      </c>
      <c r="H1" s="65" t="s">
        <v>46</v>
      </c>
      <c r="I1" s="65" t="s">
        <v>47</v>
      </c>
      <c r="J1" s="65" t="s">
        <v>48</v>
      </c>
      <c r="K1" s="65" t="s">
        <v>49</v>
      </c>
      <c r="L1" s="65" t="s">
        <v>50</v>
      </c>
      <c r="M1" s="65" t="s">
        <v>51</v>
      </c>
      <c r="N1" s="65" t="s">
        <v>52</v>
      </c>
      <c r="O1" s="65" t="s">
        <v>53</v>
      </c>
      <c r="P1" s="65" t="s">
        <v>54</v>
      </c>
      <c r="Q1" s="65" t="s">
        <v>55</v>
      </c>
      <c r="R1" s="65" t="s">
        <v>56</v>
      </c>
      <c r="S1" s="65" t="s">
        <v>57</v>
      </c>
      <c r="T1" s="65" t="s">
        <v>58</v>
      </c>
      <c r="U1" s="65" t="s">
        <v>59</v>
      </c>
      <c r="V1" s="65" t="s">
        <v>60</v>
      </c>
      <c r="W1" s="65" t="s">
        <v>61</v>
      </c>
      <c r="X1" s="65" t="s">
        <v>62</v>
      </c>
      <c r="Y1" s="65" t="s">
        <v>63</v>
      </c>
      <c r="Z1" s="65" t="s">
        <v>64</v>
      </c>
      <c r="AA1" s="66" t="s">
        <v>65</v>
      </c>
      <c r="AB1" s="62" t="s">
        <v>226</v>
      </c>
      <c r="AC1" s="62" t="s">
        <v>212</v>
      </c>
      <c r="AD1" s="62"/>
      <c r="AE1" s="62" t="s">
        <v>227</v>
      </c>
      <c r="AF1" s="62" t="s">
        <v>228</v>
      </c>
    </row>
    <row r="2" spans="1:32" x14ac:dyDescent="0.25">
      <c r="A2" s="20">
        <v>2801</v>
      </c>
      <c r="B2" s="56">
        <v>42831</v>
      </c>
      <c r="C2" s="20">
        <v>9430000</v>
      </c>
      <c r="D2" s="20">
        <v>2801</v>
      </c>
      <c r="E2" s="20">
        <v>18.600000000000001</v>
      </c>
      <c r="F2" s="67">
        <v>3</v>
      </c>
      <c r="G2" s="68">
        <v>18.55</v>
      </c>
      <c r="H2" s="68">
        <v>1875</v>
      </c>
      <c r="I2" s="68">
        <v>18.5</v>
      </c>
      <c r="J2" s="68">
        <v>1329</v>
      </c>
      <c r="K2" s="68">
        <v>18.45</v>
      </c>
      <c r="L2" s="68">
        <v>633</v>
      </c>
      <c r="M2" s="68">
        <v>18.399999999999999</v>
      </c>
      <c r="N2" s="68">
        <v>196</v>
      </c>
      <c r="O2" s="68">
        <v>18.350000000000001</v>
      </c>
      <c r="P2" s="68">
        <v>195</v>
      </c>
      <c r="Q2" s="68">
        <v>18.600000000000001</v>
      </c>
      <c r="R2" s="68">
        <v>574</v>
      </c>
      <c r="S2" s="68">
        <v>18.649999999999999</v>
      </c>
      <c r="T2" s="68">
        <v>1160</v>
      </c>
      <c r="U2" s="68">
        <v>18.7</v>
      </c>
      <c r="V2" s="68">
        <v>846</v>
      </c>
      <c r="W2" s="68">
        <v>18.75</v>
      </c>
      <c r="X2" s="68">
        <v>423</v>
      </c>
      <c r="Y2" s="68">
        <v>18.8</v>
      </c>
      <c r="Z2" s="68">
        <v>717</v>
      </c>
      <c r="AA2" s="69">
        <v>1371</v>
      </c>
      <c r="AB2" s="63">
        <v>8964762.5889999997</v>
      </c>
      <c r="AC2" s="63">
        <f>E2*AB2</f>
        <v>166744584.15540001</v>
      </c>
      <c r="AE2" s="37">
        <v>3401801.6019334602</v>
      </c>
      <c r="AF2" s="73">
        <f>SUM(AC2:AC34)/AE2</f>
        <v>1110.6792679917094</v>
      </c>
    </row>
    <row r="3" spans="1:32" x14ac:dyDescent="0.25">
      <c r="A3" s="20">
        <v>2809</v>
      </c>
      <c r="B3" s="56">
        <v>42831</v>
      </c>
      <c r="C3" s="20">
        <v>9430000</v>
      </c>
      <c r="D3" s="20">
        <v>2809</v>
      </c>
      <c r="E3" s="20">
        <v>29.95</v>
      </c>
      <c r="F3" s="67">
        <v>1</v>
      </c>
      <c r="G3" s="68">
        <v>29.95</v>
      </c>
      <c r="H3" s="68">
        <v>28</v>
      </c>
      <c r="I3" s="68">
        <v>29.9</v>
      </c>
      <c r="J3" s="68">
        <v>12</v>
      </c>
      <c r="K3" s="68">
        <v>29.85</v>
      </c>
      <c r="L3" s="68">
        <v>18</v>
      </c>
      <c r="M3" s="68">
        <v>29.8</v>
      </c>
      <c r="N3" s="68">
        <v>17</v>
      </c>
      <c r="O3" s="68">
        <v>29.7</v>
      </c>
      <c r="P3" s="68">
        <v>40</v>
      </c>
      <c r="Q3" s="68">
        <v>30</v>
      </c>
      <c r="R3" s="68">
        <v>8</v>
      </c>
      <c r="S3" s="68">
        <v>30.05</v>
      </c>
      <c r="T3" s="68">
        <v>7</v>
      </c>
      <c r="U3" s="68">
        <v>30.1</v>
      </c>
      <c r="V3" s="68">
        <v>6</v>
      </c>
      <c r="W3" s="68">
        <v>30.15</v>
      </c>
      <c r="X3" s="68">
        <v>46</v>
      </c>
      <c r="Y3" s="68">
        <v>30.2</v>
      </c>
      <c r="Z3" s="68">
        <v>63</v>
      </c>
      <c r="AA3" s="69">
        <v>125</v>
      </c>
      <c r="AB3" s="63">
        <v>1151234.2649999999</v>
      </c>
      <c r="AC3" s="63">
        <f t="shared" ref="AC3:AC34" si="0">E3*AB3</f>
        <v>34479466.236749999</v>
      </c>
    </row>
    <row r="4" spans="1:32" x14ac:dyDescent="0.25">
      <c r="A4" s="20">
        <v>2812</v>
      </c>
      <c r="B4" s="56">
        <v>42831</v>
      </c>
      <c r="C4" s="20">
        <v>9430000</v>
      </c>
      <c r="D4" s="20">
        <v>2812</v>
      </c>
      <c r="E4" s="20">
        <v>9.93</v>
      </c>
      <c r="F4" s="67">
        <v>4</v>
      </c>
      <c r="G4" s="68">
        <v>9.93</v>
      </c>
      <c r="H4" s="68">
        <v>9</v>
      </c>
      <c r="I4" s="68">
        <v>9.92</v>
      </c>
      <c r="J4" s="68">
        <v>126</v>
      </c>
      <c r="K4" s="68">
        <v>9.91</v>
      </c>
      <c r="L4" s="68">
        <v>186</v>
      </c>
      <c r="M4" s="68">
        <v>9.9</v>
      </c>
      <c r="N4" s="68">
        <v>243</v>
      </c>
      <c r="O4" s="68">
        <v>9.89</v>
      </c>
      <c r="P4" s="68">
        <v>76</v>
      </c>
      <c r="Q4" s="68">
        <v>9.94</v>
      </c>
      <c r="R4" s="68">
        <v>188</v>
      </c>
      <c r="S4" s="68">
        <v>9.9499999999999993</v>
      </c>
      <c r="T4" s="68">
        <v>128</v>
      </c>
      <c r="U4" s="68">
        <v>9.9600000000000009</v>
      </c>
      <c r="V4" s="68">
        <v>213</v>
      </c>
      <c r="W4" s="68">
        <v>9.9700000000000006</v>
      </c>
      <c r="X4" s="68">
        <v>208</v>
      </c>
      <c r="Y4" s="68">
        <v>9.98</v>
      </c>
      <c r="Z4" s="68">
        <v>193</v>
      </c>
      <c r="AA4" s="69">
        <v>992</v>
      </c>
      <c r="AB4" s="63">
        <v>3238130.76</v>
      </c>
      <c r="AC4" s="63">
        <f t="shared" si="0"/>
        <v>32154638.446799997</v>
      </c>
    </row>
    <row r="5" spans="1:32" x14ac:dyDescent="0.25">
      <c r="A5" s="20">
        <v>2816</v>
      </c>
      <c r="B5" s="56">
        <v>42831</v>
      </c>
      <c r="C5" s="20">
        <v>9430000</v>
      </c>
      <c r="D5" s="20">
        <v>2816</v>
      </c>
      <c r="E5" s="20">
        <v>14.6</v>
      </c>
      <c r="F5" s="67">
        <v>1</v>
      </c>
      <c r="G5" s="68">
        <v>14.55</v>
      </c>
      <c r="H5" s="68">
        <v>1</v>
      </c>
      <c r="I5" s="68">
        <v>14.5</v>
      </c>
      <c r="J5" s="68">
        <v>5</v>
      </c>
      <c r="K5" s="68">
        <v>14.4</v>
      </c>
      <c r="L5" s="68">
        <v>1</v>
      </c>
      <c r="M5" s="68">
        <v>14.35</v>
      </c>
      <c r="N5" s="68">
        <v>1</v>
      </c>
      <c r="O5" s="68">
        <v>14.3</v>
      </c>
      <c r="P5" s="68">
        <v>5</v>
      </c>
      <c r="Q5" s="68">
        <v>14.65</v>
      </c>
      <c r="R5" s="68">
        <v>1</v>
      </c>
      <c r="S5" s="68">
        <v>14.75</v>
      </c>
      <c r="T5" s="68">
        <v>4</v>
      </c>
      <c r="U5" s="68">
        <v>14.8</v>
      </c>
      <c r="V5" s="68">
        <v>33</v>
      </c>
      <c r="W5" s="68">
        <v>14.85</v>
      </c>
      <c r="X5" s="68">
        <v>4</v>
      </c>
      <c r="Y5" s="68">
        <v>14.9</v>
      </c>
      <c r="Z5" s="68">
        <v>6</v>
      </c>
      <c r="AA5" s="69">
        <v>11</v>
      </c>
      <c r="AB5" s="63">
        <v>212960</v>
      </c>
      <c r="AC5" s="63">
        <f t="shared" si="0"/>
        <v>3109216</v>
      </c>
    </row>
    <row r="6" spans="1:32" x14ac:dyDescent="0.25">
      <c r="A6" s="20">
        <v>2820</v>
      </c>
      <c r="B6" s="56">
        <v>42831</v>
      </c>
      <c r="C6" s="20">
        <v>9430000</v>
      </c>
      <c r="D6" s="20">
        <v>2820</v>
      </c>
      <c r="E6" s="20">
        <v>13.95</v>
      </c>
      <c r="F6" s="67">
        <v>1</v>
      </c>
      <c r="G6" s="68">
        <v>13.9</v>
      </c>
      <c r="H6" s="68">
        <v>400</v>
      </c>
      <c r="I6" s="68">
        <v>13.85</v>
      </c>
      <c r="J6" s="68">
        <v>244</v>
      </c>
      <c r="K6" s="68">
        <v>13.8</v>
      </c>
      <c r="L6" s="68">
        <v>587</v>
      </c>
      <c r="M6" s="68">
        <v>13.75</v>
      </c>
      <c r="N6" s="68">
        <v>95</v>
      </c>
      <c r="O6" s="68">
        <v>13.7</v>
      </c>
      <c r="P6" s="68">
        <v>22</v>
      </c>
      <c r="Q6" s="68">
        <v>13.95</v>
      </c>
      <c r="R6" s="68">
        <v>179</v>
      </c>
      <c r="S6" s="68">
        <v>14</v>
      </c>
      <c r="T6" s="68">
        <v>595</v>
      </c>
      <c r="U6" s="68">
        <v>14.05</v>
      </c>
      <c r="V6" s="68">
        <v>153</v>
      </c>
      <c r="W6" s="68">
        <v>14.1</v>
      </c>
      <c r="X6" s="68">
        <v>119</v>
      </c>
      <c r="Y6" s="68">
        <v>14.15</v>
      </c>
      <c r="Z6" s="68">
        <v>106</v>
      </c>
      <c r="AA6" s="69">
        <v>180</v>
      </c>
      <c r="AB6" s="63">
        <v>1342960</v>
      </c>
      <c r="AC6" s="63">
        <f t="shared" si="0"/>
        <v>18734292</v>
      </c>
    </row>
    <row r="7" spans="1:32" x14ac:dyDescent="0.25">
      <c r="A7" s="20">
        <v>2823</v>
      </c>
      <c r="B7" s="56">
        <v>42831</v>
      </c>
      <c r="C7" s="20">
        <v>9430000</v>
      </c>
      <c r="D7" s="20">
        <v>2823</v>
      </c>
      <c r="E7" s="20">
        <v>29.95</v>
      </c>
      <c r="F7" s="67">
        <v>2</v>
      </c>
      <c r="G7" s="68">
        <v>29.9</v>
      </c>
      <c r="H7" s="68">
        <v>552</v>
      </c>
      <c r="I7" s="68">
        <v>29.85</v>
      </c>
      <c r="J7" s="68">
        <v>252</v>
      </c>
      <c r="K7" s="68">
        <v>29.8</v>
      </c>
      <c r="L7" s="68">
        <v>631</v>
      </c>
      <c r="M7" s="68">
        <v>29.75</v>
      </c>
      <c r="N7" s="68">
        <v>65</v>
      </c>
      <c r="O7" s="68">
        <v>29.7</v>
      </c>
      <c r="P7" s="68">
        <v>379</v>
      </c>
      <c r="Q7" s="68">
        <v>29.95</v>
      </c>
      <c r="R7" s="68">
        <v>66</v>
      </c>
      <c r="S7" s="68">
        <v>30</v>
      </c>
      <c r="T7" s="68">
        <v>247</v>
      </c>
      <c r="U7" s="68">
        <v>30.05</v>
      </c>
      <c r="V7" s="68">
        <v>45</v>
      </c>
      <c r="W7" s="68">
        <v>30.1</v>
      </c>
      <c r="X7" s="68">
        <v>43</v>
      </c>
      <c r="Y7" s="68">
        <v>30.15</v>
      </c>
      <c r="Z7" s="68">
        <v>75</v>
      </c>
      <c r="AA7" s="69">
        <v>2393</v>
      </c>
      <c r="AB7" s="63">
        <v>3473760</v>
      </c>
      <c r="AC7" s="63">
        <f t="shared" si="0"/>
        <v>104039112</v>
      </c>
    </row>
    <row r="8" spans="1:32" x14ac:dyDescent="0.25">
      <c r="A8" s="20">
        <v>2832</v>
      </c>
      <c r="B8" s="56">
        <v>42831</v>
      </c>
      <c r="C8" s="20">
        <v>9430000</v>
      </c>
      <c r="D8" s="20">
        <v>2832</v>
      </c>
      <c r="E8" s="20">
        <v>19</v>
      </c>
      <c r="F8" s="67">
        <v>8</v>
      </c>
      <c r="G8" s="68">
        <v>18.95</v>
      </c>
      <c r="H8" s="68">
        <v>5</v>
      </c>
      <c r="I8" s="68">
        <v>18.899999999999999</v>
      </c>
      <c r="J8" s="68">
        <v>54</v>
      </c>
      <c r="K8" s="68">
        <v>18.850000000000001</v>
      </c>
      <c r="L8" s="68">
        <v>24</v>
      </c>
      <c r="M8" s="68">
        <v>18.8</v>
      </c>
      <c r="N8" s="68">
        <v>38</v>
      </c>
      <c r="O8" s="68">
        <v>18.75</v>
      </c>
      <c r="P8" s="68">
        <v>21</v>
      </c>
      <c r="Q8" s="68">
        <v>19</v>
      </c>
      <c r="R8" s="68">
        <v>2</v>
      </c>
      <c r="S8" s="68">
        <v>19.05</v>
      </c>
      <c r="T8" s="68">
        <v>18</v>
      </c>
      <c r="U8" s="68">
        <v>19.100000000000001</v>
      </c>
      <c r="V8" s="68">
        <v>11</v>
      </c>
      <c r="W8" s="68">
        <v>19.149999999999999</v>
      </c>
      <c r="X8" s="68">
        <v>6</v>
      </c>
      <c r="Y8" s="68">
        <v>19.2</v>
      </c>
      <c r="Z8" s="68">
        <v>7</v>
      </c>
      <c r="AA8" s="69">
        <v>35</v>
      </c>
      <c r="AB8" s="63">
        <v>362200.4</v>
      </c>
      <c r="AC8" s="63">
        <f t="shared" si="0"/>
        <v>6881807.6000000006</v>
      </c>
    </row>
    <row r="9" spans="1:32" x14ac:dyDescent="0.25">
      <c r="A9" s="20">
        <v>2834</v>
      </c>
      <c r="B9" s="56">
        <v>42831</v>
      </c>
      <c r="C9" s="20">
        <v>9430000</v>
      </c>
      <c r="D9" s="20">
        <v>2834</v>
      </c>
      <c r="E9" s="20">
        <v>8.3800000000000008</v>
      </c>
      <c r="F9" s="67">
        <v>1</v>
      </c>
      <c r="G9" s="68">
        <v>8.3800000000000008</v>
      </c>
      <c r="H9" s="68">
        <v>142</v>
      </c>
      <c r="I9" s="68">
        <v>8.3699999999999992</v>
      </c>
      <c r="J9" s="68">
        <v>173</v>
      </c>
      <c r="K9" s="68">
        <v>8.36</v>
      </c>
      <c r="L9" s="68">
        <v>216</v>
      </c>
      <c r="M9" s="68">
        <v>8.35</v>
      </c>
      <c r="N9" s="68">
        <v>465</v>
      </c>
      <c r="O9" s="68">
        <v>8.34</v>
      </c>
      <c r="P9" s="68">
        <v>163</v>
      </c>
      <c r="Q9" s="68">
        <v>8.4</v>
      </c>
      <c r="R9" s="68">
        <v>111</v>
      </c>
      <c r="S9" s="68">
        <v>8.41</v>
      </c>
      <c r="T9" s="68">
        <v>43</v>
      </c>
      <c r="U9" s="68">
        <v>8.42</v>
      </c>
      <c r="V9" s="68">
        <v>73</v>
      </c>
      <c r="W9" s="68">
        <v>8.43</v>
      </c>
      <c r="X9" s="68">
        <v>50</v>
      </c>
      <c r="Y9" s="68">
        <v>8.44</v>
      </c>
      <c r="Z9" s="68">
        <v>96</v>
      </c>
      <c r="AA9" s="69">
        <v>628</v>
      </c>
      <c r="AB9" s="63">
        <v>5968894.8770000003</v>
      </c>
      <c r="AC9" s="63">
        <f t="shared" si="0"/>
        <v>50019339.069260009</v>
      </c>
    </row>
    <row r="10" spans="1:32" x14ac:dyDescent="0.25">
      <c r="A10" s="20">
        <v>2836</v>
      </c>
      <c r="B10" s="56">
        <v>42831</v>
      </c>
      <c r="C10" s="20">
        <v>9430000</v>
      </c>
      <c r="D10" s="20">
        <v>2836</v>
      </c>
      <c r="E10" s="20">
        <v>9.8699999999999992</v>
      </c>
      <c r="F10" s="67">
        <v>1</v>
      </c>
      <c r="G10" s="68">
        <v>9.85</v>
      </c>
      <c r="H10" s="68">
        <v>3</v>
      </c>
      <c r="I10" s="68">
        <v>9.83</v>
      </c>
      <c r="J10" s="68">
        <v>44</v>
      </c>
      <c r="K10" s="68">
        <v>9.81</v>
      </c>
      <c r="L10" s="68">
        <v>10</v>
      </c>
      <c r="M10" s="68">
        <v>9.8000000000000007</v>
      </c>
      <c r="N10" s="68">
        <v>31</v>
      </c>
      <c r="O10" s="68">
        <v>9.7799999999999994</v>
      </c>
      <c r="P10" s="68">
        <v>12</v>
      </c>
      <c r="Q10" s="68">
        <v>9.8699999999999992</v>
      </c>
      <c r="R10" s="68">
        <v>109</v>
      </c>
      <c r="S10" s="68">
        <v>9.8800000000000008</v>
      </c>
      <c r="T10" s="68">
        <v>50</v>
      </c>
      <c r="U10" s="68">
        <v>9.9</v>
      </c>
      <c r="V10" s="68">
        <v>29</v>
      </c>
      <c r="W10" s="68">
        <v>9.91</v>
      </c>
      <c r="X10" s="68">
        <v>13</v>
      </c>
      <c r="Y10" s="68">
        <v>9.92</v>
      </c>
      <c r="Z10" s="68">
        <v>15</v>
      </c>
      <c r="AA10" s="69">
        <v>30</v>
      </c>
      <c r="AB10" s="63">
        <v>1003223.825</v>
      </c>
      <c r="AC10" s="63">
        <f t="shared" si="0"/>
        <v>9901819.1527499985</v>
      </c>
    </row>
    <row r="11" spans="1:32" x14ac:dyDescent="0.25">
      <c r="A11" s="20">
        <v>2838</v>
      </c>
      <c r="B11" s="56">
        <v>42831</v>
      </c>
      <c r="C11" s="20">
        <v>9430000</v>
      </c>
      <c r="D11" s="20">
        <v>2838</v>
      </c>
      <c r="E11" s="20">
        <v>9.26</v>
      </c>
      <c r="F11" s="67">
        <v>4</v>
      </c>
      <c r="G11" s="68">
        <v>9.26</v>
      </c>
      <c r="H11" s="68">
        <v>14</v>
      </c>
      <c r="I11" s="68">
        <v>9.25</v>
      </c>
      <c r="J11" s="68">
        <v>15</v>
      </c>
      <c r="K11" s="68">
        <v>9.24</v>
      </c>
      <c r="L11" s="68">
        <v>33</v>
      </c>
      <c r="M11" s="68">
        <v>9.23</v>
      </c>
      <c r="N11" s="68">
        <v>23</v>
      </c>
      <c r="O11" s="68">
        <v>9.2200000000000006</v>
      </c>
      <c r="P11" s="68">
        <v>52</v>
      </c>
      <c r="Q11" s="68">
        <v>9.27</v>
      </c>
      <c r="R11" s="68">
        <v>47</v>
      </c>
      <c r="S11" s="68">
        <v>9.2799999999999994</v>
      </c>
      <c r="T11" s="68">
        <v>85</v>
      </c>
      <c r="U11" s="68">
        <v>9.2899999999999991</v>
      </c>
      <c r="V11" s="68">
        <v>25</v>
      </c>
      <c r="W11" s="68">
        <v>9.3000000000000007</v>
      </c>
      <c r="X11" s="68">
        <v>20</v>
      </c>
      <c r="Y11" s="68">
        <v>9.31</v>
      </c>
      <c r="Z11" s="68">
        <v>11</v>
      </c>
      <c r="AA11" s="69">
        <v>168</v>
      </c>
      <c r="AB11" s="63">
        <v>2605152.4270000001</v>
      </c>
      <c r="AC11" s="63">
        <f t="shared" si="0"/>
        <v>24123711.474020001</v>
      </c>
    </row>
    <row r="12" spans="1:32" x14ac:dyDescent="0.25">
      <c r="A12" s="20">
        <v>2845</v>
      </c>
      <c r="B12" s="56">
        <v>42831</v>
      </c>
      <c r="C12" s="20">
        <v>9430000</v>
      </c>
      <c r="D12" s="20">
        <v>2845</v>
      </c>
      <c r="E12" s="20">
        <v>9.57</v>
      </c>
      <c r="F12" s="67">
        <v>13</v>
      </c>
      <c r="G12" s="68">
        <v>9.57</v>
      </c>
      <c r="H12" s="68">
        <v>45</v>
      </c>
      <c r="I12" s="68">
        <v>9.56</v>
      </c>
      <c r="J12" s="68">
        <v>85</v>
      </c>
      <c r="K12" s="68">
        <v>9.5500000000000007</v>
      </c>
      <c r="L12" s="68">
        <v>45</v>
      </c>
      <c r="M12" s="68">
        <v>9.5299999999999994</v>
      </c>
      <c r="N12" s="68">
        <v>12</v>
      </c>
      <c r="O12" s="68">
        <v>9.52</v>
      </c>
      <c r="P12" s="68">
        <v>7</v>
      </c>
      <c r="Q12" s="68">
        <v>9.58</v>
      </c>
      <c r="R12" s="68">
        <v>20</v>
      </c>
      <c r="S12" s="68">
        <v>9.59</v>
      </c>
      <c r="T12" s="68">
        <v>98</v>
      </c>
      <c r="U12" s="68">
        <v>9.6</v>
      </c>
      <c r="V12" s="68">
        <v>223</v>
      </c>
      <c r="W12" s="68">
        <v>9.61</v>
      </c>
      <c r="X12" s="68">
        <v>155</v>
      </c>
      <c r="Y12" s="68">
        <v>9.6199999999999992</v>
      </c>
      <c r="Z12" s="68">
        <v>130</v>
      </c>
      <c r="AA12" s="69">
        <v>296</v>
      </c>
      <c r="AB12" s="63">
        <v>3111367.1690000002</v>
      </c>
      <c r="AC12" s="63">
        <f t="shared" si="0"/>
        <v>29775783.807330005</v>
      </c>
    </row>
    <row r="13" spans="1:32" x14ac:dyDescent="0.25">
      <c r="A13" s="20">
        <v>2849</v>
      </c>
      <c r="B13" s="56">
        <v>42831</v>
      </c>
      <c r="C13" s="20">
        <v>9430000</v>
      </c>
      <c r="D13" s="20">
        <v>2849</v>
      </c>
      <c r="E13" s="20">
        <v>13.5</v>
      </c>
      <c r="F13" s="67">
        <v>10</v>
      </c>
      <c r="G13" s="68">
        <v>13.5</v>
      </c>
      <c r="H13" s="68">
        <v>14</v>
      </c>
      <c r="I13" s="68">
        <v>13.45</v>
      </c>
      <c r="J13" s="68">
        <v>11</v>
      </c>
      <c r="K13" s="68">
        <v>13.4</v>
      </c>
      <c r="L13" s="68">
        <v>14</v>
      </c>
      <c r="M13" s="68">
        <v>13.3</v>
      </c>
      <c r="N13" s="68">
        <v>7</v>
      </c>
      <c r="O13" s="68">
        <v>13.05</v>
      </c>
      <c r="P13" s="68">
        <v>1</v>
      </c>
      <c r="Q13" s="68">
        <v>13.6</v>
      </c>
      <c r="R13" s="68">
        <v>1</v>
      </c>
      <c r="S13" s="68">
        <v>13.65</v>
      </c>
      <c r="T13" s="68">
        <v>5</v>
      </c>
      <c r="U13" s="68">
        <v>13.7</v>
      </c>
      <c r="V13" s="68">
        <v>9</v>
      </c>
      <c r="W13" s="68">
        <v>13.75</v>
      </c>
      <c r="X13" s="68">
        <v>8</v>
      </c>
      <c r="Y13" s="68">
        <v>13.8</v>
      </c>
      <c r="Z13" s="68">
        <v>9</v>
      </c>
      <c r="AA13" s="69">
        <v>12</v>
      </c>
      <c r="AB13" s="63">
        <v>1679677.5060000001</v>
      </c>
      <c r="AC13" s="63">
        <f t="shared" si="0"/>
        <v>22675646.331</v>
      </c>
    </row>
    <row r="14" spans="1:32" x14ac:dyDescent="0.25">
      <c r="A14" s="20">
        <v>2850</v>
      </c>
      <c r="B14" s="56">
        <v>42831</v>
      </c>
      <c r="C14" s="20">
        <v>9430000</v>
      </c>
      <c r="D14" s="20">
        <v>2850</v>
      </c>
      <c r="E14" s="20">
        <v>25.5</v>
      </c>
      <c r="F14" s="67">
        <v>1</v>
      </c>
      <c r="G14" s="68">
        <v>25.45</v>
      </c>
      <c r="H14" s="68">
        <v>15</v>
      </c>
      <c r="I14" s="68">
        <v>25.4</v>
      </c>
      <c r="J14" s="68">
        <v>62</v>
      </c>
      <c r="K14" s="68">
        <v>25.35</v>
      </c>
      <c r="L14" s="68">
        <v>9</v>
      </c>
      <c r="M14" s="68">
        <v>25.3</v>
      </c>
      <c r="N14" s="68">
        <v>43</v>
      </c>
      <c r="O14" s="68">
        <v>25.2</v>
      </c>
      <c r="P14" s="68">
        <v>36</v>
      </c>
      <c r="Q14" s="68">
        <v>25.5</v>
      </c>
      <c r="R14" s="68">
        <v>19</v>
      </c>
      <c r="S14" s="68">
        <v>25.6</v>
      </c>
      <c r="T14" s="68">
        <v>39</v>
      </c>
      <c r="U14" s="68">
        <v>25.7</v>
      </c>
      <c r="V14" s="68">
        <v>8</v>
      </c>
      <c r="W14" s="68">
        <v>25.8</v>
      </c>
      <c r="X14" s="68">
        <v>4</v>
      </c>
      <c r="Y14" s="68">
        <v>25.85</v>
      </c>
      <c r="Z14" s="68">
        <v>3</v>
      </c>
      <c r="AA14" s="69">
        <v>135</v>
      </c>
      <c r="AB14" s="63">
        <v>315963.3</v>
      </c>
      <c r="AC14" s="63">
        <f t="shared" si="0"/>
        <v>8057064.1499999994</v>
      </c>
    </row>
    <row r="15" spans="1:32" x14ac:dyDescent="0.25">
      <c r="A15" s="20">
        <v>2851</v>
      </c>
      <c r="B15" s="56">
        <v>42831</v>
      </c>
      <c r="C15" s="20">
        <v>9430000</v>
      </c>
      <c r="D15" s="20">
        <v>2851</v>
      </c>
      <c r="E15" s="20">
        <v>14.5</v>
      </c>
      <c r="F15" s="67">
        <v>1</v>
      </c>
      <c r="G15" s="68">
        <v>14.45</v>
      </c>
      <c r="H15" s="68">
        <v>22</v>
      </c>
      <c r="I15" s="68">
        <v>14.4</v>
      </c>
      <c r="J15" s="68">
        <v>55</v>
      </c>
      <c r="K15" s="68">
        <v>14.35</v>
      </c>
      <c r="L15" s="68">
        <v>40</v>
      </c>
      <c r="M15" s="68">
        <v>14.3</v>
      </c>
      <c r="N15" s="68">
        <v>8</v>
      </c>
      <c r="O15" s="68">
        <v>14.25</v>
      </c>
      <c r="P15" s="68">
        <v>4</v>
      </c>
      <c r="Q15" s="68">
        <v>14.5</v>
      </c>
      <c r="R15" s="68">
        <v>7</v>
      </c>
      <c r="S15" s="68">
        <v>14.55</v>
      </c>
      <c r="T15" s="68">
        <v>11</v>
      </c>
      <c r="U15" s="68">
        <v>14.6</v>
      </c>
      <c r="V15" s="68">
        <v>14</v>
      </c>
      <c r="W15" s="68">
        <v>14.65</v>
      </c>
      <c r="X15" s="68">
        <v>12</v>
      </c>
      <c r="Y15" s="68">
        <v>14.7</v>
      </c>
      <c r="Z15" s="68">
        <v>5</v>
      </c>
      <c r="AA15" s="69">
        <v>5</v>
      </c>
      <c r="AB15" s="63">
        <v>562275</v>
      </c>
      <c r="AC15" s="63">
        <f t="shared" si="0"/>
        <v>8152987.5</v>
      </c>
    </row>
    <row r="16" spans="1:32" x14ac:dyDescent="0.25">
      <c r="A16" s="20">
        <v>2852</v>
      </c>
      <c r="B16" s="56">
        <v>42831</v>
      </c>
      <c r="C16" s="20">
        <v>9430000</v>
      </c>
      <c r="D16" s="20">
        <v>2852</v>
      </c>
      <c r="E16" s="20">
        <v>13.65</v>
      </c>
      <c r="F16" s="67">
        <v>1</v>
      </c>
      <c r="G16" s="68">
        <v>13.55</v>
      </c>
      <c r="H16" s="68">
        <v>1</v>
      </c>
      <c r="I16" s="68">
        <v>13.5</v>
      </c>
      <c r="J16" s="68">
        <v>44</v>
      </c>
      <c r="K16" s="68">
        <v>13.45</v>
      </c>
      <c r="L16" s="68">
        <v>227</v>
      </c>
      <c r="M16" s="68">
        <v>13.4</v>
      </c>
      <c r="N16" s="68">
        <v>42</v>
      </c>
      <c r="O16" s="68">
        <v>13.35</v>
      </c>
      <c r="P16" s="68">
        <v>4</v>
      </c>
      <c r="Q16" s="68">
        <v>13.65</v>
      </c>
      <c r="R16" s="68">
        <v>10</v>
      </c>
      <c r="S16" s="68">
        <v>13.7</v>
      </c>
      <c r="T16" s="68">
        <v>3</v>
      </c>
      <c r="U16" s="68">
        <v>13.75</v>
      </c>
      <c r="V16" s="68">
        <v>8</v>
      </c>
      <c r="W16" s="68">
        <v>13.8</v>
      </c>
      <c r="X16" s="68">
        <v>36</v>
      </c>
      <c r="Y16" s="68">
        <v>13.85</v>
      </c>
      <c r="Z16" s="68">
        <v>28</v>
      </c>
      <c r="AA16" s="69">
        <v>55</v>
      </c>
      <c r="AB16" s="63">
        <v>301163.78399999999</v>
      </c>
      <c r="AC16" s="63">
        <f t="shared" si="0"/>
        <v>4110885.6516</v>
      </c>
    </row>
    <row r="17" spans="1:29" x14ac:dyDescent="0.25">
      <c r="A17" s="20">
        <v>2855</v>
      </c>
      <c r="B17" s="56">
        <v>42831</v>
      </c>
      <c r="C17" s="20">
        <v>9430000</v>
      </c>
      <c r="D17" s="20">
        <v>2855</v>
      </c>
      <c r="E17" s="20">
        <v>13.5</v>
      </c>
      <c r="F17" s="67">
        <v>2</v>
      </c>
      <c r="G17" s="68">
        <v>13.5</v>
      </c>
      <c r="H17" s="68">
        <v>22</v>
      </c>
      <c r="I17" s="68">
        <v>13.45</v>
      </c>
      <c r="J17" s="68">
        <v>23</v>
      </c>
      <c r="K17" s="68">
        <v>13.4</v>
      </c>
      <c r="L17" s="68">
        <v>35</v>
      </c>
      <c r="M17" s="68">
        <v>13.35</v>
      </c>
      <c r="N17" s="68">
        <v>13</v>
      </c>
      <c r="O17" s="68">
        <v>13.3</v>
      </c>
      <c r="P17" s="68">
        <v>32</v>
      </c>
      <c r="Q17" s="68">
        <v>13.55</v>
      </c>
      <c r="R17" s="68">
        <v>10</v>
      </c>
      <c r="S17" s="68">
        <v>13.6</v>
      </c>
      <c r="T17" s="68">
        <v>54</v>
      </c>
      <c r="U17" s="68">
        <v>13.65</v>
      </c>
      <c r="V17" s="68">
        <v>29</v>
      </c>
      <c r="W17" s="68">
        <v>13.7</v>
      </c>
      <c r="X17" s="68">
        <v>48</v>
      </c>
      <c r="Y17" s="68">
        <v>13.75</v>
      </c>
      <c r="Z17" s="68">
        <v>49</v>
      </c>
      <c r="AA17" s="69">
        <v>41</v>
      </c>
      <c r="AB17" s="63">
        <v>1335665.7320000001</v>
      </c>
      <c r="AC17" s="63">
        <f t="shared" si="0"/>
        <v>18031487.381999999</v>
      </c>
    </row>
    <row r="18" spans="1:29" x14ac:dyDescent="0.25">
      <c r="A18" s="20">
        <v>2856</v>
      </c>
      <c r="B18" s="56">
        <v>42831</v>
      </c>
      <c r="C18" s="20">
        <v>9430000</v>
      </c>
      <c r="D18" s="20">
        <v>2856</v>
      </c>
      <c r="E18" s="20">
        <v>8.86</v>
      </c>
      <c r="F18" s="67">
        <v>5</v>
      </c>
      <c r="G18" s="68">
        <v>8.86</v>
      </c>
      <c r="H18" s="68">
        <v>49</v>
      </c>
      <c r="I18" s="68">
        <v>8.85</v>
      </c>
      <c r="J18" s="68">
        <v>53</v>
      </c>
      <c r="K18" s="68">
        <v>8.84</v>
      </c>
      <c r="L18" s="68">
        <v>44</v>
      </c>
      <c r="M18" s="68">
        <v>8.83</v>
      </c>
      <c r="N18" s="68">
        <v>123</v>
      </c>
      <c r="O18" s="68">
        <v>8.82</v>
      </c>
      <c r="P18" s="68">
        <v>22</v>
      </c>
      <c r="Q18" s="68">
        <v>8.8800000000000008</v>
      </c>
      <c r="R18" s="68">
        <v>25</v>
      </c>
      <c r="S18" s="68">
        <v>8.92</v>
      </c>
      <c r="T18" s="68">
        <v>11</v>
      </c>
      <c r="U18" s="68">
        <v>8.93</v>
      </c>
      <c r="V18" s="68">
        <v>19</v>
      </c>
      <c r="W18" s="68">
        <v>8.94</v>
      </c>
      <c r="X18" s="68">
        <v>8</v>
      </c>
      <c r="Y18" s="68">
        <v>8.9499999999999993</v>
      </c>
      <c r="Z18" s="68">
        <v>194</v>
      </c>
      <c r="AA18" s="69">
        <v>164</v>
      </c>
      <c r="AB18" s="63">
        <v>1599609.8559999999</v>
      </c>
      <c r="AC18" s="63">
        <f t="shared" si="0"/>
        <v>14172543.324159998</v>
      </c>
    </row>
    <row r="19" spans="1:29" x14ac:dyDescent="0.25">
      <c r="A19" s="20">
        <v>2867</v>
      </c>
      <c r="B19" s="56">
        <v>42831</v>
      </c>
      <c r="C19" s="20">
        <v>9430000</v>
      </c>
      <c r="D19" s="20">
        <v>2867</v>
      </c>
      <c r="E19" s="20">
        <v>16.55</v>
      </c>
      <c r="F19" s="67">
        <v>1</v>
      </c>
      <c r="G19" s="68">
        <v>16.5</v>
      </c>
      <c r="H19" s="68">
        <v>33</v>
      </c>
      <c r="I19" s="68">
        <v>16.45</v>
      </c>
      <c r="J19" s="68">
        <v>121</v>
      </c>
      <c r="K19" s="68">
        <v>16.399999999999999</v>
      </c>
      <c r="L19" s="68">
        <v>123</v>
      </c>
      <c r="M19" s="68">
        <v>16.350000000000001</v>
      </c>
      <c r="N19" s="68">
        <v>24</v>
      </c>
      <c r="O19" s="68">
        <v>16.3</v>
      </c>
      <c r="P19" s="68">
        <v>59</v>
      </c>
      <c r="Q19" s="68">
        <v>16.55</v>
      </c>
      <c r="R19" s="68">
        <v>66</v>
      </c>
      <c r="S19" s="68">
        <v>16.600000000000001</v>
      </c>
      <c r="T19" s="68">
        <v>90</v>
      </c>
      <c r="U19" s="68">
        <v>16.649999999999999</v>
      </c>
      <c r="V19" s="68">
        <v>58</v>
      </c>
      <c r="W19" s="68">
        <v>16.7</v>
      </c>
      <c r="X19" s="68">
        <v>32</v>
      </c>
      <c r="Y19" s="68">
        <v>16.75</v>
      </c>
      <c r="Z19" s="68">
        <v>78</v>
      </c>
      <c r="AA19" s="69">
        <v>174</v>
      </c>
      <c r="AB19" s="63">
        <v>1667087.32</v>
      </c>
      <c r="AC19" s="63">
        <f t="shared" si="0"/>
        <v>27590295.146000002</v>
      </c>
    </row>
    <row r="20" spans="1:29" x14ac:dyDescent="0.25">
      <c r="A20" s="20">
        <v>2880</v>
      </c>
      <c r="B20" s="56">
        <v>42831</v>
      </c>
      <c r="C20" s="20">
        <v>9430000</v>
      </c>
      <c r="D20" s="20">
        <v>2880</v>
      </c>
      <c r="E20" s="20">
        <v>16.899999999999999</v>
      </c>
      <c r="F20" s="67">
        <v>2</v>
      </c>
      <c r="G20" s="68">
        <v>16.899999999999999</v>
      </c>
      <c r="H20" s="68">
        <v>889</v>
      </c>
      <c r="I20" s="68">
        <v>16.850000000000001</v>
      </c>
      <c r="J20" s="68">
        <v>1281</v>
      </c>
      <c r="K20" s="68">
        <v>16.8</v>
      </c>
      <c r="L20" s="68">
        <v>931</v>
      </c>
      <c r="M20" s="68">
        <v>16.75</v>
      </c>
      <c r="N20" s="68">
        <v>317</v>
      </c>
      <c r="O20" s="68">
        <v>16.7</v>
      </c>
      <c r="P20" s="68">
        <v>661</v>
      </c>
      <c r="Q20" s="68">
        <v>16.95</v>
      </c>
      <c r="R20" s="68">
        <v>40</v>
      </c>
      <c r="S20" s="68">
        <v>17</v>
      </c>
      <c r="T20" s="68">
        <v>321</v>
      </c>
      <c r="U20" s="68">
        <v>17.05</v>
      </c>
      <c r="V20" s="68">
        <v>1500</v>
      </c>
      <c r="W20" s="68">
        <v>17.100000000000001</v>
      </c>
      <c r="X20" s="68">
        <v>1630</v>
      </c>
      <c r="Y20" s="68">
        <v>17.149999999999999</v>
      </c>
      <c r="Z20" s="68">
        <v>690</v>
      </c>
      <c r="AA20" s="69">
        <v>1065</v>
      </c>
      <c r="AB20" s="63">
        <v>10520495.107999999</v>
      </c>
      <c r="AC20" s="63">
        <f t="shared" si="0"/>
        <v>177796367.32519996</v>
      </c>
    </row>
    <row r="21" spans="1:29" x14ac:dyDescent="0.25">
      <c r="A21" s="20">
        <v>2881</v>
      </c>
      <c r="B21" s="56">
        <v>42831</v>
      </c>
      <c r="C21" s="20">
        <v>9430000</v>
      </c>
      <c r="D21" s="20">
        <v>2881</v>
      </c>
      <c r="E21" s="20">
        <v>48.85</v>
      </c>
      <c r="F21" s="67">
        <v>2</v>
      </c>
      <c r="G21" s="68">
        <v>48.85</v>
      </c>
      <c r="H21" s="68">
        <v>176</v>
      </c>
      <c r="I21" s="68">
        <v>48.8</v>
      </c>
      <c r="J21" s="68">
        <v>308</v>
      </c>
      <c r="K21" s="68">
        <v>48.75</v>
      </c>
      <c r="L21" s="68">
        <v>137</v>
      </c>
      <c r="M21" s="68">
        <v>48.7</v>
      </c>
      <c r="N21" s="68">
        <v>188</v>
      </c>
      <c r="O21" s="68">
        <v>48.65</v>
      </c>
      <c r="P21" s="68">
        <v>249</v>
      </c>
      <c r="Q21" s="68">
        <v>48.9</v>
      </c>
      <c r="R21" s="68">
        <v>343</v>
      </c>
      <c r="S21" s="68">
        <v>48.95</v>
      </c>
      <c r="T21" s="68">
        <v>79</v>
      </c>
      <c r="U21" s="68">
        <v>49</v>
      </c>
      <c r="V21" s="68">
        <v>99</v>
      </c>
      <c r="W21" s="68">
        <v>49.05</v>
      </c>
      <c r="X21" s="68">
        <v>96</v>
      </c>
      <c r="Y21" s="68">
        <v>49.1</v>
      </c>
      <c r="Z21" s="68">
        <v>73</v>
      </c>
      <c r="AA21" s="69">
        <v>6007</v>
      </c>
      <c r="AB21" s="63">
        <v>10233603.994999999</v>
      </c>
      <c r="AC21" s="63">
        <f t="shared" si="0"/>
        <v>499911555.15574998</v>
      </c>
    </row>
    <row r="22" spans="1:29" x14ac:dyDescent="0.25">
      <c r="A22" s="20">
        <v>2882</v>
      </c>
      <c r="B22" s="56">
        <v>42831</v>
      </c>
      <c r="C22" s="20">
        <v>9430000</v>
      </c>
      <c r="D22" s="20">
        <v>2882</v>
      </c>
      <c r="E22" s="20">
        <v>49.2</v>
      </c>
      <c r="F22" s="67">
        <v>4</v>
      </c>
      <c r="G22" s="68">
        <v>49.15</v>
      </c>
      <c r="H22" s="68">
        <v>306</v>
      </c>
      <c r="I22" s="68">
        <v>49.1</v>
      </c>
      <c r="J22" s="68">
        <v>230</v>
      </c>
      <c r="K22" s="68">
        <v>49.05</v>
      </c>
      <c r="L22" s="68">
        <v>90</v>
      </c>
      <c r="M22" s="68">
        <v>49</v>
      </c>
      <c r="N22" s="68">
        <v>470</v>
      </c>
      <c r="O22" s="68">
        <v>48.95</v>
      </c>
      <c r="P22" s="68">
        <v>161</v>
      </c>
      <c r="Q22" s="68">
        <v>49.2</v>
      </c>
      <c r="R22" s="68">
        <v>480</v>
      </c>
      <c r="S22" s="68">
        <v>49.25</v>
      </c>
      <c r="T22" s="68">
        <v>198</v>
      </c>
      <c r="U22" s="68">
        <v>49.3</v>
      </c>
      <c r="V22" s="68">
        <v>357</v>
      </c>
      <c r="W22" s="68">
        <v>49.35</v>
      </c>
      <c r="X22" s="68">
        <v>313</v>
      </c>
      <c r="Y22" s="68">
        <v>49.4</v>
      </c>
      <c r="Z22" s="68">
        <v>128</v>
      </c>
      <c r="AA22" s="69">
        <v>3058</v>
      </c>
      <c r="AB22" s="63">
        <v>12563210.128</v>
      </c>
      <c r="AC22" s="63">
        <f t="shared" si="0"/>
        <v>618109938.29760003</v>
      </c>
    </row>
    <row r="23" spans="1:29" x14ac:dyDescent="0.25">
      <c r="A23" s="20">
        <v>2883</v>
      </c>
      <c r="B23" s="56">
        <v>42831</v>
      </c>
      <c r="C23" s="20">
        <v>9430000</v>
      </c>
      <c r="D23" s="20">
        <v>2883</v>
      </c>
      <c r="E23" s="20">
        <v>8.32</v>
      </c>
      <c r="F23" s="67">
        <v>4</v>
      </c>
      <c r="G23" s="68">
        <v>8.32</v>
      </c>
      <c r="H23" s="68">
        <v>183</v>
      </c>
      <c r="I23" s="68">
        <v>8.31</v>
      </c>
      <c r="J23" s="68">
        <v>210</v>
      </c>
      <c r="K23" s="68">
        <v>8.3000000000000007</v>
      </c>
      <c r="L23" s="68">
        <v>175</v>
      </c>
      <c r="M23" s="68">
        <v>8.2899999999999991</v>
      </c>
      <c r="N23" s="68">
        <v>146</v>
      </c>
      <c r="O23" s="68">
        <v>8.2799999999999994</v>
      </c>
      <c r="P23" s="68">
        <v>168</v>
      </c>
      <c r="Q23" s="68">
        <v>8.33</v>
      </c>
      <c r="R23" s="68">
        <v>548</v>
      </c>
      <c r="S23" s="68">
        <v>8.34</v>
      </c>
      <c r="T23" s="68">
        <v>59</v>
      </c>
      <c r="U23" s="68">
        <v>8.35</v>
      </c>
      <c r="V23" s="68">
        <v>77</v>
      </c>
      <c r="W23" s="68">
        <v>8.36</v>
      </c>
      <c r="X23" s="68">
        <v>536</v>
      </c>
      <c r="Y23" s="68">
        <v>8.3699999999999992</v>
      </c>
      <c r="Z23" s="68">
        <v>170</v>
      </c>
      <c r="AA23" s="69">
        <v>3284</v>
      </c>
      <c r="AB23" s="63">
        <v>14975742.825999999</v>
      </c>
      <c r="AC23" s="63">
        <f t="shared" si="0"/>
        <v>124598180.31231999</v>
      </c>
    </row>
    <row r="24" spans="1:29" x14ac:dyDescent="0.25">
      <c r="A24" s="20">
        <v>2884</v>
      </c>
      <c r="B24" s="56">
        <v>42831</v>
      </c>
      <c r="C24" s="20">
        <v>9430000</v>
      </c>
      <c r="D24" s="20">
        <v>2884</v>
      </c>
      <c r="E24" s="20">
        <v>18.55</v>
      </c>
      <c r="F24" s="67">
        <v>1</v>
      </c>
      <c r="G24" s="68">
        <v>18.5</v>
      </c>
      <c r="H24" s="68">
        <v>2779</v>
      </c>
      <c r="I24" s="68">
        <v>18.45</v>
      </c>
      <c r="J24" s="68">
        <v>1794</v>
      </c>
      <c r="K24" s="68">
        <v>18.399999999999999</v>
      </c>
      <c r="L24" s="68">
        <v>1781</v>
      </c>
      <c r="M24" s="68">
        <v>18.350000000000001</v>
      </c>
      <c r="N24" s="68">
        <v>1349</v>
      </c>
      <c r="O24" s="68">
        <v>18.3</v>
      </c>
      <c r="P24" s="68">
        <v>2243</v>
      </c>
      <c r="Q24" s="68">
        <v>18.55</v>
      </c>
      <c r="R24" s="68">
        <v>1467</v>
      </c>
      <c r="S24" s="68">
        <v>18.600000000000001</v>
      </c>
      <c r="T24" s="68">
        <v>2067</v>
      </c>
      <c r="U24" s="68">
        <v>18.649999999999999</v>
      </c>
      <c r="V24" s="68">
        <v>1758</v>
      </c>
      <c r="W24" s="68">
        <v>18.7</v>
      </c>
      <c r="X24" s="68">
        <v>1713</v>
      </c>
      <c r="Y24" s="68">
        <v>18.75</v>
      </c>
      <c r="Z24" s="68">
        <v>781</v>
      </c>
      <c r="AA24" s="69">
        <v>2509</v>
      </c>
      <c r="AB24" s="63">
        <v>8765400</v>
      </c>
      <c r="AC24" s="63">
        <f t="shared" si="0"/>
        <v>162598170</v>
      </c>
    </row>
    <row r="25" spans="1:29" x14ac:dyDescent="0.25">
      <c r="A25" s="20">
        <v>2885</v>
      </c>
      <c r="B25" s="56">
        <v>42831</v>
      </c>
      <c r="C25" s="20">
        <v>9430000</v>
      </c>
      <c r="D25" s="20">
        <v>2885</v>
      </c>
      <c r="E25" s="20">
        <v>13.05</v>
      </c>
      <c r="F25" s="67">
        <v>1</v>
      </c>
      <c r="G25" s="68">
        <v>13.05</v>
      </c>
      <c r="H25" s="68">
        <v>1248</v>
      </c>
      <c r="I25" s="68">
        <v>13</v>
      </c>
      <c r="J25" s="68">
        <v>1287</v>
      </c>
      <c r="K25" s="68">
        <v>12.95</v>
      </c>
      <c r="L25" s="68">
        <v>1045</v>
      </c>
      <c r="M25" s="68">
        <v>12.9</v>
      </c>
      <c r="N25" s="68">
        <v>1122</v>
      </c>
      <c r="O25" s="68">
        <v>12.85</v>
      </c>
      <c r="P25" s="68">
        <v>1095</v>
      </c>
      <c r="Q25" s="68">
        <v>13.1</v>
      </c>
      <c r="R25" s="68">
        <v>2237</v>
      </c>
      <c r="S25" s="68">
        <v>13.15</v>
      </c>
      <c r="T25" s="68">
        <v>1823</v>
      </c>
      <c r="U25" s="68">
        <v>13.2</v>
      </c>
      <c r="V25" s="68">
        <v>2032</v>
      </c>
      <c r="W25" s="68">
        <v>13.25</v>
      </c>
      <c r="X25" s="68">
        <v>2424</v>
      </c>
      <c r="Y25" s="68">
        <v>13.3</v>
      </c>
      <c r="Z25" s="68">
        <v>1994</v>
      </c>
      <c r="AA25" s="69">
        <v>4368</v>
      </c>
      <c r="AB25" s="63">
        <v>11998647.753</v>
      </c>
      <c r="AC25" s="63">
        <f t="shared" si="0"/>
        <v>156582353.17665002</v>
      </c>
    </row>
    <row r="26" spans="1:29" x14ac:dyDescent="0.25">
      <c r="A26" s="20">
        <v>2886</v>
      </c>
      <c r="B26" s="56">
        <v>42831</v>
      </c>
      <c r="C26" s="20">
        <v>9430000</v>
      </c>
      <c r="D26" s="20">
        <v>2886</v>
      </c>
      <c r="E26" s="20">
        <v>24.25</v>
      </c>
      <c r="F26" s="67">
        <v>23</v>
      </c>
      <c r="G26" s="68">
        <v>24.25</v>
      </c>
      <c r="H26" s="68">
        <v>43</v>
      </c>
      <c r="I26" s="68">
        <v>24.2</v>
      </c>
      <c r="J26" s="68">
        <v>1109</v>
      </c>
      <c r="K26" s="68">
        <v>24.15</v>
      </c>
      <c r="L26" s="68">
        <v>546</v>
      </c>
      <c r="M26" s="68">
        <v>24.1</v>
      </c>
      <c r="N26" s="68">
        <v>763</v>
      </c>
      <c r="O26" s="68">
        <v>24.05</v>
      </c>
      <c r="P26" s="68">
        <v>754</v>
      </c>
      <c r="Q26" s="68">
        <v>24.3</v>
      </c>
      <c r="R26" s="68">
        <v>1546</v>
      </c>
      <c r="S26" s="68">
        <v>24.35</v>
      </c>
      <c r="T26" s="68">
        <v>714</v>
      </c>
      <c r="U26" s="68">
        <v>24.4</v>
      </c>
      <c r="V26" s="68">
        <v>437</v>
      </c>
      <c r="W26" s="68">
        <v>24.45</v>
      </c>
      <c r="X26" s="68">
        <v>974</v>
      </c>
      <c r="Y26" s="68">
        <v>24.5</v>
      </c>
      <c r="Z26" s="68">
        <v>880</v>
      </c>
      <c r="AA26" s="69">
        <v>2416</v>
      </c>
      <c r="AB26" s="63">
        <v>13599823.982999999</v>
      </c>
      <c r="AC26" s="63">
        <f t="shared" si="0"/>
        <v>329795731.58774996</v>
      </c>
    </row>
    <row r="27" spans="1:29" x14ac:dyDescent="0.25">
      <c r="A27" s="20">
        <v>2887</v>
      </c>
      <c r="B27" s="56">
        <v>42831</v>
      </c>
      <c r="C27" s="20">
        <v>9430000</v>
      </c>
      <c r="D27" s="20">
        <v>2887</v>
      </c>
      <c r="E27" s="20">
        <v>12.5</v>
      </c>
      <c r="F27" s="67">
        <v>5</v>
      </c>
      <c r="G27" s="68">
        <v>12.5</v>
      </c>
      <c r="H27" s="68">
        <v>562</v>
      </c>
      <c r="I27" s="68">
        <v>12.45</v>
      </c>
      <c r="J27" s="68">
        <v>2746</v>
      </c>
      <c r="K27" s="68">
        <v>12.4</v>
      </c>
      <c r="L27" s="68">
        <v>1935</v>
      </c>
      <c r="M27" s="68">
        <v>12.35</v>
      </c>
      <c r="N27" s="68">
        <v>505</v>
      </c>
      <c r="O27" s="68">
        <v>12.3</v>
      </c>
      <c r="P27" s="68">
        <v>1594</v>
      </c>
      <c r="Q27" s="68">
        <v>12.55</v>
      </c>
      <c r="R27" s="68">
        <v>1259</v>
      </c>
      <c r="S27" s="68">
        <v>12.6</v>
      </c>
      <c r="T27" s="68">
        <v>566</v>
      </c>
      <c r="U27" s="68">
        <v>12.65</v>
      </c>
      <c r="V27" s="68">
        <v>1487</v>
      </c>
      <c r="W27" s="68">
        <v>12.7</v>
      </c>
      <c r="X27" s="68">
        <v>1082</v>
      </c>
      <c r="Y27" s="68">
        <v>12.75</v>
      </c>
      <c r="Z27" s="68">
        <v>817</v>
      </c>
      <c r="AA27" s="69">
        <v>1799</v>
      </c>
      <c r="AB27" s="63">
        <v>9547739.3699999992</v>
      </c>
      <c r="AC27" s="63">
        <f t="shared" si="0"/>
        <v>119346742.12499999</v>
      </c>
    </row>
    <row r="28" spans="1:29" x14ac:dyDescent="0.25">
      <c r="A28" s="20">
        <v>2888</v>
      </c>
      <c r="B28" s="56">
        <v>42831</v>
      </c>
      <c r="C28" s="20">
        <v>9430000</v>
      </c>
      <c r="D28" s="20">
        <v>2888</v>
      </c>
      <c r="E28" s="20">
        <v>8.86</v>
      </c>
      <c r="F28" s="67">
        <v>2</v>
      </c>
      <c r="G28" s="68">
        <v>8.86</v>
      </c>
      <c r="H28" s="68">
        <v>226</v>
      </c>
      <c r="I28" s="68">
        <v>8.85</v>
      </c>
      <c r="J28" s="68">
        <v>121</v>
      </c>
      <c r="K28" s="68">
        <v>8.84</v>
      </c>
      <c r="L28" s="68">
        <v>74</v>
      </c>
      <c r="M28" s="68">
        <v>8.83</v>
      </c>
      <c r="N28" s="68">
        <v>205</v>
      </c>
      <c r="O28" s="68">
        <v>8.82</v>
      </c>
      <c r="P28" s="68">
        <v>320</v>
      </c>
      <c r="Q28" s="68">
        <v>8.8699999999999992</v>
      </c>
      <c r="R28" s="68">
        <v>234</v>
      </c>
      <c r="S28" s="68">
        <v>8.8800000000000008</v>
      </c>
      <c r="T28" s="68">
        <v>901</v>
      </c>
      <c r="U28" s="68">
        <v>8.89</v>
      </c>
      <c r="V28" s="68">
        <v>187</v>
      </c>
      <c r="W28" s="68">
        <v>8.9</v>
      </c>
      <c r="X28" s="68">
        <v>1213</v>
      </c>
      <c r="Y28" s="68">
        <v>8.91</v>
      </c>
      <c r="Z28" s="68">
        <v>136</v>
      </c>
      <c r="AA28" s="69">
        <v>5324</v>
      </c>
      <c r="AB28" s="63">
        <v>10228144.081</v>
      </c>
      <c r="AC28" s="63">
        <f t="shared" si="0"/>
        <v>90621356.557659999</v>
      </c>
    </row>
    <row r="29" spans="1:29" x14ac:dyDescent="0.25">
      <c r="A29" s="20">
        <v>2889</v>
      </c>
      <c r="B29" s="56">
        <v>42831</v>
      </c>
      <c r="C29" s="20">
        <v>9430000</v>
      </c>
      <c r="D29" s="20">
        <v>2889</v>
      </c>
      <c r="E29" s="20">
        <v>9.39</v>
      </c>
      <c r="F29" s="67">
        <v>1</v>
      </c>
      <c r="G29" s="68">
        <v>9.39</v>
      </c>
      <c r="H29" s="68">
        <v>470</v>
      </c>
      <c r="I29" s="68">
        <v>9.3800000000000008</v>
      </c>
      <c r="J29" s="68">
        <v>175</v>
      </c>
      <c r="K29" s="68">
        <v>9.3699999999999992</v>
      </c>
      <c r="L29" s="68">
        <v>203</v>
      </c>
      <c r="M29" s="68">
        <v>9.36</v>
      </c>
      <c r="N29" s="68">
        <v>205</v>
      </c>
      <c r="O29" s="68">
        <v>9.35</v>
      </c>
      <c r="P29" s="68">
        <v>280</v>
      </c>
      <c r="Q29" s="68">
        <v>9.4</v>
      </c>
      <c r="R29" s="68">
        <v>329</v>
      </c>
      <c r="S29" s="68">
        <v>9.41</v>
      </c>
      <c r="T29" s="68">
        <v>366</v>
      </c>
      <c r="U29" s="68">
        <v>9.42</v>
      </c>
      <c r="V29" s="68">
        <v>184</v>
      </c>
      <c r="W29" s="68">
        <v>9.43</v>
      </c>
      <c r="X29" s="68">
        <v>347</v>
      </c>
      <c r="Y29" s="68">
        <v>9.44</v>
      </c>
      <c r="Z29" s="68">
        <v>119</v>
      </c>
      <c r="AA29" s="69">
        <v>821</v>
      </c>
      <c r="AB29" s="63">
        <v>2746074.821</v>
      </c>
      <c r="AC29" s="63">
        <f t="shared" si="0"/>
        <v>25785642.569190003</v>
      </c>
    </row>
    <row r="30" spans="1:29" x14ac:dyDescent="0.25">
      <c r="A30" s="20">
        <v>2890</v>
      </c>
      <c r="B30" s="56">
        <v>42831</v>
      </c>
      <c r="C30" s="20">
        <v>9430000</v>
      </c>
      <c r="D30" s="20">
        <v>2890</v>
      </c>
      <c r="E30" s="20">
        <v>9.43</v>
      </c>
      <c r="F30" s="67">
        <v>1</v>
      </c>
      <c r="G30" s="68">
        <v>9.43</v>
      </c>
      <c r="H30" s="68">
        <v>359</v>
      </c>
      <c r="I30" s="68">
        <v>9.42</v>
      </c>
      <c r="J30" s="68">
        <v>850</v>
      </c>
      <c r="K30" s="68">
        <v>9.41</v>
      </c>
      <c r="L30" s="68">
        <v>660</v>
      </c>
      <c r="M30" s="68">
        <v>9.4</v>
      </c>
      <c r="N30" s="68">
        <v>2490</v>
      </c>
      <c r="O30" s="68">
        <v>9.39</v>
      </c>
      <c r="P30" s="68">
        <v>126</v>
      </c>
      <c r="Q30" s="68">
        <v>9.44</v>
      </c>
      <c r="R30" s="68">
        <v>407</v>
      </c>
      <c r="S30" s="68">
        <v>9.4499999999999993</v>
      </c>
      <c r="T30" s="68">
        <v>407</v>
      </c>
      <c r="U30" s="68">
        <v>9.4600000000000009</v>
      </c>
      <c r="V30" s="68">
        <v>269</v>
      </c>
      <c r="W30" s="68">
        <v>9.4700000000000006</v>
      </c>
      <c r="X30" s="68">
        <v>898</v>
      </c>
      <c r="Y30" s="68">
        <v>9.48</v>
      </c>
      <c r="Z30" s="68">
        <v>154</v>
      </c>
      <c r="AA30" s="69">
        <v>3040</v>
      </c>
      <c r="AB30" s="63">
        <v>10676379.753</v>
      </c>
      <c r="AC30" s="63">
        <f t="shared" si="0"/>
        <v>100678261.07079001</v>
      </c>
    </row>
    <row r="31" spans="1:29" x14ac:dyDescent="0.25">
      <c r="A31" s="20">
        <v>2891</v>
      </c>
      <c r="B31" s="56">
        <v>42831</v>
      </c>
      <c r="C31" s="20">
        <v>9430000</v>
      </c>
      <c r="D31" s="20">
        <v>2891</v>
      </c>
      <c r="E31" s="20">
        <v>18.7</v>
      </c>
      <c r="F31" s="67">
        <v>11</v>
      </c>
      <c r="G31" s="68">
        <v>18.7</v>
      </c>
      <c r="H31" s="68">
        <v>3025</v>
      </c>
      <c r="I31" s="68">
        <v>18.649999999999999</v>
      </c>
      <c r="J31" s="68">
        <v>3183</v>
      </c>
      <c r="K31" s="68">
        <v>18.600000000000001</v>
      </c>
      <c r="L31" s="68">
        <v>4275</v>
      </c>
      <c r="M31" s="68">
        <v>18.55</v>
      </c>
      <c r="N31" s="68">
        <v>1693</v>
      </c>
      <c r="O31" s="68">
        <v>18.5</v>
      </c>
      <c r="P31" s="68">
        <v>2901</v>
      </c>
      <c r="Q31" s="68">
        <v>18.75</v>
      </c>
      <c r="R31" s="68">
        <v>1964</v>
      </c>
      <c r="S31" s="68">
        <v>18.8</v>
      </c>
      <c r="T31" s="68">
        <v>1386</v>
      </c>
      <c r="U31" s="68">
        <v>18.850000000000001</v>
      </c>
      <c r="V31" s="68">
        <v>2995</v>
      </c>
      <c r="W31" s="68">
        <v>18.899999999999999</v>
      </c>
      <c r="X31" s="68">
        <v>1850</v>
      </c>
      <c r="Y31" s="68">
        <v>18.95</v>
      </c>
      <c r="Z31" s="68">
        <v>2265</v>
      </c>
      <c r="AA31" s="69">
        <v>5428</v>
      </c>
      <c r="AB31" s="63">
        <v>19496989.568999998</v>
      </c>
      <c r="AC31" s="63">
        <f t="shared" si="0"/>
        <v>364593704.94029993</v>
      </c>
    </row>
    <row r="32" spans="1:29" x14ac:dyDescent="0.25">
      <c r="A32" s="20">
        <v>2892</v>
      </c>
      <c r="B32" s="56">
        <v>42831</v>
      </c>
      <c r="C32" s="20">
        <v>9430000</v>
      </c>
      <c r="D32" s="20">
        <v>2892</v>
      </c>
      <c r="E32" s="20">
        <v>18.649999999999999</v>
      </c>
      <c r="F32" s="67">
        <v>11</v>
      </c>
      <c r="G32" s="68">
        <v>18.649999999999999</v>
      </c>
      <c r="H32" s="68">
        <v>226</v>
      </c>
      <c r="I32" s="68">
        <v>18.600000000000001</v>
      </c>
      <c r="J32" s="68">
        <v>2564</v>
      </c>
      <c r="K32" s="68">
        <v>18.55</v>
      </c>
      <c r="L32" s="68">
        <v>1022</v>
      </c>
      <c r="M32" s="68">
        <v>18.5</v>
      </c>
      <c r="N32" s="68">
        <v>2441</v>
      </c>
      <c r="O32" s="68">
        <v>18.45</v>
      </c>
      <c r="P32" s="68">
        <v>505</v>
      </c>
      <c r="Q32" s="68">
        <v>18.7</v>
      </c>
      <c r="R32" s="68">
        <v>1161</v>
      </c>
      <c r="S32" s="68">
        <v>18.75</v>
      </c>
      <c r="T32" s="68">
        <v>561</v>
      </c>
      <c r="U32" s="68">
        <v>18.8</v>
      </c>
      <c r="V32" s="68">
        <v>1716</v>
      </c>
      <c r="W32" s="68">
        <v>18.850000000000001</v>
      </c>
      <c r="X32" s="68">
        <v>722</v>
      </c>
      <c r="Y32" s="68">
        <v>18.899999999999999</v>
      </c>
      <c r="Z32" s="68">
        <v>803</v>
      </c>
      <c r="AA32" s="69">
        <v>1438</v>
      </c>
      <c r="AB32" s="63">
        <v>11976856.168</v>
      </c>
      <c r="AC32" s="63">
        <f t="shared" si="0"/>
        <v>223368367.53319997</v>
      </c>
    </row>
    <row r="33" spans="1:29" x14ac:dyDescent="0.25">
      <c r="A33" s="20">
        <v>5880</v>
      </c>
      <c r="B33" s="56">
        <v>42831</v>
      </c>
      <c r="C33" s="20">
        <v>9430000</v>
      </c>
      <c r="D33" s="20">
        <v>5880</v>
      </c>
      <c r="E33" s="20">
        <v>15.2</v>
      </c>
      <c r="F33" s="67">
        <v>1</v>
      </c>
      <c r="G33" s="68">
        <v>15.2</v>
      </c>
      <c r="H33" s="68">
        <v>1681</v>
      </c>
      <c r="I33" s="68">
        <v>15.15</v>
      </c>
      <c r="J33" s="68">
        <v>1428</v>
      </c>
      <c r="K33" s="68">
        <v>15.1</v>
      </c>
      <c r="L33" s="68">
        <v>1410</v>
      </c>
      <c r="M33" s="68">
        <v>15.05</v>
      </c>
      <c r="N33" s="68">
        <v>570</v>
      </c>
      <c r="O33" s="68">
        <v>15</v>
      </c>
      <c r="P33" s="68">
        <v>1260</v>
      </c>
      <c r="Q33" s="68">
        <v>15.25</v>
      </c>
      <c r="R33" s="68">
        <v>598</v>
      </c>
      <c r="S33" s="68">
        <v>15.3</v>
      </c>
      <c r="T33" s="68">
        <v>2556</v>
      </c>
      <c r="U33" s="68">
        <v>15.35</v>
      </c>
      <c r="V33" s="68">
        <v>1914</v>
      </c>
      <c r="W33" s="68">
        <v>15.4</v>
      </c>
      <c r="X33" s="68">
        <v>1560</v>
      </c>
      <c r="Y33" s="68">
        <v>15.45</v>
      </c>
      <c r="Z33" s="68">
        <v>387</v>
      </c>
      <c r="AA33" s="69">
        <v>2458</v>
      </c>
      <c r="AB33" s="63">
        <v>11847285.074999999</v>
      </c>
      <c r="AC33" s="63">
        <f t="shared" si="0"/>
        <v>180078733.13999999</v>
      </c>
    </row>
    <row r="34" spans="1:29" ht="17.25" thickBot="1" x14ac:dyDescent="0.3">
      <c r="A34" s="20">
        <v>6005</v>
      </c>
      <c r="B34" s="56">
        <v>42831</v>
      </c>
      <c r="C34" s="20">
        <v>9430000</v>
      </c>
      <c r="D34" s="20">
        <v>6005</v>
      </c>
      <c r="E34" s="20">
        <v>10</v>
      </c>
      <c r="F34" s="70">
        <v>7</v>
      </c>
      <c r="G34" s="71">
        <v>10</v>
      </c>
      <c r="H34" s="71">
        <v>278</v>
      </c>
      <c r="I34" s="71">
        <v>9.99</v>
      </c>
      <c r="J34" s="71">
        <v>24</v>
      </c>
      <c r="K34" s="71">
        <v>9.98</v>
      </c>
      <c r="L34" s="71">
        <v>17</v>
      </c>
      <c r="M34" s="71">
        <v>9.9700000000000006</v>
      </c>
      <c r="N34" s="71">
        <v>14</v>
      </c>
      <c r="O34" s="71">
        <v>9.9600000000000009</v>
      </c>
      <c r="P34" s="71">
        <v>19</v>
      </c>
      <c r="Q34" s="71">
        <v>10.050000000000001</v>
      </c>
      <c r="R34" s="71">
        <v>6</v>
      </c>
      <c r="S34" s="71">
        <v>10.1</v>
      </c>
      <c r="T34" s="71">
        <v>258</v>
      </c>
      <c r="U34" s="71">
        <v>10.15</v>
      </c>
      <c r="V34" s="71">
        <v>179</v>
      </c>
      <c r="W34" s="71">
        <v>10.199999999999999</v>
      </c>
      <c r="X34" s="71">
        <v>212</v>
      </c>
      <c r="Y34" s="71">
        <v>10.25</v>
      </c>
      <c r="Z34" s="71">
        <v>131</v>
      </c>
      <c r="AA34" s="72">
        <v>202</v>
      </c>
      <c r="AB34" s="63">
        <v>2169072.9870000002</v>
      </c>
      <c r="AC34" s="63">
        <f t="shared" si="0"/>
        <v>21690729.870000001</v>
      </c>
    </row>
  </sheetData>
  <sortState ref="A2:AA34">
    <sortCondition ref="A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showGridLines="0" zoomScale="85" zoomScaleNormal="85" workbookViewId="0">
      <selection activeCell="P19" sqref="P19"/>
    </sheetView>
  </sheetViews>
  <sheetFormatPr defaultRowHeight="16.5" x14ac:dyDescent="0.25"/>
  <cols>
    <col min="4" max="4" width="11.625" bestFit="1" customWidth="1"/>
    <col min="5" max="5" width="15" bestFit="1" customWidth="1"/>
    <col min="6" max="6" width="13.875" bestFit="1" customWidth="1"/>
    <col min="7" max="7" width="10.625" customWidth="1"/>
    <col min="8" max="8" width="11.125" bestFit="1" customWidth="1"/>
    <col min="9" max="9" width="10.375" customWidth="1"/>
    <col min="10" max="10" width="10" customWidth="1"/>
    <col min="11" max="11" width="13.875" bestFit="1" customWidth="1"/>
    <col min="12" max="12" width="12.875" bestFit="1" customWidth="1"/>
    <col min="15" max="15" width="11.125" bestFit="1" customWidth="1"/>
    <col min="16" max="16" width="9.875" customWidth="1"/>
    <col min="17" max="17" width="11.625" bestFit="1" customWidth="1"/>
    <col min="18" max="20" width="11.125" bestFit="1" customWidth="1"/>
    <col min="21" max="21" width="11.625" bestFit="1" customWidth="1"/>
  </cols>
  <sheetData>
    <row r="1" spans="1:23" ht="17.25" thickBot="1" x14ac:dyDescent="0.3">
      <c r="A1" s="8" t="s">
        <v>66</v>
      </c>
    </row>
    <row r="2" spans="1:23" s="2" customFormat="1" ht="17.25" thickBot="1" x14ac:dyDescent="0.3">
      <c r="B2" s="7" t="s">
        <v>133</v>
      </c>
      <c r="C2" s="5" t="s">
        <v>134</v>
      </c>
      <c r="D2" s="5" t="s">
        <v>135</v>
      </c>
      <c r="E2" s="5" t="s">
        <v>136</v>
      </c>
      <c r="F2" s="5" t="s">
        <v>137</v>
      </c>
      <c r="G2" s="6" t="s">
        <v>138</v>
      </c>
      <c r="H2" s="3"/>
      <c r="I2" s="11"/>
      <c r="J2" s="3"/>
      <c r="K2" s="3"/>
      <c r="P2" s="25" t="s">
        <v>217</v>
      </c>
      <c r="Q2" s="26" t="s">
        <v>218</v>
      </c>
      <c r="R2" s="26" t="s">
        <v>219</v>
      </c>
      <c r="S2" s="26" t="s">
        <v>220</v>
      </c>
      <c r="T2" s="26" t="s">
        <v>221</v>
      </c>
      <c r="U2" s="27" t="s">
        <v>222</v>
      </c>
      <c r="V2" s="27" t="s">
        <v>216</v>
      </c>
      <c r="W2" s="27" t="s">
        <v>215</v>
      </c>
    </row>
    <row r="3" spans="1:23" x14ac:dyDescent="0.25">
      <c r="B3" s="12" t="s">
        <v>67</v>
      </c>
      <c r="C3" s="13" t="s">
        <v>178</v>
      </c>
      <c r="D3" s="13">
        <v>18.600000000000001</v>
      </c>
      <c r="E3" s="14">
        <v>8964762.5889999997</v>
      </c>
      <c r="F3" s="14">
        <v>166744584.15540001</v>
      </c>
      <c r="G3" s="15">
        <v>4.400973370018247E-2</v>
      </c>
      <c r="I3" s="20"/>
      <c r="J3" s="20"/>
      <c r="K3" s="22" t="s">
        <v>212</v>
      </c>
      <c r="L3" s="22" t="s">
        <v>223</v>
      </c>
      <c r="M3" s="22" t="s">
        <v>224</v>
      </c>
      <c r="P3" s="28" t="s">
        <v>67</v>
      </c>
      <c r="Q3" s="29" t="s">
        <v>178</v>
      </c>
      <c r="R3" s="29">
        <v>18.600000000000001</v>
      </c>
      <c r="S3" s="30">
        <v>8964762.5889999997</v>
      </c>
      <c r="T3" s="29">
        <v>18.600000000000001</v>
      </c>
      <c r="U3" s="30">
        <v>8964800</v>
      </c>
      <c r="V3" s="38">
        <f t="shared" ref="V3:V35" si="0">R3-T3</f>
        <v>0</v>
      </c>
      <c r="W3" s="42">
        <f t="shared" ref="W3:W35" si="1">S3-U3</f>
        <v>-37.411000000312924</v>
      </c>
    </row>
    <row r="4" spans="1:23" x14ac:dyDescent="0.25">
      <c r="B4" s="12" t="s">
        <v>69</v>
      </c>
      <c r="C4" s="13" t="s">
        <v>179</v>
      </c>
      <c r="D4" s="13">
        <v>30.2</v>
      </c>
      <c r="E4" s="14">
        <v>1151234.2649999999</v>
      </c>
      <c r="F4" s="14">
        <v>34767274.802999996</v>
      </c>
      <c r="G4" s="15">
        <v>9.1763010673563856E-3</v>
      </c>
      <c r="I4" s="20" t="s">
        <v>213</v>
      </c>
      <c r="J4" s="20"/>
      <c r="K4" s="23">
        <f>SUM(F3:F35)</f>
        <v>3788811477.2825508</v>
      </c>
      <c r="L4" s="37">
        <f>K5/M5</f>
        <v>3401801.6019334611</v>
      </c>
      <c r="M4" s="37">
        <f>K4/L4</f>
        <v>1113.7661511856327</v>
      </c>
      <c r="P4" s="31" t="s">
        <v>69</v>
      </c>
      <c r="Q4" s="32" t="s">
        <v>179</v>
      </c>
      <c r="R4" s="32">
        <v>30.2</v>
      </c>
      <c r="S4" s="33">
        <v>1151234.2649999999</v>
      </c>
      <c r="T4" s="32">
        <v>30.2</v>
      </c>
      <c r="U4" s="33">
        <v>1151200</v>
      </c>
      <c r="V4" s="39">
        <f t="shared" si="0"/>
        <v>0</v>
      </c>
      <c r="W4" s="43">
        <f t="shared" si="1"/>
        <v>34.264999999897555</v>
      </c>
    </row>
    <row r="5" spans="1:23" x14ac:dyDescent="0.25">
      <c r="B5" s="12" t="s">
        <v>71</v>
      </c>
      <c r="C5" s="13" t="s">
        <v>180</v>
      </c>
      <c r="D5" s="13">
        <v>9.94</v>
      </c>
      <c r="E5" s="14">
        <v>3238130.76</v>
      </c>
      <c r="F5" s="14">
        <v>32187019.754399996</v>
      </c>
      <c r="G5" s="15">
        <v>8.4952814219950296E-3</v>
      </c>
      <c r="I5" s="20" t="s">
        <v>214</v>
      </c>
      <c r="J5" s="20"/>
      <c r="K5" s="23">
        <f>SUM(F38:F70)</f>
        <v>3786307237</v>
      </c>
      <c r="M5" s="37">
        <v>1113.03</v>
      </c>
      <c r="P5" s="31" t="s">
        <v>71</v>
      </c>
      <c r="Q5" s="32" t="s">
        <v>180</v>
      </c>
      <c r="R5" s="32">
        <v>9.94</v>
      </c>
      <c r="S5" s="33">
        <v>3238130.76</v>
      </c>
      <c r="T5" s="32">
        <v>9.94</v>
      </c>
      <c r="U5" s="33">
        <v>3238100</v>
      </c>
      <c r="V5" s="39">
        <f t="shared" si="0"/>
        <v>0</v>
      </c>
      <c r="W5" s="43">
        <f t="shared" si="1"/>
        <v>30.759999999776483</v>
      </c>
    </row>
    <row r="6" spans="1:23" x14ac:dyDescent="0.25">
      <c r="B6" s="12" t="s">
        <v>73</v>
      </c>
      <c r="C6" s="13" t="s">
        <v>181</v>
      </c>
      <c r="D6" s="13">
        <v>14.65</v>
      </c>
      <c r="E6" s="14">
        <v>212960</v>
      </c>
      <c r="F6" s="14">
        <v>3119864</v>
      </c>
      <c r="G6" s="15">
        <v>8.2344134003670718E-4</v>
      </c>
      <c r="P6" s="31" t="s">
        <v>73</v>
      </c>
      <c r="Q6" s="32" t="s">
        <v>181</v>
      </c>
      <c r="R6" s="32">
        <v>14.65</v>
      </c>
      <c r="S6" s="33">
        <v>212960</v>
      </c>
      <c r="T6" s="32">
        <v>14.65</v>
      </c>
      <c r="U6" s="33">
        <v>213000</v>
      </c>
      <c r="V6" s="39">
        <f t="shared" si="0"/>
        <v>0</v>
      </c>
      <c r="W6" s="43">
        <f t="shared" si="1"/>
        <v>-40</v>
      </c>
    </row>
    <row r="7" spans="1:23" x14ac:dyDescent="0.25">
      <c r="B7" s="12" t="s">
        <v>75</v>
      </c>
      <c r="C7" s="13" t="s">
        <v>182</v>
      </c>
      <c r="D7" s="13">
        <v>13.95</v>
      </c>
      <c r="E7" s="14">
        <v>1342960</v>
      </c>
      <c r="F7" s="14">
        <v>18734292</v>
      </c>
      <c r="G7" s="15">
        <v>4.944635570370684E-3</v>
      </c>
      <c r="P7" s="31" t="s">
        <v>75</v>
      </c>
      <c r="Q7" s="32" t="s">
        <v>182</v>
      </c>
      <c r="R7" s="32">
        <v>13.95</v>
      </c>
      <c r="S7" s="33">
        <v>1342960</v>
      </c>
      <c r="T7" s="32">
        <v>13.95</v>
      </c>
      <c r="U7" s="33">
        <v>1343000</v>
      </c>
      <c r="V7" s="39">
        <f t="shared" si="0"/>
        <v>0</v>
      </c>
      <c r="W7" s="43">
        <f t="shared" si="1"/>
        <v>-40</v>
      </c>
    </row>
    <row r="8" spans="1:23" x14ac:dyDescent="0.25">
      <c r="B8" s="12" t="s">
        <v>77</v>
      </c>
      <c r="C8" s="13" t="s">
        <v>183</v>
      </c>
      <c r="D8" s="13">
        <v>30</v>
      </c>
      <c r="E8" s="14">
        <v>3473760</v>
      </c>
      <c r="F8" s="14">
        <v>104212800</v>
      </c>
      <c r="G8" s="15">
        <v>2.7505406543675417E-2</v>
      </c>
      <c r="P8" s="31" t="s">
        <v>77</v>
      </c>
      <c r="Q8" s="32" t="s">
        <v>183</v>
      </c>
      <c r="R8" s="32">
        <v>30</v>
      </c>
      <c r="S8" s="33">
        <v>3473760</v>
      </c>
      <c r="T8" s="32">
        <v>30</v>
      </c>
      <c r="U8" s="33">
        <v>3473800</v>
      </c>
      <c r="V8" s="39">
        <f t="shared" si="0"/>
        <v>0</v>
      </c>
      <c r="W8" s="43">
        <f t="shared" si="1"/>
        <v>-40</v>
      </c>
    </row>
    <row r="9" spans="1:23" x14ac:dyDescent="0.25">
      <c r="B9" s="12" t="s">
        <v>79</v>
      </c>
      <c r="C9" s="13" t="s">
        <v>184</v>
      </c>
      <c r="D9" s="13">
        <v>18.95</v>
      </c>
      <c r="E9" s="14">
        <v>362200.4</v>
      </c>
      <c r="F9" s="14">
        <v>6863697.5800000001</v>
      </c>
      <c r="G9" s="15">
        <v>1.8115700982100195E-3</v>
      </c>
      <c r="P9" s="24" t="s">
        <v>79</v>
      </c>
      <c r="Q9" s="13" t="s">
        <v>184</v>
      </c>
      <c r="R9" s="13">
        <v>18.95</v>
      </c>
      <c r="S9" s="14">
        <v>362200.4</v>
      </c>
      <c r="T9" s="13">
        <v>18.95</v>
      </c>
      <c r="U9" s="14">
        <v>362200</v>
      </c>
      <c r="V9" s="40">
        <f t="shared" si="0"/>
        <v>0</v>
      </c>
      <c r="W9" s="44">
        <f t="shared" si="1"/>
        <v>0.40000000002328306</v>
      </c>
    </row>
    <row r="10" spans="1:23" x14ac:dyDescent="0.25">
      <c r="B10" s="12" t="s">
        <v>81</v>
      </c>
      <c r="C10" s="13" t="s">
        <v>185</v>
      </c>
      <c r="D10" s="13">
        <v>8.42</v>
      </c>
      <c r="E10" s="14">
        <v>5968894.8770000003</v>
      </c>
      <c r="F10" s="14">
        <v>50258094.86434</v>
      </c>
      <c r="G10" s="15">
        <v>1.3264870835005655E-2</v>
      </c>
      <c r="P10" s="31" t="s">
        <v>81</v>
      </c>
      <c r="Q10" s="32" t="s">
        <v>185</v>
      </c>
      <c r="R10" s="32">
        <v>8.42</v>
      </c>
      <c r="S10" s="33">
        <v>5968894.8770000003</v>
      </c>
      <c r="T10" s="32">
        <v>8.42</v>
      </c>
      <c r="U10" s="33">
        <v>5968900</v>
      </c>
      <c r="V10" s="39">
        <f t="shared" si="0"/>
        <v>0</v>
      </c>
      <c r="W10" s="43">
        <f t="shared" si="1"/>
        <v>-5.1229999996721745</v>
      </c>
    </row>
    <row r="11" spans="1:23" x14ac:dyDescent="0.25">
      <c r="B11" s="12" t="s">
        <v>83</v>
      </c>
      <c r="C11" s="13" t="s">
        <v>186</v>
      </c>
      <c r="D11" s="13">
        <v>9.89</v>
      </c>
      <c r="E11" s="14">
        <v>1003223.825</v>
      </c>
      <c r="F11" s="14">
        <v>9921883.6292499993</v>
      </c>
      <c r="G11" s="15">
        <v>2.6187324676197063E-3</v>
      </c>
      <c r="P11" s="31" t="s">
        <v>83</v>
      </c>
      <c r="Q11" s="32" t="s">
        <v>186</v>
      </c>
      <c r="R11" s="32">
        <v>9.89</v>
      </c>
      <c r="S11" s="33">
        <v>1003223.825</v>
      </c>
      <c r="T11" s="32">
        <v>9.89</v>
      </c>
      <c r="U11" s="33">
        <v>1003200</v>
      </c>
      <c r="V11" s="39">
        <f t="shared" si="0"/>
        <v>0</v>
      </c>
      <c r="W11" s="43">
        <f t="shared" si="1"/>
        <v>23.824999999953434</v>
      </c>
    </row>
    <row r="12" spans="1:23" x14ac:dyDescent="0.25">
      <c r="B12" s="12" t="s">
        <v>85</v>
      </c>
      <c r="C12" s="13" t="s">
        <v>187</v>
      </c>
      <c r="D12" s="13">
        <v>9.27</v>
      </c>
      <c r="E12" s="14">
        <v>2605152.4270000001</v>
      </c>
      <c r="F12" s="14">
        <v>24149762.998289999</v>
      </c>
      <c r="G12" s="15">
        <v>6.3739679693989243E-3</v>
      </c>
      <c r="P12" s="31" t="s">
        <v>85</v>
      </c>
      <c r="Q12" s="32" t="s">
        <v>187</v>
      </c>
      <c r="R12" s="32">
        <v>9.27</v>
      </c>
      <c r="S12" s="33">
        <v>2605152.4270000001</v>
      </c>
      <c r="T12" s="32">
        <v>9.27</v>
      </c>
      <c r="U12" s="33">
        <v>2605200</v>
      </c>
      <c r="V12" s="39">
        <f t="shared" si="0"/>
        <v>0</v>
      </c>
      <c r="W12" s="43">
        <f t="shared" si="1"/>
        <v>-47.572999999858439</v>
      </c>
    </row>
    <row r="13" spans="1:23" x14ac:dyDescent="0.25">
      <c r="B13" s="12" t="s">
        <v>87</v>
      </c>
      <c r="C13" s="13" t="s">
        <v>188</v>
      </c>
      <c r="D13" s="13">
        <v>9.59</v>
      </c>
      <c r="E13" s="14">
        <v>3111367.1690000002</v>
      </c>
      <c r="F13" s="14">
        <v>29838011.150710002</v>
      </c>
      <c r="G13" s="15">
        <v>7.8752958096797998E-3</v>
      </c>
      <c r="P13" s="31" t="s">
        <v>87</v>
      </c>
      <c r="Q13" s="32" t="s">
        <v>188</v>
      </c>
      <c r="R13" s="32">
        <v>9.59</v>
      </c>
      <c r="S13" s="33">
        <v>3111367.1690000002</v>
      </c>
      <c r="T13" s="32">
        <v>9.59</v>
      </c>
      <c r="U13" s="33">
        <v>3111400</v>
      </c>
      <c r="V13" s="39">
        <f t="shared" si="0"/>
        <v>0</v>
      </c>
      <c r="W13" s="43">
        <f t="shared" si="1"/>
        <v>-32.830999999772757</v>
      </c>
    </row>
    <row r="14" spans="1:23" x14ac:dyDescent="0.25">
      <c r="B14" s="12" t="s">
        <v>89</v>
      </c>
      <c r="C14" s="13" t="s">
        <v>189</v>
      </c>
      <c r="D14" s="13">
        <v>13.55</v>
      </c>
      <c r="E14" s="14">
        <v>1679677.5060000001</v>
      </c>
      <c r="F14" s="14">
        <v>22759630.206300002</v>
      </c>
      <c r="G14" s="15">
        <v>6.0070632552622783E-3</v>
      </c>
      <c r="P14" s="31" t="s">
        <v>89</v>
      </c>
      <c r="Q14" s="32" t="s">
        <v>189</v>
      </c>
      <c r="R14" s="32">
        <v>13.55</v>
      </c>
      <c r="S14" s="33">
        <v>1679677.5060000001</v>
      </c>
      <c r="T14" s="32">
        <v>13.55</v>
      </c>
      <c r="U14" s="33">
        <v>1503200</v>
      </c>
      <c r="V14" s="39">
        <f t="shared" si="0"/>
        <v>0</v>
      </c>
      <c r="W14" s="43">
        <f t="shared" si="1"/>
        <v>176477.50600000005</v>
      </c>
    </row>
    <row r="15" spans="1:23" x14ac:dyDescent="0.25">
      <c r="B15" s="12" t="s">
        <v>91</v>
      </c>
      <c r="C15" s="13" t="s">
        <v>190</v>
      </c>
      <c r="D15" s="13">
        <v>25.6</v>
      </c>
      <c r="E15" s="14">
        <v>315963.3</v>
      </c>
      <c r="F15" s="14">
        <v>8088660.4800000004</v>
      </c>
      <c r="G15" s="15">
        <v>2.1348806950409237E-3</v>
      </c>
      <c r="P15" s="31" t="s">
        <v>91</v>
      </c>
      <c r="Q15" s="32" t="s">
        <v>190</v>
      </c>
      <c r="R15" s="32">
        <v>25.6</v>
      </c>
      <c r="S15" s="33">
        <v>315963.3</v>
      </c>
      <c r="T15" s="32">
        <v>25.6</v>
      </c>
      <c r="U15" s="33">
        <v>316000</v>
      </c>
      <c r="V15" s="39">
        <f t="shared" si="0"/>
        <v>0</v>
      </c>
      <c r="W15" s="43">
        <f t="shared" si="1"/>
        <v>-36.700000000011642</v>
      </c>
    </row>
    <row r="16" spans="1:23" x14ac:dyDescent="0.25">
      <c r="B16" s="12" t="s">
        <v>93</v>
      </c>
      <c r="C16" s="13" t="s">
        <v>191</v>
      </c>
      <c r="D16" s="13">
        <v>14.5</v>
      </c>
      <c r="E16" s="14">
        <v>562275</v>
      </c>
      <c r="F16" s="14">
        <v>8152987.5</v>
      </c>
      <c r="G16" s="15">
        <v>2.1518588477903279E-3</v>
      </c>
      <c r="P16" s="31" t="s">
        <v>93</v>
      </c>
      <c r="Q16" s="32" t="s">
        <v>191</v>
      </c>
      <c r="R16" s="32">
        <v>14.5</v>
      </c>
      <c r="S16" s="33">
        <v>562275</v>
      </c>
      <c r="T16" s="32">
        <v>14.5</v>
      </c>
      <c r="U16" s="33">
        <v>562300</v>
      </c>
      <c r="V16" s="39">
        <f t="shared" si="0"/>
        <v>0</v>
      </c>
      <c r="W16" s="43">
        <f t="shared" si="1"/>
        <v>-25</v>
      </c>
    </row>
    <row r="17" spans="2:23" x14ac:dyDescent="0.25">
      <c r="B17" s="12" t="s">
        <v>95</v>
      </c>
      <c r="C17" s="13" t="s">
        <v>192</v>
      </c>
      <c r="D17" s="13">
        <v>13.65</v>
      </c>
      <c r="E17" s="14">
        <v>301163.78399999999</v>
      </c>
      <c r="F17" s="14">
        <v>4110885.6516</v>
      </c>
      <c r="G17" s="15">
        <v>1.0850066508319518E-3</v>
      </c>
      <c r="P17" s="31" t="s">
        <v>95</v>
      </c>
      <c r="Q17" s="32" t="s">
        <v>192</v>
      </c>
      <c r="R17" s="32">
        <v>13.65</v>
      </c>
      <c r="S17" s="33">
        <v>301163.78399999999</v>
      </c>
      <c r="T17" s="32">
        <v>13.65</v>
      </c>
      <c r="U17" s="33">
        <v>301200</v>
      </c>
      <c r="V17" s="39">
        <f t="shared" si="0"/>
        <v>0</v>
      </c>
      <c r="W17" s="43">
        <f t="shared" si="1"/>
        <v>-36.216000000014901</v>
      </c>
    </row>
    <row r="18" spans="2:23" x14ac:dyDescent="0.25">
      <c r="B18" s="12" t="s">
        <v>97</v>
      </c>
      <c r="C18" s="13" t="s">
        <v>193</v>
      </c>
      <c r="D18" s="13">
        <v>13.6</v>
      </c>
      <c r="E18" s="14">
        <v>1335665.7320000001</v>
      </c>
      <c r="F18" s="14">
        <v>18165053.955200002</v>
      </c>
      <c r="G18" s="15">
        <v>4.7943937205945442E-3</v>
      </c>
      <c r="P18" s="31" t="s">
        <v>97</v>
      </c>
      <c r="Q18" s="32" t="s">
        <v>193</v>
      </c>
      <c r="R18" s="32">
        <v>13.6</v>
      </c>
      <c r="S18" s="33">
        <v>1335665.7320000001</v>
      </c>
      <c r="T18" s="32">
        <v>13.6</v>
      </c>
      <c r="U18" s="33">
        <v>1335700</v>
      </c>
      <c r="V18" s="39">
        <f t="shared" si="0"/>
        <v>0</v>
      </c>
      <c r="W18" s="43">
        <f t="shared" si="1"/>
        <v>-34.267999999923632</v>
      </c>
    </row>
    <row r="19" spans="2:23" x14ac:dyDescent="0.25">
      <c r="B19" s="12" t="s">
        <v>99</v>
      </c>
      <c r="C19" s="13" t="s">
        <v>194</v>
      </c>
      <c r="D19" s="13">
        <v>8.93</v>
      </c>
      <c r="E19" s="14">
        <v>1599609.8559999999</v>
      </c>
      <c r="F19" s="14">
        <v>14284516.014079999</v>
      </c>
      <c r="G19" s="15">
        <v>3.7701838953267956E-3</v>
      </c>
      <c r="P19" s="31" t="s">
        <v>99</v>
      </c>
      <c r="Q19" s="32" t="s">
        <v>194</v>
      </c>
      <c r="R19" s="32">
        <v>8.93</v>
      </c>
      <c r="S19" s="33">
        <v>1599609.8559999999</v>
      </c>
      <c r="T19" s="32">
        <v>8.93</v>
      </c>
      <c r="U19" s="33">
        <v>1624500</v>
      </c>
      <c r="V19" s="39">
        <f t="shared" si="0"/>
        <v>0</v>
      </c>
      <c r="W19" s="43">
        <f t="shared" si="1"/>
        <v>-24890.144000000088</v>
      </c>
    </row>
    <row r="20" spans="2:23" x14ac:dyDescent="0.25">
      <c r="B20" s="12" t="s">
        <v>101</v>
      </c>
      <c r="C20" s="13" t="s">
        <v>195</v>
      </c>
      <c r="D20" s="13">
        <v>16.55</v>
      </c>
      <c r="E20" s="14">
        <v>1667087.32</v>
      </c>
      <c r="F20" s="14">
        <v>27590295.146000002</v>
      </c>
      <c r="G20" s="15">
        <v>7.2820448606190852E-3</v>
      </c>
      <c r="P20" s="31" t="s">
        <v>101</v>
      </c>
      <c r="Q20" s="32" t="s">
        <v>195</v>
      </c>
      <c r="R20" s="32">
        <v>16.55</v>
      </c>
      <c r="S20" s="33">
        <v>1667087.32</v>
      </c>
      <c r="T20" s="32">
        <v>16.55</v>
      </c>
      <c r="U20" s="33">
        <v>1667100</v>
      </c>
      <c r="V20" s="39">
        <f t="shared" si="0"/>
        <v>0</v>
      </c>
      <c r="W20" s="43">
        <f t="shared" si="1"/>
        <v>-12.679999999934807</v>
      </c>
    </row>
    <row r="21" spans="2:23" x14ac:dyDescent="0.25">
      <c r="B21" s="12" t="s">
        <v>103</v>
      </c>
      <c r="C21" s="13" t="s">
        <v>196</v>
      </c>
      <c r="D21" s="13">
        <v>17.05</v>
      </c>
      <c r="E21" s="14">
        <v>10520495.107999999</v>
      </c>
      <c r="F21" s="14">
        <v>179374441.5914</v>
      </c>
      <c r="G21" s="15">
        <v>4.7343195265036705E-2</v>
      </c>
      <c r="P21" s="31" t="s">
        <v>103</v>
      </c>
      <c r="Q21" s="32" t="s">
        <v>196</v>
      </c>
      <c r="R21" s="32">
        <v>17.05</v>
      </c>
      <c r="S21" s="33">
        <v>10520495.107999999</v>
      </c>
      <c r="T21" s="32">
        <v>17.05</v>
      </c>
      <c r="U21" s="33">
        <v>10520500</v>
      </c>
      <c r="V21" s="39">
        <f t="shared" si="0"/>
        <v>0</v>
      </c>
      <c r="W21" s="43">
        <f t="shared" si="1"/>
        <v>-4.892000000923872</v>
      </c>
    </row>
    <row r="22" spans="2:23" x14ac:dyDescent="0.25">
      <c r="B22" s="12" t="s">
        <v>105</v>
      </c>
      <c r="C22" s="13" t="s">
        <v>197</v>
      </c>
      <c r="D22" s="13">
        <v>49</v>
      </c>
      <c r="E22" s="14">
        <v>10233603.994999999</v>
      </c>
      <c r="F22" s="14">
        <v>501446595.75499994</v>
      </c>
      <c r="G22" s="15">
        <v>0.1323493129076595</v>
      </c>
      <c r="P22" s="31" t="s">
        <v>105</v>
      </c>
      <c r="Q22" s="32" t="s">
        <v>197</v>
      </c>
      <c r="R22" s="32">
        <v>49</v>
      </c>
      <c r="S22" s="33">
        <v>10233603.994999999</v>
      </c>
      <c r="T22" s="32">
        <v>49</v>
      </c>
      <c r="U22" s="33">
        <v>10233600</v>
      </c>
      <c r="V22" s="39">
        <f t="shared" si="0"/>
        <v>0</v>
      </c>
      <c r="W22" s="43">
        <f t="shared" si="1"/>
        <v>3.9949999991804361</v>
      </c>
    </row>
    <row r="23" spans="2:23" x14ac:dyDescent="0.25">
      <c r="B23" s="12" t="s">
        <v>107</v>
      </c>
      <c r="C23" s="13" t="s">
        <v>198</v>
      </c>
      <c r="D23" s="13">
        <v>49</v>
      </c>
      <c r="E23" s="14">
        <v>12563210.128</v>
      </c>
      <c r="F23" s="14">
        <v>615597296.27200007</v>
      </c>
      <c r="G23" s="15">
        <v>0.16247767933640364</v>
      </c>
      <c r="P23" s="31" t="s">
        <v>107</v>
      </c>
      <c r="Q23" s="32" t="s">
        <v>198</v>
      </c>
      <c r="R23" s="32">
        <v>49</v>
      </c>
      <c r="S23" s="33">
        <v>12563210.128</v>
      </c>
      <c r="T23" s="32">
        <v>49</v>
      </c>
      <c r="U23" s="33">
        <v>12563200</v>
      </c>
      <c r="V23" s="39">
        <f t="shared" si="0"/>
        <v>0</v>
      </c>
      <c r="W23" s="43">
        <f t="shared" si="1"/>
        <v>10.128000000491738</v>
      </c>
    </row>
    <row r="24" spans="2:23" x14ac:dyDescent="0.25">
      <c r="B24" s="12" t="s">
        <v>109</v>
      </c>
      <c r="C24" s="13" t="s">
        <v>199</v>
      </c>
      <c r="D24" s="13">
        <v>8.3699999999999992</v>
      </c>
      <c r="E24" s="14">
        <v>14975742.825999999</v>
      </c>
      <c r="F24" s="14">
        <v>125346967.45361999</v>
      </c>
      <c r="G24" s="15">
        <v>3.3083453268971462E-2</v>
      </c>
      <c r="P24" s="31" t="s">
        <v>109</v>
      </c>
      <c r="Q24" s="32" t="s">
        <v>199</v>
      </c>
      <c r="R24" s="32">
        <v>8.3699999999999992</v>
      </c>
      <c r="S24" s="33">
        <v>14975742.825999999</v>
      </c>
      <c r="T24" s="32">
        <v>8.3699999999999992</v>
      </c>
      <c r="U24" s="33">
        <v>14975700</v>
      </c>
      <c r="V24" s="39">
        <f t="shared" si="0"/>
        <v>0</v>
      </c>
      <c r="W24" s="43">
        <f t="shared" si="1"/>
        <v>42.825999999418855</v>
      </c>
    </row>
    <row r="25" spans="2:23" x14ac:dyDescent="0.25">
      <c r="B25" s="12" t="s">
        <v>111</v>
      </c>
      <c r="C25" s="13" t="s">
        <v>200</v>
      </c>
      <c r="D25" s="13">
        <v>18.55</v>
      </c>
      <c r="E25" s="14">
        <v>8765400</v>
      </c>
      <c r="F25" s="14">
        <v>162598170</v>
      </c>
      <c r="G25" s="15">
        <v>4.2915349833299248E-2</v>
      </c>
      <c r="P25" s="24" t="s">
        <v>111</v>
      </c>
      <c r="Q25" s="13" t="s">
        <v>200</v>
      </c>
      <c r="R25" s="13">
        <v>18.55</v>
      </c>
      <c r="S25" s="14">
        <v>8765400</v>
      </c>
      <c r="T25" s="13">
        <v>18.55</v>
      </c>
      <c r="U25" s="14">
        <v>8765400</v>
      </c>
      <c r="V25" s="40">
        <f t="shared" si="0"/>
        <v>0</v>
      </c>
      <c r="W25" s="44">
        <f t="shared" si="1"/>
        <v>0</v>
      </c>
    </row>
    <row r="26" spans="2:23" x14ac:dyDescent="0.25">
      <c r="B26" s="12" t="s">
        <v>113</v>
      </c>
      <c r="C26" s="13" t="s">
        <v>201</v>
      </c>
      <c r="D26" s="13">
        <v>13.05</v>
      </c>
      <c r="E26" s="14">
        <v>11998647.753</v>
      </c>
      <c r="F26" s="14">
        <v>156582353.17665002</v>
      </c>
      <c r="G26" s="15">
        <v>4.132756515216101E-2</v>
      </c>
      <c r="P26" s="31" t="s">
        <v>113</v>
      </c>
      <c r="Q26" s="32" t="s">
        <v>201</v>
      </c>
      <c r="R26" s="32">
        <v>13.05</v>
      </c>
      <c r="S26" s="33">
        <v>11998647.753</v>
      </c>
      <c r="T26" s="32">
        <v>13.05</v>
      </c>
      <c r="U26" s="33">
        <v>11998600</v>
      </c>
      <c r="V26" s="39">
        <f t="shared" si="0"/>
        <v>0</v>
      </c>
      <c r="W26" s="43">
        <f t="shared" si="1"/>
        <v>47.753000000491738</v>
      </c>
    </row>
    <row r="27" spans="2:23" x14ac:dyDescent="0.25">
      <c r="B27" s="12" t="s">
        <v>115</v>
      </c>
      <c r="C27" s="13" t="s">
        <v>202</v>
      </c>
      <c r="D27" s="13">
        <v>24.45</v>
      </c>
      <c r="E27" s="14">
        <v>13599823.982999999</v>
      </c>
      <c r="F27" s="14">
        <v>332515696.38434994</v>
      </c>
      <c r="G27" s="15">
        <v>8.7762534076475135E-2</v>
      </c>
      <c r="P27" s="31" t="s">
        <v>115</v>
      </c>
      <c r="Q27" s="32" t="s">
        <v>202</v>
      </c>
      <c r="R27" s="32">
        <v>24.45</v>
      </c>
      <c r="S27" s="33">
        <v>13599823.982999999</v>
      </c>
      <c r="T27" s="32">
        <v>24.45</v>
      </c>
      <c r="U27" s="33">
        <v>13599800</v>
      </c>
      <c r="V27" s="39">
        <f t="shared" si="0"/>
        <v>0</v>
      </c>
      <c r="W27" s="43">
        <f t="shared" si="1"/>
        <v>23.982999999076128</v>
      </c>
    </row>
    <row r="28" spans="2:23" x14ac:dyDescent="0.25">
      <c r="B28" s="12" t="s">
        <v>117</v>
      </c>
      <c r="C28" s="13" t="s">
        <v>203</v>
      </c>
      <c r="D28" s="13">
        <v>12.55</v>
      </c>
      <c r="E28" s="14">
        <v>9547739.3699999992</v>
      </c>
      <c r="F28" s="14">
        <v>119824129.0935</v>
      </c>
      <c r="G28" s="15">
        <v>3.1625782864087355E-2</v>
      </c>
      <c r="P28" s="31" t="s">
        <v>117</v>
      </c>
      <c r="Q28" s="32" t="s">
        <v>203</v>
      </c>
      <c r="R28" s="32">
        <v>12.55</v>
      </c>
      <c r="S28" s="33">
        <v>9547739.3699999992</v>
      </c>
      <c r="T28" s="32">
        <v>12.55</v>
      </c>
      <c r="U28" s="33">
        <v>9520700</v>
      </c>
      <c r="V28" s="39">
        <f t="shared" si="0"/>
        <v>0</v>
      </c>
      <c r="W28" s="43">
        <f t="shared" si="1"/>
        <v>27039.36999999918</v>
      </c>
    </row>
    <row r="29" spans="2:23" x14ac:dyDescent="0.25">
      <c r="B29" s="12" t="s">
        <v>119</v>
      </c>
      <c r="C29" s="13" t="s">
        <v>204</v>
      </c>
      <c r="D29" s="13">
        <v>8.86</v>
      </c>
      <c r="E29" s="14">
        <v>10228144.081</v>
      </c>
      <c r="F29" s="14">
        <v>90621356.557659999</v>
      </c>
      <c r="G29" s="15">
        <v>2.3918148765389707E-2</v>
      </c>
      <c r="P29" s="31" t="s">
        <v>119</v>
      </c>
      <c r="Q29" s="32" t="s">
        <v>204</v>
      </c>
      <c r="R29" s="32">
        <v>8.86</v>
      </c>
      <c r="S29" s="33">
        <v>10228144.081</v>
      </c>
      <c r="T29" s="32">
        <v>8.86</v>
      </c>
      <c r="U29" s="33">
        <v>10228100</v>
      </c>
      <c r="V29" s="39">
        <f t="shared" si="0"/>
        <v>0</v>
      </c>
      <c r="W29" s="43">
        <f t="shared" si="1"/>
        <v>44.081000000238419</v>
      </c>
    </row>
    <row r="30" spans="2:23" x14ac:dyDescent="0.25">
      <c r="B30" s="12" t="s">
        <v>121</v>
      </c>
      <c r="C30" s="13" t="s">
        <v>205</v>
      </c>
      <c r="D30" s="13">
        <v>9.39</v>
      </c>
      <c r="E30" s="14">
        <v>2746074.821</v>
      </c>
      <c r="F30" s="14">
        <v>25785642.569190003</v>
      </c>
      <c r="G30" s="15">
        <v>6.8057338623995723E-3</v>
      </c>
      <c r="P30" s="31" t="s">
        <v>121</v>
      </c>
      <c r="Q30" s="32" t="s">
        <v>205</v>
      </c>
      <c r="R30" s="32">
        <v>9.39</v>
      </c>
      <c r="S30" s="33">
        <v>2746074.821</v>
      </c>
      <c r="T30" s="32">
        <v>9.39</v>
      </c>
      <c r="U30" s="33">
        <v>2746100</v>
      </c>
      <c r="V30" s="39">
        <f t="shared" si="0"/>
        <v>0</v>
      </c>
      <c r="W30" s="43">
        <f t="shared" si="1"/>
        <v>-25.179000000003725</v>
      </c>
    </row>
    <row r="31" spans="2:23" x14ac:dyDescent="0.25">
      <c r="B31" s="12" t="s">
        <v>123</v>
      </c>
      <c r="C31" s="13" t="s">
        <v>206</v>
      </c>
      <c r="D31" s="13">
        <v>9.4700000000000006</v>
      </c>
      <c r="E31" s="14">
        <v>10676379.753</v>
      </c>
      <c r="F31" s="14">
        <v>101105316.26091</v>
      </c>
      <c r="G31" s="15">
        <v>2.668523278794166E-2</v>
      </c>
      <c r="P31" s="31" t="s">
        <v>123</v>
      </c>
      <c r="Q31" s="32" t="s">
        <v>206</v>
      </c>
      <c r="R31" s="32">
        <v>9.4700000000000006</v>
      </c>
      <c r="S31" s="33">
        <v>10676379.753</v>
      </c>
      <c r="T31" s="32">
        <v>9.4700000000000006</v>
      </c>
      <c r="U31" s="33">
        <v>10676400</v>
      </c>
      <c r="V31" s="39">
        <f t="shared" si="0"/>
        <v>0</v>
      </c>
      <c r="W31" s="43">
        <f t="shared" si="1"/>
        <v>-20.246999999508262</v>
      </c>
    </row>
    <row r="32" spans="2:23" x14ac:dyDescent="0.25">
      <c r="B32" s="12" t="s">
        <v>125</v>
      </c>
      <c r="C32" s="13" t="s">
        <v>207</v>
      </c>
      <c r="D32" s="13">
        <v>18.850000000000001</v>
      </c>
      <c r="E32" s="14">
        <v>19496989.568999998</v>
      </c>
      <c r="F32" s="14">
        <v>367518253.37564999</v>
      </c>
      <c r="G32" s="15">
        <v>9.7000934350854828E-2</v>
      </c>
      <c r="P32" s="31" t="s">
        <v>125</v>
      </c>
      <c r="Q32" s="32" t="s">
        <v>207</v>
      </c>
      <c r="R32" s="32">
        <v>18.850000000000001</v>
      </c>
      <c r="S32" s="33">
        <v>19496989.568999998</v>
      </c>
      <c r="T32" s="32">
        <v>18.850000000000001</v>
      </c>
      <c r="U32" s="33">
        <v>19497000</v>
      </c>
      <c r="V32" s="39">
        <f t="shared" si="0"/>
        <v>0</v>
      </c>
      <c r="W32" s="43">
        <f t="shared" si="1"/>
        <v>-10.431000001728535</v>
      </c>
    </row>
    <row r="33" spans="1:23" x14ac:dyDescent="0.25">
      <c r="B33" s="12" t="s">
        <v>127</v>
      </c>
      <c r="C33" s="13" t="s">
        <v>208</v>
      </c>
      <c r="D33" s="13">
        <v>18.7</v>
      </c>
      <c r="E33" s="14">
        <v>11976856.168</v>
      </c>
      <c r="F33" s="14">
        <v>223967210.34159997</v>
      </c>
      <c r="G33" s="15">
        <v>5.9112788188193509E-2</v>
      </c>
      <c r="P33" s="31" t="s">
        <v>127</v>
      </c>
      <c r="Q33" s="32" t="s">
        <v>208</v>
      </c>
      <c r="R33" s="32">
        <v>18.7</v>
      </c>
      <c r="S33" s="33">
        <v>11976856.168</v>
      </c>
      <c r="T33" s="32">
        <v>18.7</v>
      </c>
      <c r="U33" s="33">
        <v>11976900</v>
      </c>
      <c r="V33" s="39">
        <f t="shared" si="0"/>
        <v>0</v>
      </c>
      <c r="W33" s="43">
        <f t="shared" si="1"/>
        <v>-43.832000000402331</v>
      </c>
    </row>
    <row r="34" spans="1:23" x14ac:dyDescent="0.25">
      <c r="B34" s="12" t="s">
        <v>129</v>
      </c>
      <c r="C34" s="13" t="s">
        <v>209</v>
      </c>
      <c r="D34" s="13">
        <v>15.25</v>
      </c>
      <c r="E34" s="14">
        <v>11847285.074999999</v>
      </c>
      <c r="F34" s="14">
        <v>180671097.39374998</v>
      </c>
      <c r="G34" s="15">
        <v>4.7685428128858155E-2</v>
      </c>
      <c r="P34" s="31" t="s">
        <v>129</v>
      </c>
      <c r="Q34" s="32" t="s">
        <v>209</v>
      </c>
      <c r="R34" s="32">
        <v>15.25</v>
      </c>
      <c r="S34" s="33">
        <v>11847285.074999999</v>
      </c>
      <c r="T34" s="32">
        <v>15.25</v>
      </c>
      <c r="U34" s="33">
        <v>11847300</v>
      </c>
      <c r="V34" s="39">
        <f t="shared" si="0"/>
        <v>0</v>
      </c>
      <c r="W34" s="43">
        <f t="shared" si="1"/>
        <v>-14.925000000745058</v>
      </c>
    </row>
    <row r="35" spans="1:23" ht="17.25" thickBot="1" x14ac:dyDescent="0.3">
      <c r="B35" s="16" t="s">
        <v>131</v>
      </c>
      <c r="C35" s="17" t="s">
        <v>210</v>
      </c>
      <c r="D35" s="17">
        <v>10.1</v>
      </c>
      <c r="E35" s="18">
        <v>2169072.9870000002</v>
      </c>
      <c r="F35" s="18">
        <v>21907637.168700002</v>
      </c>
      <c r="G35" s="19">
        <v>5.7821924632715732E-3</v>
      </c>
      <c r="P35" s="34" t="s">
        <v>131</v>
      </c>
      <c r="Q35" s="35" t="s">
        <v>210</v>
      </c>
      <c r="R35" s="35">
        <v>10.1</v>
      </c>
      <c r="S35" s="36">
        <v>2169072.9870000002</v>
      </c>
      <c r="T35" s="35">
        <v>10.1</v>
      </c>
      <c r="U35" s="36">
        <v>2169100</v>
      </c>
      <c r="V35" s="41">
        <f t="shared" si="0"/>
        <v>0</v>
      </c>
      <c r="W35" s="45">
        <f t="shared" si="1"/>
        <v>-27.01299999980256</v>
      </c>
    </row>
    <row r="36" spans="1:23" ht="17.25" thickBot="1" x14ac:dyDescent="0.3">
      <c r="A36" s="8" t="s">
        <v>211</v>
      </c>
      <c r="I36" s="20" t="s">
        <v>235</v>
      </c>
      <c r="J36" s="20"/>
    </row>
    <row r="37" spans="1:23" x14ac:dyDescent="0.25">
      <c r="B37" s="4" t="s">
        <v>139</v>
      </c>
      <c r="C37" s="10" t="s">
        <v>140</v>
      </c>
      <c r="D37" s="10" t="s">
        <v>141</v>
      </c>
      <c r="E37" s="10" t="s">
        <v>142</v>
      </c>
      <c r="F37" s="10" t="s">
        <v>143</v>
      </c>
      <c r="G37" s="9" t="s">
        <v>144</v>
      </c>
      <c r="I37" s="20"/>
      <c r="J37" s="21">
        <v>1113.03</v>
      </c>
    </row>
    <row r="38" spans="1:23" x14ac:dyDescent="0.25">
      <c r="B38" s="12" t="s">
        <v>145</v>
      </c>
      <c r="C38" s="13" t="s">
        <v>68</v>
      </c>
      <c r="D38" s="13">
        <v>18.600000000000001</v>
      </c>
      <c r="E38" s="14">
        <v>8964800</v>
      </c>
      <c r="F38" s="14">
        <v>166745280</v>
      </c>
      <c r="G38" s="15">
        <v>4.4039025000000002E-2</v>
      </c>
    </row>
    <row r="39" spans="1:23" x14ac:dyDescent="0.25">
      <c r="B39" s="12" t="s">
        <v>146</v>
      </c>
      <c r="C39" s="13" t="s">
        <v>70</v>
      </c>
      <c r="D39" s="13">
        <v>30.2</v>
      </c>
      <c r="E39" s="14">
        <v>1151200</v>
      </c>
      <c r="F39" s="14">
        <v>34766240</v>
      </c>
      <c r="G39" s="15">
        <v>9.1820970000000002E-3</v>
      </c>
    </row>
    <row r="40" spans="1:23" x14ac:dyDescent="0.25">
      <c r="B40" s="12" t="s">
        <v>147</v>
      </c>
      <c r="C40" s="13" t="s">
        <v>72</v>
      </c>
      <c r="D40" s="13">
        <v>9.94</v>
      </c>
      <c r="E40" s="14">
        <v>3238100</v>
      </c>
      <c r="F40" s="14">
        <v>32186714</v>
      </c>
      <c r="G40" s="15">
        <v>8.5008189999999997E-3</v>
      </c>
    </row>
    <row r="41" spans="1:23" x14ac:dyDescent="0.25">
      <c r="B41" s="12" t="s">
        <v>148</v>
      </c>
      <c r="C41" s="13" t="s">
        <v>74</v>
      </c>
      <c r="D41" s="13">
        <v>14.65</v>
      </c>
      <c r="E41" s="14">
        <v>213000</v>
      </c>
      <c r="F41" s="14">
        <v>3120450</v>
      </c>
      <c r="G41" s="15">
        <v>8.2414100000000002E-4</v>
      </c>
    </row>
    <row r="42" spans="1:23" x14ac:dyDescent="0.25">
      <c r="B42" s="12" t="s">
        <v>149</v>
      </c>
      <c r="C42" s="13" t="s">
        <v>76</v>
      </c>
      <c r="D42" s="13">
        <v>13.95</v>
      </c>
      <c r="E42" s="14">
        <v>1343000</v>
      </c>
      <c r="F42" s="14">
        <v>18734850</v>
      </c>
      <c r="G42" s="15">
        <v>4.948053E-3</v>
      </c>
    </row>
    <row r="43" spans="1:23" x14ac:dyDescent="0.25">
      <c r="B43" s="12" t="s">
        <v>150</v>
      </c>
      <c r="C43" s="13" t="s">
        <v>78</v>
      </c>
      <c r="D43" s="13">
        <v>30</v>
      </c>
      <c r="E43" s="14">
        <v>3473800</v>
      </c>
      <c r="F43" s="14">
        <v>104214000</v>
      </c>
      <c r="G43" s="15">
        <v>2.7523914999999999E-2</v>
      </c>
    </row>
    <row r="44" spans="1:23" x14ac:dyDescent="0.25">
      <c r="B44" s="12" t="s">
        <v>151</v>
      </c>
      <c r="C44" s="13" t="s">
        <v>80</v>
      </c>
      <c r="D44" s="13">
        <v>18.95</v>
      </c>
      <c r="E44" s="14">
        <v>362200</v>
      </c>
      <c r="F44" s="14">
        <v>6863690</v>
      </c>
      <c r="G44" s="15">
        <v>1.8127659999999999E-3</v>
      </c>
    </row>
    <row r="45" spans="1:23" x14ac:dyDescent="0.25">
      <c r="B45" s="12" t="s">
        <v>152</v>
      </c>
      <c r="C45" s="13" t="s">
        <v>82</v>
      </c>
      <c r="D45" s="13">
        <v>8.42</v>
      </c>
      <c r="E45" s="14">
        <v>5968900</v>
      </c>
      <c r="F45" s="14">
        <v>50258138</v>
      </c>
      <c r="G45" s="15">
        <v>1.3273656E-2</v>
      </c>
    </row>
    <row r="46" spans="1:23" x14ac:dyDescent="0.25">
      <c r="B46" s="12" t="s">
        <v>153</v>
      </c>
      <c r="C46" s="13" t="s">
        <v>84</v>
      </c>
      <c r="D46" s="13">
        <v>9.89</v>
      </c>
      <c r="E46" s="14">
        <v>1003200</v>
      </c>
      <c r="F46" s="14">
        <v>9921648</v>
      </c>
      <c r="G46" s="15">
        <v>2.620402E-3</v>
      </c>
    </row>
    <row r="47" spans="1:23" x14ac:dyDescent="0.25">
      <c r="B47" s="12" t="s">
        <v>154</v>
      </c>
      <c r="C47" s="13" t="s">
        <v>86</v>
      </c>
      <c r="D47" s="13">
        <v>9.27</v>
      </c>
      <c r="E47" s="14">
        <v>2605200</v>
      </c>
      <c r="F47" s="14">
        <v>24150204</v>
      </c>
      <c r="G47" s="15">
        <v>6.3782999999999999E-3</v>
      </c>
    </row>
    <row r="48" spans="1:23" x14ac:dyDescent="0.25">
      <c r="B48" s="12" t="s">
        <v>155</v>
      </c>
      <c r="C48" s="13" t="s">
        <v>88</v>
      </c>
      <c r="D48" s="13">
        <v>9.59</v>
      </c>
      <c r="E48" s="14">
        <v>3111400</v>
      </c>
      <c r="F48" s="14">
        <v>29838326</v>
      </c>
      <c r="G48" s="15">
        <v>7.8805879999999991E-3</v>
      </c>
    </row>
    <row r="49" spans="2:7" x14ac:dyDescent="0.25">
      <c r="B49" s="12" t="s">
        <v>156</v>
      </c>
      <c r="C49" s="13" t="s">
        <v>90</v>
      </c>
      <c r="D49" s="13">
        <v>13.55</v>
      </c>
      <c r="E49" s="14">
        <v>1503200</v>
      </c>
      <c r="F49" s="14">
        <v>20368360</v>
      </c>
      <c r="G49" s="15">
        <v>5.3794790000000004E-3</v>
      </c>
    </row>
    <row r="50" spans="2:7" x14ac:dyDescent="0.25">
      <c r="B50" s="12" t="s">
        <v>157</v>
      </c>
      <c r="C50" s="13" t="s">
        <v>92</v>
      </c>
      <c r="D50" s="13">
        <v>25.6</v>
      </c>
      <c r="E50" s="14">
        <v>316000</v>
      </c>
      <c r="F50" s="14">
        <v>8089600</v>
      </c>
      <c r="G50" s="15">
        <v>2.136541E-3</v>
      </c>
    </row>
    <row r="51" spans="2:7" x14ac:dyDescent="0.25">
      <c r="B51" s="12" t="s">
        <v>158</v>
      </c>
      <c r="C51" s="13" t="s">
        <v>94</v>
      </c>
      <c r="D51" s="13">
        <v>14.5</v>
      </c>
      <c r="E51" s="14">
        <v>562300</v>
      </c>
      <c r="F51" s="14">
        <v>8153350</v>
      </c>
      <c r="G51" s="15">
        <v>2.1533780000000001E-3</v>
      </c>
    </row>
    <row r="52" spans="2:7" x14ac:dyDescent="0.25">
      <c r="B52" s="12" t="s">
        <v>159</v>
      </c>
      <c r="C52" s="13" t="s">
        <v>96</v>
      </c>
      <c r="D52" s="13">
        <v>13.65</v>
      </c>
      <c r="E52" s="14">
        <v>301200</v>
      </c>
      <c r="F52" s="14">
        <v>4111380</v>
      </c>
      <c r="G52" s="15">
        <v>1.0858549999999999E-3</v>
      </c>
    </row>
    <row r="53" spans="2:7" x14ac:dyDescent="0.25">
      <c r="B53" s="12" t="s">
        <v>160</v>
      </c>
      <c r="C53" s="13" t="s">
        <v>98</v>
      </c>
      <c r="D53" s="13">
        <v>13.6</v>
      </c>
      <c r="E53" s="14">
        <v>1335700</v>
      </c>
      <c r="F53" s="14">
        <v>18165520</v>
      </c>
      <c r="G53" s="15">
        <v>4.7976879999999996E-3</v>
      </c>
    </row>
    <row r="54" spans="2:7" x14ac:dyDescent="0.25">
      <c r="B54" s="12" t="s">
        <v>161</v>
      </c>
      <c r="C54" s="13" t="s">
        <v>100</v>
      </c>
      <c r="D54" s="13">
        <v>8.93</v>
      </c>
      <c r="E54" s="14">
        <v>1624500</v>
      </c>
      <c r="F54" s="14">
        <v>14506785</v>
      </c>
      <c r="G54" s="15">
        <v>3.831381E-3</v>
      </c>
    </row>
    <row r="55" spans="2:7" x14ac:dyDescent="0.25">
      <c r="B55" s="12" t="s">
        <v>162</v>
      </c>
      <c r="C55" s="13" t="s">
        <v>102</v>
      </c>
      <c r="D55" s="13">
        <v>16.55</v>
      </c>
      <c r="E55" s="14">
        <v>1667100</v>
      </c>
      <c r="F55" s="14">
        <v>27590505</v>
      </c>
      <c r="G55" s="15">
        <v>7.2869170000000004E-3</v>
      </c>
    </row>
    <row r="56" spans="2:7" x14ac:dyDescent="0.25">
      <c r="B56" s="12" t="s">
        <v>163</v>
      </c>
      <c r="C56" s="13" t="s">
        <v>104</v>
      </c>
      <c r="D56" s="13">
        <v>17.05</v>
      </c>
      <c r="E56" s="14">
        <v>10520500</v>
      </c>
      <c r="F56" s="14">
        <v>179374525</v>
      </c>
      <c r="G56" s="15">
        <v>4.7374529999999998E-2</v>
      </c>
    </row>
    <row r="57" spans="2:7" x14ac:dyDescent="0.25">
      <c r="B57" s="12" t="s">
        <v>164</v>
      </c>
      <c r="C57" s="13" t="s">
        <v>106</v>
      </c>
      <c r="D57" s="13">
        <v>49</v>
      </c>
      <c r="E57" s="14">
        <v>10233600</v>
      </c>
      <c r="F57" s="14">
        <v>501446400</v>
      </c>
      <c r="G57" s="15">
        <v>0.132436796</v>
      </c>
    </row>
    <row r="58" spans="2:7" x14ac:dyDescent="0.25">
      <c r="B58" s="12" t="s">
        <v>165</v>
      </c>
      <c r="C58" s="13" t="s">
        <v>108</v>
      </c>
      <c r="D58" s="13">
        <v>49</v>
      </c>
      <c r="E58" s="14">
        <v>12563200</v>
      </c>
      <c r="F58" s="14">
        <v>615596800</v>
      </c>
      <c r="G58" s="15">
        <v>0.16258501</v>
      </c>
    </row>
    <row r="59" spans="2:7" x14ac:dyDescent="0.25">
      <c r="B59" s="12" t="s">
        <v>166</v>
      </c>
      <c r="C59" s="13" t="s">
        <v>110</v>
      </c>
      <c r="D59" s="13">
        <v>8.3699999999999992</v>
      </c>
      <c r="E59" s="14">
        <v>14975700</v>
      </c>
      <c r="F59" s="14">
        <v>125346609</v>
      </c>
      <c r="G59" s="15">
        <v>3.3105240000000001E-2</v>
      </c>
    </row>
    <row r="60" spans="2:7" x14ac:dyDescent="0.25">
      <c r="B60" s="12" t="s">
        <v>167</v>
      </c>
      <c r="C60" s="13" t="s">
        <v>112</v>
      </c>
      <c r="D60" s="13">
        <v>18.55</v>
      </c>
      <c r="E60" s="14">
        <v>8765400</v>
      </c>
      <c r="F60" s="14">
        <v>162598170</v>
      </c>
      <c r="G60" s="15">
        <v>4.2943733999999997E-2</v>
      </c>
    </row>
    <row r="61" spans="2:7" x14ac:dyDescent="0.25">
      <c r="B61" s="12" t="s">
        <v>168</v>
      </c>
      <c r="C61" s="13" t="s">
        <v>114</v>
      </c>
      <c r="D61" s="13">
        <v>13.05</v>
      </c>
      <c r="E61" s="14">
        <v>11998600</v>
      </c>
      <c r="F61" s="14">
        <v>156581730</v>
      </c>
      <c r="G61" s="15">
        <v>4.1354733999999997E-2</v>
      </c>
    </row>
    <row r="62" spans="2:7" x14ac:dyDescent="0.25">
      <c r="B62" s="12" t="s">
        <v>169</v>
      </c>
      <c r="C62" s="13" t="s">
        <v>116</v>
      </c>
      <c r="D62" s="13">
        <v>24.45</v>
      </c>
      <c r="E62" s="14">
        <v>13599800</v>
      </c>
      <c r="F62" s="14">
        <v>332515110</v>
      </c>
      <c r="G62" s="15">
        <v>8.7820424999999994E-2</v>
      </c>
    </row>
    <row r="63" spans="2:7" x14ac:dyDescent="0.25">
      <c r="B63" s="12" t="s">
        <v>170</v>
      </c>
      <c r="C63" s="13" t="s">
        <v>118</v>
      </c>
      <c r="D63" s="13">
        <v>12.55</v>
      </c>
      <c r="E63" s="14">
        <v>9520700</v>
      </c>
      <c r="F63" s="14">
        <v>119484785</v>
      </c>
      <c r="G63" s="15">
        <v>3.1557076000000003E-2</v>
      </c>
    </row>
    <row r="64" spans="2:7" x14ac:dyDescent="0.25">
      <c r="B64" s="12" t="s">
        <v>171</v>
      </c>
      <c r="C64" s="13" t="s">
        <v>120</v>
      </c>
      <c r="D64" s="13">
        <v>8.86</v>
      </c>
      <c r="E64" s="14">
        <v>10228100</v>
      </c>
      <c r="F64" s="14">
        <v>90620966</v>
      </c>
      <c r="G64" s="15">
        <v>2.3933864999999999E-2</v>
      </c>
    </row>
    <row r="65" spans="2:7" x14ac:dyDescent="0.25">
      <c r="B65" s="12" t="s">
        <v>172</v>
      </c>
      <c r="C65" s="13" t="s">
        <v>122</v>
      </c>
      <c r="D65" s="13">
        <v>9.39</v>
      </c>
      <c r="E65" s="14">
        <v>2746100</v>
      </c>
      <c r="F65" s="14">
        <v>25785879</v>
      </c>
      <c r="G65" s="15">
        <v>6.8102980000000002E-3</v>
      </c>
    </row>
    <row r="66" spans="2:7" x14ac:dyDescent="0.25">
      <c r="B66" s="12" t="s">
        <v>173</v>
      </c>
      <c r="C66" s="13" t="s">
        <v>124</v>
      </c>
      <c r="D66" s="13">
        <v>9.4700000000000006</v>
      </c>
      <c r="E66" s="14">
        <v>10676400</v>
      </c>
      <c r="F66" s="14">
        <v>101105508</v>
      </c>
      <c r="G66" s="15">
        <v>2.6702933000000002E-2</v>
      </c>
    </row>
    <row r="67" spans="2:7" x14ac:dyDescent="0.25">
      <c r="B67" s="12" t="s">
        <v>174</v>
      </c>
      <c r="C67" s="13" t="s">
        <v>126</v>
      </c>
      <c r="D67" s="13">
        <v>18.850000000000001</v>
      </c>
      <c r="E67" s="14">
        <v>19497000</v>
      </c>
      <c r="F67" s="14">
        <v>367518450</v>
      </c>
      <c r="G67" s="15">
        <v>9.7065141999999993E-2</v>
      </c>
    </row>
    <row r="68" spans="2:7" x14ac:dyDescent="0.25">
      <c r="B68" s="12" t="s">
        <v>175</v>
      </c>
      <c r="C68" s="13" t="s">
        <v>128</v>
      </c>
      <c r="D68" s="13">
        <v>18.7</v>
      </c>
      <c r="E68" s="14">
        <v>11976900</v>
      </c>
      <c r="F68" s="14">
        <v>223968030</v>
      </c>
      <c r="G68" s="15">
        <v>5.9152101999999998E-2</v>
      </c>
    </row>
    <row r="69" spans="2:7" x14ac:dyDescent="0.25">
      <c r="B69" s="12" t="s">
        <v>176</v>
      </c>
      <c r="C69" s="13" t="s">
        <v>130</v>
      </c>
      <c r="D69" s="13">
        <v>15.25</v>
      </c>
      <c r="E69" s="14">
        <v>11847300</v>
      </c>
      <c r="F69" s="14">
        <v>180671325</v>
      </c>
      <c r="G69" s="15">
        <v>4.7717027000000002E-2</v>
      </c>
    </row>
    <row r="70" spans="2:7" ht="17.25" thickBot="1" x14ac:dyDescent="0.3">
      <c r="B70" s="16" t="s">
        <v>177</v>
      </c>
      <c r="C70" s="17" t="s">
        <v>132</v>
      </c>
      <c r="D70" s="17">
        <v>10.1</v>
      </c>
      <c r="E70" s="18">
        <v>2169100</v>
      </c>
      <c r="F70" s="18">
        <v>21907910</v>
      </c>
      <c r="G70" s="19">
        <v>5.7860890000000003E-3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TheoTrd</vt:lpstr>
      <vt:lpstr>TrdRecord</vt:lpstr>
      <vt:lpstr>StkRecord</vt:lpstr>
      <vt:lpstr>IndexDivisor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謝明翰</dc:creator>
  <cp:lastModifiedBy>謝明翰</cp:lastModifiedBy>
  <dcterms:created xsi:type="dcterms:W3CDTF">2017-04-07T01:42:06Z</dcterms:created>
  <dcterms:modified xsi:type="dcterms:W3CDTF">2017-04-07T07:03:24Z</dcterms:modified>
</cp:coreProperties>
</file>