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6955" windowHeight="12330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H46" i="2" l="1"/>
  <c r="H45" i="2"/>
  <c r="H44" i="2"/>
  <c r="J44" i="2"/>
  <c r="K44" i="2" s="1"/>
  <c r="L44" i="2" s="1"/>
  <c r="J45" i="2"/>
  <c r="J46" i="2"/>
  <c r="K46" i="2" s="1"/>
  <c r="L46" i="2" s="1"/>
  <c r="M12" i="2"/>
  <c r="M13" i="2"/>
  <c r="M14" i="2"/>
  <c r="M10" i="2"/>
  <c r="L12" i="2"/>
  <c r="L13" i="2"/>
  <c r="L14" i="2"/>
  <c r="L10" i="2"/>
  <c r="G32" i="2"/>
  <c r="G33" i="2"/>
  <c r="G34" i="2"/>
  <c r="G31" i="2"/>
  <c r="J31" i="2" s="1"/>
  <c r="I34" i="2"/>
  <c r="I33" i="2"/>
  <c r="J33" i="2" s="1"/>
  <c r="I32" i="2"/>
  <c r="J23" i="2"/>
  <c r="I26" i="2"/>
  <c r="I25" i="2"/>
  <c r="J25" i="2" s="1"/>
  <c r="I24" i="2"/>
  <c r="G24" i="2"/>
  <c r="G25" i="2"/>
  <c r="G26" i="2"/>
  <c r="J26" i="2" s="1"/>
  <c r="G23" i="2"/>
  <c r="K45" i="2" l="1"/>
  <c r="L45" i="2" s="1"/>
  <c r="L47" i="2"/>
  <c r="J24" i="2"/>
  <c r="N12" i="2"/>
  <c r="O12" i="2" s="1"/>
  <c r="N10" i="2"/>
  <c r="O10" i="2" s="1"/>
  <c r="N14" i="2"/>
  <c r="O14" i="2" s="1"/>
  <c r="J27" i="2"/>
  <c r="N13" i="2"/>
  <c r="O13" i="2" s="1"/>
  <c r="J32" i="2"/>
  <c r="J34" i="2"/>
  <c r="J35" i="2"/>
  <c r="L35" i="2" s="1"/>
  <c r="H35" i="1"/>
  <c r="H23" i="1"/>
  <c r="H24" i="1"/>
  <c r="H25" i="1"/>
  <c r="H26" i="1"/>
  <c r="H27" i="1"/>
  <c r="H28" i="1"/>
  <c r="H29" i="1"/>
  <c r="H30" i="1"/>
  <c r="H31" i="1"/>
  <c r="H32" i="1"/>
  <c r="H33" i="1"/>
  <c r="H34" i="1"/>
  <c r="H22" i="1"/>
</calcChain>
</file>

<file path=xl/sharedStrings.xml><?xml version="1.0" encoding="utf-8"?>
<sst xmlns="http://schemas.openxmlformats.org/spreadsheetml/2006/main" count="160" uniqueCount="69">
  <si>
    <t>DV01</t>
  </si>
  <si>
    <t>16TB000018</t>
  </si>
  <si>
    <t>G13410</t>
  </si>
  <si>
    <t>B</t>
  </si>
  <si>
    <t>16TB000019</t>
  </si>
  <si>
    <t>B64490</t>
  </si>
  <si>
    <t>16TB000020</t>
  </si>
  <si>
    <t>16TB000036</t>
  </si>
  <si>
    <t>16TB000037</t>
  </si>
  <si>
    <t>16TB000065</t>
  </si>
  <si>
    <t>B903UY</t>
  </si>
  <si>
    <t>16TB000066</t>
  </si>
  <si>
    <t>16TB000067</t>
  </si>
  <si>
    <t>16TB000068</t>
  </si>
  <si>
    <t>17TB000200</t>
  </si>
  <si>
    <t>B638B9</t>
  </si>
  <si>
    <t>17TB000262</t>
  </si>
  <si>
    <t>B903WC</t>
  </si>
  <si>
    <t>17TB000276</t>
  </si>
  <si>
    <t>B94639</t>
  </si>
  <si>
    <t>17TB000298</t>
  </si>
  <si>
    <t>B93534</t>
  </si>
  <si>
    <t>17TB000301</t>
  </si>
  <si>
    <t>B644AM</t>
  </si>
  <si>
    <r>
      <rPr>
        <sz val="12"/>
        <color theme="1"/>
        <rFont val="新細明體"/>
        <family val="2"/>
        <charset val="136"/>
      </rPr>
      <t>交易單號</t>
    </r>
  </si>
  <si>
    <r>
      <rPr>
        <sz val="12"/>
        <color theme="1"/>
        <rFont val="新細明體"/>
        <family val="2"/>
        <charset val="136"/>
      </rPr>
      <t>交易日期</t>
    </r>
  </si>
  <si>
    <r>
      <rPr>
        <sz val="12"/>
        <color theme="1"/>
        <rFont val="新細明體"/>
        <family val="2"/>
        <charset val="136"/>
      </rPr>
      <t>交割日期</t>
    </r>
  </si>
  <si>
    <r>
      <rPr>
        <sz val="12"/>
        <color theme="1"/>
        <rFont val="新細明體"/>
        <family val="2"/>
        <charset val="136"/>
      </rPr>
      <t>債券代號</t>
    </r>
  </si>
  <si>
    <r>
      <rPr>
        <sz val="12"/>
        <color theme="1"/>
        <rFont val="新細明體"/>
        <family val="2"/>
        <charset val="136"/>
      </rPr>
      <t>債券名稱</t>
    </r>
  </si>
  <si>
    <r>
      <rPr>
        <sz val="12"/>
        <color theme="1"/>
        <rFont val="新細明體"/>
        <family val="2"/>
        <charset val="136"/>
      </rPr>
      <t>買賣別</t>
    </r>
  </si>
  <si>
    <r>
      <rPr>
        <sz val="12"/>
        <color theme="1"/>
        <rFont val="新細明體"/>
        <family val="2"/>
        <charset val="136"/>
      </rPr>
      <t>交易面額</t>
    </r>
  </si>
  <si>
    <r>
      <rPr>
        <sz val="12"/>
        <color theme="1"/>
        <rFont val="新細明體"/>
        <family val="2"/>
        <charset val="136"/>
      </rPr>
      <t>除息價</t>
    </r>
  </si>
  <si>
    <r>
      <rPr>
        <sz val="12"/>
        <color theme="1"/>
        <rFont val="新細明體"/>
        <family val="2"/>
        <charset val="136"/>
      </rPr>
      <t>交割金額</t>
    </r>
  </si>
  <si>
    <r>
      <rPr>
        <sz val="12"/>
        <color theme="1"/>
        <rFont val="新細明體"/>
        <family val="2"/>
        <charset val="136"/>
      </rPr>
      <t>利率</t>
    </r>
  </si>
  <si>
    <r>
      <rPr>
        <sz val="12"/>
        <color theme="1"/>
        <rFont val="新細明體"/>
        <family val="2"/>
        <charset val="136"/>
      </rPr>
      <t>市場利率</t>
    </r>
  </si>
  <si>
    <r>
      <rPr>
        <sz val="12"/>
        <color theme="1"/>
        <rFont val="新細明體"/>
        <family val="2"/>
        <charset val="136"/>
      </rPr>
      <t>市場價格</t>
    </r>
  </si>
  <si>
    <r>
      <rPr>
        <sz val="12"/>
        <color theme="1"/>
        <rFont val="新細明體"/>
        <family val="2"/>
        <charset val="136"/>
      </rPr>
      <t>未實現</t>
    </r>
  </si>
  <si>
    <r>
      <rPr>
        <sz val="12"/>
        <color theme="1"/>
        <rFont val="新細明體"/>
        <family val="2"/>
        <charset val="136"/>
      </rPr>
      <t>存續期間</t>
    </r>
  </si>
  <si>
    <r>
      <rPr>
        <sz val="12"/>
        <color theme="1"/>
        <rFont val="新細明體"/>
        <family val="2"/>
        <charset val="136"/>
      </rPr>
      <t>未實現匯兌損益</t>
    </r>
  </si>
  <si>
    <r>
      <rPr>
        <sz val="12"/>
        <color theme="1"/>
        <rFont val="新細明體"/>
        <family val="2"/>
        <charset val="136"/>
      </rPr>
      <t>中國輸出入銀行第二十二期第二次輸出入金融債券</t>
    </r>
  </si>
  <si>
    <r>
      <rPr>
        <sz val="12"/>
        <color theme="1"/>
        <rFont val="新細明體"/>
        <family val="2"/>
        <charset val="136"/>
      </rPr>
      <t>鴻海一百零四年度第三期無擔保普通公司債丙券</t>
    </r>
  </si>
  <si>
    <r>
      <rPr>
        <sz val="12"/>
        <color theme="1"/>
        <rFont val="新細明體"/>
        <family val="2"/>
        <charset val="136"/>
      </rPr>
      <t>鴻海精密工業股一百零六年度第一期無擔保普通公司債乙券</t>
    </r>
  </si>
  <si>
    <r>
      <rPr>
        <sz val="12"/>
        <color theme="1"/>
        <rFont val="新細明體"/>
        <family val="2"/>
        <charset val="136"/>
      </rPr>
      <t>資料日期</t>
    </r>
    <phoneticPr fontId="1" type="noConversion"/>
  </si>
  <si>
    <r>
      <rPr>
        <sz val="12"/>
        <color theme="1"/>
        <rFont val="新細明體"/>
        <family val="2"/>
        <charset val="136"/>
      </rPr>
      <t>交易日除息價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台幣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</si>
  <si>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2"/>
        <charset val="136"/>
      </rPr>
      <t>交易日交割金額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台幣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</si>
  <si>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2"/>
        <charset val="136"/>
      </rPr>
      <t>交易日市價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台幣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</si>
  <si>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2"/>
        <charset val="136"/>
      </rPr>
      <t>未實現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台幣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</si>
  <si>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2"/>
        <charset val="136"/>
      </rPr>
      <t>未實現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台幣</t>
    </r>
    <r>
      <rPr>
        <sz val="12"/>
        <color theme="1"/>
        <rFont val="Calibri"/>
        <family val="2"/>
      </rPr>
      <t>)1</t>
    </r>
  </si>
  <si>
    <r>
      <rPr>
        <sz val="12"/>
        <color theme="1"/>
        <rFont val="新細明體"/>
        <family val="2"/>
        <charset val="136"/>
      </rPr>
      <t>台灣電力股份有限公司</t>
    </r>
    <r>
      <rPr>
        <sz val="12"/>
        <color theme="1"/>
        <rFont val="Calibri"/>
        <family val="2"/>
      </rPr>
      <t>101-3</t>
    </r>
    <r>
      <rPr>
        <sz val="12"/>
        <color theme="1"/>
        <rFont val="新細明體"/>
        <family val="2"/>
        <charset val="136"/>
      </rPr>
      <t>期無擔保普通公司債甲類券</t>
    </r>
  </si>
  <si>
    <r>
      <rPr>
        <sz val="12"/>
        <color theme="1"/>
        <rFont val="新細明體"/>
        <family val="2"/>
        <charset val="136"/>
      </rPr>
      <t>聯華電子股份有限公司</t>
    </r>
    <r>
      <rPr>
        <sz val="12"/>
        <color theme="1"/>
        <rFont val="Calibri"/>
        <family val="2"/>
      </rPr>
      <t>106</t>
    </r>
    <r>
      <rPr>
        <sz val="12"/>
        <color theme="1"/>
        <rFont val="新細明體"/>
        <family val="2"/>
        <charset val="136"/>
      </rPr>
      <t>年度第一期無擔保普通公司債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甲類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</si>
  <si>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2"/>
        <charset val="136"/>
      </rPr>
      <t>台灣電力股份有限公司</t>
    </r>
    <r>
      <rPr>
        <sz val="12"/>
        <color theme="1"/>
        <rFont val="Calibri"/>
        <family val="2"/>
      </rPr>
      <t>106</t>
    </r>
    <r>
      <rPr>
        <sz val="12"/>
        <color theme="1"/>
        <rFont val="新細明體"/>
        <family val="2"/>
        <charset val="136"/>
      </rPr>
      <t>年度第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2"/>
        <charset val="136"/>
      </rPr>
      <t>期無擔保普通公司債甲類券</t>
    </r>
  </si>
  <si>
    <r>
      <rPr>
        <sz val="12"/>
        <color theme="1"/>
        <rFont val="新細明體"/>
        <family val="2"/>
        <charset val="136"/>
      </rPr>
      <t>遠傳電信股份有限公司</t>
    </r>
    <r>
      <rPr>
        <sz val="12"/>
        <color theme="1"/>
        <rFont val="Calibri"/>
        <family val="2"/>
      </rPr>
      <t>106</t>
    </r>
    <r>
      <rPr>
        <sz val="12"/>
        <color theme="1"/>
        <rFont val="新細明體"/>
        <family val="2"/>
        <charset val="136"/>
      </rPr>
      <t>年度國內第一次無擔保普通公司債</t>
    </r>
  </si>
  <si>
    <r>
      <rPr>
        <sz val="12"/>
        <color theme="1"/>
        <rFont val="新細明體"/>
        <family val="2"/>
        <charset val="136"/>
      </rPr>
      <t>裕融企業股份有限公司一</t>
    </r>
    <r>
      <rPr>
        <sz val="12"/>
        <color theme="1"/>
        <rFont val="Calibri"/>
        <family val="2"/>
      </rPr>
      <t>O</t>
    </r>
    <r>
      <rPr>
        <sz val="12"/>
        <color theme="1"/>
        <rFont val="新細明體"/>
        <family val="2"/>
        <charset val="136"/>
      </rPr>
      <t>六年度第一期無擔保普通公司債</t>
    </r>
  </si>
  <si>
    <r>
      <rPr>
        <sz val="12"/>
        <color theme="1"/>
        <rFont val="細明體"/>
        <family val="3"/>
        <charset val="136"/>
      </rPr>
      <t>市場價格</t>
    </r>
    <r>
      <rPr>
        <sz val="12"/>
        <color theme="1"/>
        <rFont val="Calibri"/>
        <family val="2"/>
      </rPr>
      <t>/</t>
    </r>
    <r>
      <rPr>
        <sz val="12"/>
        <color theme="1"/>
        <rFont val="細明體"/>
        <family val="3"/>
        <charset val="136"/>
      </rPr>
      <t>交易面額</t>
    </r>
    <phoneticPr fontId="1" type="noConversion"/>
  </si>
  <si>
    <r>
      <rPr>
        <sz val="12"/>
        <color theme="1"/>
        <rFont val="細明體"/>
        <family val="3"/>
        <charset val="136"/>
      </rPr>
      <t>市場價格</t>
    </r>
    <r>
      <rPr>
        <sz val="12"/>
        <color theme="1"/>
        <rFont val="Calibri"/>
        <family val="2"/>
      </rPr>
      <t>/</t>
    </r>
    <r>
      <rPr>
        <sz val="12"/>
        <color theme="1"/>
        <rFont val="細明體"/>
        <family val="3"/>
        <charset val="136"/>
      </rPr>
      <t>交易面額</t>
    </r>
    <phoneticPr fontId="1" type="noConversion"/>
  </si>
  <si>
    <t>n</t>
    <phoneticPr fontId="1" type="noConversion"/>
  </si>
  <si>
    <t>CF</t>
    <phoneticPr fontId="1" type="noConversion"/>
  </si>
  <si>
    <t>Coupon</t>
    <phoneticPr fontId="1" type="noConversion"/>
  </si>
  <si>
    <t>Bond</t>
    <phoneticPr fontId="1" type="noConversion"/>
  </si>
  <si>
    <t>Yield</t>
    <phoneticPr fontId="1" type="noConversion"/>
  </si>
  <si>
    <t>sum</t>
    <phoneticPr fontId="1" type="noConversion"/>
  </si>
  <si>
    <t>h</t>
    <phoneticPr fontId="1" type="noConversion"/>
  </si>
  <si>
    <t>1+Y</t>
    <phoneticPr fontId="1" type="noConversion"/>
  </si>
  <si>
    <r>
      <t>Y(</t>
    </r>
    <r>
      <rPr>
        <sz val="12"/>
        <color theme="1"/>
        <rFont val="細明體"/>
        <family val="3"/>
        <charset val="136"/>
      </rPr>
      <t>殖利率</t>
    </r>
    <r>
      <rPr>
        <sz val="12"/>
        <color theme="1"/>
        <rFont val="Calibri"/>
        <family val="2"/>
      </rPr>
      <t>)</t>
    </r>
    <phoneticPr fontId="1" type="noConversion"/>
  </si>
  <si>
    <t>diff</t>
    <phoneticPr fontId="1" type="noConversion"/>
  </si>
  <si>
    <t>Yield Rate</t>
    <phoneticPr fontId="1" type="noConversion"/>
  </si>
  <si>
    <t>n</t>
    <phoneticPr fontId="1" type="noConversion"/>
  </si>
  <si>
    <t>(1+Y)^n</t>
    <phoneticPr fontId="1" type="noConversion"/>
  </si>
  <si>
    <t>除息價(買進時的成本)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</si>
</sst>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);[Red]\(#,##0\)"/>
    <numFmt numFmtId="186" formatCode="0.0000"/>
    <numFmt numFmtId="192" formatCode="_-* #,##0_-;\-* #,##0_-;_-* &quot;-&quot;??_-;_-@_-"/>
    <numFmt numFmtId="196" formatCode="0.00000"/>
    <numFmt numFmtId="199" formatCode="0.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Border="1">
      <alignment vertical="center"/>
    </xf>
    <xf numFmtId="14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14" fontId="4" fillId="0" borderId="4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14" fontId="4" fillId="0" borderId="6" xfId="0" applyNumberFormat="1" applyFont="1" applyBorder="1">
      <alignment vertical="center"/>
    </xf>
    <xf numFmtId="0" fontId="4" fillId="0" borderId="7" xfId="0" applyFont="1" applyBorder="1">
      <alignment vertical="center"/>
    </xf>
    <xf numFmtId="14" fontId="4" fillId="0" borderId="9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176" fontId="4" fillId="0" borderId="13" xfId="0" applyNumberFormat="1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14" fontId="4" fillId="0" borderId="15" xfId="0" applyNumberFormat="1" applyFont="1" applyBorder="1">
      <alignment vertical="center"/>
    </xf>
    <xf numFmtId="0" fontId="4" fillId="0" borderId="16" xfId="0" applyFont="1" applyBorder="1">
      <alignment vertical="center"/>
    </xf>
    <xf numFmtId="186" fontId="4" fillId="0" borderId="0" xfId="0" applyNumberFormat="1" applyFont="1" applyBorder="1">
      <alignment vertical="center"/>
    </xf>
    <xf numFmtId="176" fontId="4" fillId="0" borderId="16" xfId="0" applyNumberFormat="1" applyFont="1" applyBorder="1">
      <alignment vertical="center"/>
    </xf>
    <xf numFmtId="14" fontId="4" fillId="0" borderId="17" xfId="0" applyNumberFormat="1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92" fontId="4" fillId="0" borderId="0" xfId="1" applyNumberFormat="1" applyFont="1" applyBorder="1">
      <alignment vertical="center"/>
    </xf>
    <xf numFmtId="192" fontId="4" fillId="0" borderId="10" xfId="1" applyNumberFormat="1" applyFont="1" applyBorder="1">
      <alignment vertical="center"/>
    </xf>
    <xf numFmtId="192" fontId="4" fillId="0" borderId="7" xfId="1" applyNumberFormat="1" applyFont="1" applyBorder="1">
      <alignment vertical="center"/>
    </xf>
    <xf numFmtId="196" fontId="4" fillId="0" borderId="0" xfId="0" applyNumberFormat="1" applyFont="1">
      <alignment vertical="center"/>
    </xf>
    <xf numFmtId="192" fontId="4" fillId="0" borderId="0" xfId="1" applyNumberFormat="1" applyFont="1">
      <alignment vertical="center"/>
    </xf>
    <xf numFmtId="199" fontId="4" fillId="0" borderId="0" xfId="0" applyNumberFormat="1" applyFont="1">
      <alignment vertical="center"/>
    </xf>
    <xf numFmtId="43" fontId="4" fillId="0" borderId="0" xfId="0" applyNumberFormat="1" applyFont="1">
      <alignment vertical="center"/>
    </xf>
    <xf numFmtId="192" fontId="4" fillId="0" borderId="3" xfId="1" applyNumberFormat="1" applyFont="1" applyBorder="1">
      <alignment vertical="center"/>
    </xf>
    <xf numFmtId="192" fontId="4" fillId="0" borderId="5" xfId="1" applyNumberFormat="1" applyFont="1" applyBorder="1">
      <alignment vertical="center"/>
    </xf>
    <xf numFmtId="192" fontId="4" fillId="0" borderId="11" xfId="1" applyNumberFormat="1" applyFont="1" applyBorder="1">
      <alignment vertical="center"/>
    </xf>
    <xf numFmtId="192" fontId="4" fillId="0" borderId="8" xfId="1" applyNumberFormat="1" applyFont="1" applyBorder="1">
      <alignment vertical="center"/>
    </xf>
    <xf numFmtId="0" fontId="3" fillId="0" borderId="0" xfId="0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14</xdr:row>
      <xdr:rowOff>6350</xdr:rowOff>
    </xdr:from>
    <xdr:ext cx="7200900" cy="1860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/>
            <xdr:cNvSpPr txBox="1"/>
          </xdr:nvSpPr>
          <xdr:spPr>
            <a:xfrm>
              <a:off x="152400" y="2990850"/>
              <a:ext cx="7200900" cy="186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600" b="0" i="1">
                        <a:latin typeface="Cambria Math"/>
                      </a:rPr>
                      <m:t>𝑃</m:t>
                    </m:r>
                    <m:r>
                      <a:rPr lang="en-US" altLang="zh-TW" sz="1600" b="0" i="1">
                        <a:latin typeface="Cambria Math"/>
                      </a:rPr>
                      <m:t>(</m:t>
                    </m:r>
                    <m:r>
                      <a:rPr lang="zh-TW" altLang="en-US" sz="1600" b="0" i="1">
                        <a:latin typeface="Cambria Math"/>
                      </a:rPr>
                      <m:t>除息價</m:t>
                    </m:r>
                    <m:r>
                      <a:rPr lang="en-US" altLang="zh-TW" sz="1600" b="0" i="1">
                        <a:latin typeface="Cambria Math"/>
                      </a:rPr>
                      <m:t>)=</m:t>
                    </m:r>
                    <m:nary>
                      <m:naryPr>
                        <m:chr m:val="∑"/>
                        <m:ctrlPr>
                          <a:rPr lang="en-US" altLang="zh-TW" sz="16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600" b="0" i="1">
                            <a:latin typeface="Cambria Math"/>
                          </a:rPr>
                          <m:t>𝑛</m:t>
                        </m:r>
                        <m:r>
                          <a:rPr lang="en-US" altLang="zh-TW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altLang="zh-TW" sz="1600" b="0" i="1">
                            <a:latin typeface="Cambria Math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altLang="zh-TW" sz="1600" b="0" i="1">
                                <a:latin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(1+</m:t>
                                </m:r>
                                <m:f>
                                  <m:f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𝑌</m:t>
                                    </m:r>
                                  </m:num>
                                  <m:den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𝑓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∗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−1−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h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altLang="zh-TW" sz="1600" b="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𝐷</m:t>
                                        </m:r>
                                      </m:e>
                                      <m:sup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𝐷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e>
                    </m:nary>
                    <m:r>
                      <a:rPr lang="en-US" altLang="zh-TW" sz="1600" b="0" i="1">
                        <a:latin typeface="Cambria Math"/>
                      </a:rPr>
                      <m:t>−</m:t>
                    </m:r>
                    <m:r>
                      <a:rPr lang="en-US" altLang="zh-TW" sz="1600" b="0" i="1">
                        <a:latin typeface="Cambria Math"/>
                      </a:rPr>
                      <m:t>𝐹𝑉</m:t>
                    </m:r>
                    <m:r>
                      <a:rPr lang="en-US" altLang="zh-TW" sz="1600" b="0" i="1"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lang="en-US" altLang="zh-TW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altLang="zh-TW" sz="1600" b="0" i="1">
                            <a:latin typeface="Cambria Math"/>
                          </a:rPr>
                          <m:t>𝐶</m:t>
                        </m:r>
                      </m:num>
                      <m:den>
                        <m:r>
                          <a:rPr lang="en-US" altLang="zh-TW" sz="1600" b="0" i="1">
                            <a:latin typeface="Cambria Math"/>
                          </a:rPr>
                          <m:t>𝑓</m:t>
                        </m:r>
                      </m:den>
                    </m:f>
                    <m:r>
                      <a:rPr lang="en-US" altLang="zh-TW" sz="1600" b="0" i="1">
                        <a:latin typeface="Cambria Math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US" altLang="zh-TW" sz="1600" b="0" i="1">
                            <a:latin typeface="Cambria Math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altLang="zh-TW" sz="16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TW" sz="1600" b="0" i="1">
                                <a:latin typeface="Cambria Math"/>
                              </a:rPr>
                              <m:t>𝑠</m:t>
                            </m:r>
                            <m:r>
                              <a:rPr lang="en-US" altLang="zh-TW" sz="1600" b="0" i="1">
                                <a:latin typeface="Cambria Math"/>
                              </a:rPr>
                              <m:t>=0</m:t>
                            </m:r>
                          </m:sub>
                          <m:sup>
                            <m:r>
                              <a:rPr lang="en-US" altLang="zh-TW" sz="1600" b="0" i="1">
                                <a:latin typeface="Cambria Math"/>
                              </a:rPr>
                              <m:t>h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lang="en-US" altLang="zh-TW" sz="16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𝐶</m:t>
                                        </m:r>
                                      </m:num>
                                      <m:den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𝑓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𝑠</m:t>
                                </m:r>
                              </m:sup>
                            </m:sSup>
                            <m:r>
                              <a:rPr lang="en-US" altLang="zh-TW" sz="1600" b="0" i="1">
                                <a:latin typeface="Cambria Math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altLang="zh-TW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TW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zh-TW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lang="en-US" altLang="zh-TW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altLang="zh-TW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num>
                                      <m:den>
                                        <m:r>
                                          <a:rPr lang="en-US" altLang="zh-TW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altLang="zh-TW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p>
                            </m:sSup>
                          </m:e>
                        </m:nary>
                        <m:r>
                          <a:rPr lang="en-US" altLang="zh-TW" sz="1600" b="0" i="1">
                            <a:latin typeface="Cambria Math"/>
                          </a:rPr>
                          <m:t>∗</m:t>
                        </m:r>
                        <m:f>
                          <m:fPr>
                            <m:ctrlPr>
                              <a:rPr lang="en-US" altLang="zh-TW" sz="16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′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zh-TW" sz="1600" b="0" i="1">
                                <a:latin typeface="Cambria Math"/>
                              </a:rPr>
                              <m:t>𝐷</m:t>
                            </m:r>
                          </m:den>
                        </m:f>
                      </m:e>
                    </m:d>
                    <m:r>
                      <a:rPr lang="en-US" altLang="zh-TW" sz="1600" b="0" i="0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TW" sz="16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600" b="0" i="1">
                            <a:latin typeface="Cambria Math"/>
                          </a:rPr>
                          <m:t>𝑛</m:t>
                        </m:r>
                        <m:r>
                          <a:rPr lang="en-US" altLang="zh-TW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altLang="zh-TW" sz="1600" b="0" i="1">
                            <a:latin typeface="Cambria Math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altLang="zh-TW" sz="1600" b="0" i="1">
                                <a:latin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1+</m:t>
                                    </m:r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𝑌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−1−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h</m:t>
                                </m:r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altLang="zh-TW" sz="1600" b="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𝐷</m:t>
                                        </m:r>
                                      </m:e>
                                      <m:sup>
                                        <m:r>
                                          <a:rPr lang="en-US" altLang="zh-TW" sz="1600" b="0" i="1">
                                            <a:latin typeface="Cambria Math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𝐷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e>
                    </m:nary>
                    <m:r>
                      <a:rPr lang="en-US" altLang="zh-TW" sz="1600" b="0" i="1">
                        <a:latin typeface="Cambria Math"/>
                      </a:rPr>
                      <m:t>−</m:t>
                    </m:r>
                    <m:r>
                      <a:rPr lang="en-US" altLang="zh-TW" sz="1600" b="0" i="1">
                        <a:latin typeface="Cambria Math"/>
                      </a:rPr>
                      <m:t>𝐹𝑉</m:t>
                    </m:r>
                    <m:r>
                      <a:rPr lang="zh-TW" altLang="en-US" sz="1600" b="0" i="1">
                        <a:latin typeface="Cambria Math"/>
                      </a:rPr>
                      <m:t>∗</m:t>
                    </m:r>
                    <m:r>
                      <a:rPr lang="en-US" altLang="zh-TW" sz="1600" b="0" i="1">
                        <a:latin typeface="Cambria Math"/>
                      </a:rPr>
                      <m:t>𝐶</m:t>
                    </m:r>
                    <m:r>
                      <a:rPr lang="zh-TW" altLang="en-US" sz="1600" b="0" i="1">
                        <a:latin typeface="Cambria Math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US" altLang="zh-TW" sz="1600" b="0" i="1">
                            <a:latin typeface="Cambria Math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altLang="zh-TW" sz="16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TW" sz="1600" b="0" i="1">
                                <a:latin typeface="Cambria Math"/>
                              </a:rPr>
                              <m:t>𝑠</m:t>
                            </m:r>
                            <m:r>
                              <a:rPr lang="en-US" altLang="zh-TW" sz="1600" b="0" i="1">
                                <a:latin typeface="Cambria Math"/>
                              </a:rPr>
                              <m:t>=0</m:t>
                            </m:r>
                          </m:sub>
                          <m:sup>
                            <m:r>
                              <a:rPr lang="en-US" altLang="zh-TW" sz="1600" b="0" i="1">
                                <a:latin typeface="Cambria Math"/>
                              </a:rPr>
                              <m:t>h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1+</m:t>
                                    </m:r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𝐶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𝑠</m:t>
                                </m:r>
                              </m:sup>
                            </m:sSup>
                            <m:r>
                              <a:rPr lang="en-US" altLang="zh-TW" sz="1600" b="0" i="1">
                                <a:latin typeface="Cambria Math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altLang="zh-TW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TW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1+</m:t>
                                    </m:r>
                                    <m:r>
                                      <a:rPr lang="en-US" altLang="zh-TW" sz="1600" b="0" i="1">
                                        <a:latin typeface="Cambria Math"/>
                                      </a:rPr>
                                      <m:t>𝐶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altLang="zh-TW" sz="1600" b="0" i="1">
                                    <a:latin typeface="Cambria Math"/>
                                  </a:rPr>
                                  <m:t>h</m:t>
                                </m:r>
                              </m:sup>
                            </m:sSup>
                            <m:r>
                              <a:rPr lang="en-US" altLang="zh-TW" sz="1600" b="0" i="1">
                                <a:latin typeface="Cambria Math"/>
                              </a:rPr>
                              <m:t>∗</m:t>
                            </m:r>
                            <m:f>
                              <m:fPr>
                                <m:ctrlPr>
                                  <a:rPr lang="en-US" altLang="zh-TW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zh-TW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TW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p>
                                    <m:r>
                                      <a:rPr lang="en-US" altLang="zh-TW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′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altLang="zh-TW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den>
                            </m:f>
                          </m:e>
                        </m:nary>
                      </m:e>
                    </m:d>
                  </m:oMath>
                </m:oMathPara>
              </a14:m>
              <a:endParaRPr lang="en-US" altLang="zh-TW" sz="1600"/>
            </a:p>
          </xdr:txBody>
        </xdr:sp>
      </mc:Choice>
      <mc:Fallback>
        <xdr:sp macro="" textlink="">
          <xdr:nvSpPr>
            <xdr:cNvPr id="2" name="文字方塊 1"/>
            <xdr:cNvSpPr txBox="1"/>
          </xdr:nvSpPr>
          <xdr:spPr>
            <a:xfrm>
              <a:off x="152400" y="2990850"/>
              <a:ext cx="7200900" cy="186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TW" sz="1600" b="0" i="0">
                  <a:latin typeface="Cambria Math"/>
                </a:rPr>
                <a:t>𝑃(</a:t>
              </a:r>
              <a:r>
                <a:rPr lang="zh-TW" altLang="en-US" sz="1600" b="0" i="0">
                  <a:latin typeface="Cambria Math"/>
                </a:rPr>
                <a:t>除息價</a:t>
              </a:r>
              <a:r>
                <a:rPr lang="en-US" altLang="zh-TW" sz="1600" b="0" i="0">
                  <a:latin typeface="Cambria Math"/>
                </a:rPr>
                <a:t>)=∑24_(𝑛=1)^𝑁▒〖𝐶𝐹〗_𝑛/〖(1+𝑌/𝑓)〗^(𝑓∗𝑛−1−ℎ+𝐷^′/𝐷) −𝐹𝑉∗𝐶/𝑓∗[∑24_(𝑠=0)^ℎ▒〖(1+𝐶/𝑓)^𝑠−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1+𝐶/𝑓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zh-TW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〗</a:t>
              </a:r>
              <a:r>
                <a:rPr lang="en-US" altLang="zh-TW" sz="1600" b="0" i="0">
                  <a:latin typeface="Cambria Math"/>
                </a:rPr>
                <a:t>∗𝐷^′/𝐷]=∑24_(𝑛=1)^𝑁▒〖𝐶𝐹〗_𝑛/(1+𝑌)^(𝑛−1−ℎ+𝐷^′/𝐷) −𝐹𝑉</a:t>
              </a:r>
              <a:r>
                <a:rPr lang="zh-TW" altLang="en-US" sz="1600" b="0" i="0">
                  <a:latin typeface="Cambria Math"/>
                </a:rPr>
                <a:t>∗</a:t>
              </a:r>
              <a:r>
                <a:rPr lang="en-US" altLang="zh-TW" sz="1600" b="0" i="0">
                  <a:latin typeface="Cambria Math"/>
                </a:rPr>
                <a:t>𝐶</a:t>
              </a:r>
              <a:r>
                <a:rPr lang="zh-TW" altLang="en-US" sz="1600" b="0" i="0">
                  <a:latin typeface="Cambria Math"/>
                </a:rPr>
                <a:t>∗</a:t>
              </a:r>
              <a:r>
                <a:rPr lang="en-US" altLang="zh-TW" sz="1600" b="0" i="0">
                  <a:latin typeface="Cambria Math"/>
                </a:rPr>
                <a:t>[∑24_(𝑠=0)^ℎ▒〖(1+𝐶)^𝑠−(1+𝐶)^ℎ∗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𝐷^′/𝐷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〗]</a:t>
              </a:r>
              <a:endParaRPr lang="en-US" altLang="zh-TW" sz="1600"/>
            </a:p>
          </xdr:txBody>
        </xdr:sp>
      </mc:Fallback>
    </mc:AlternateContent>
    <xdr:clientData/>
  </xdr:oneCellAnchor>
  <xdr:oneCellAnchor>
    <xdr:from>
      <xdr:col>10</xdr:col>
      <xdr:colOff>342900</xdr:colOff>
      <xdr:row>6</xdr:row>
      <xdr:rowOff>209550</xdr:rowOff>
    </xdr:from>
    <xdr:ext cx="635000" cy="419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字方塊 2"/>
            <xdr:cNvSpPr txBox="1"/>
          </xdr:nvSpPr>
          <xdr:spPr>
            <a:xfrm>
              <a:off x="13779500" y="2978150"/>
              <a:ext cx="635000" cy="4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</a:rPr>
                              <m:t>𝐷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</m:num>
                      <m:den>
                        <m:r>
                          <a:rPr lang="en-US" altLang="zh-TW" sz="1100" b="0" i="1">
                            <a:latin typeface="Cambria Math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3" name="文字方塊 2"/>
            <xdr:cNvSpPr txBox="1"/>
          </xdr:nvSpPr>
          <xdr:spPr>
            <a:xfrm>
              <a:off x="13779500" y="2978150"/>
              <a:ext cx="635000" cy="4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TW" sz="1100" b="0" i="0">
                  <a:latin typeface="Cambria Math"/>
                </a:rPr>
                <a:t>𝐷^′/𝐷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63500</xdr:colOff>
      <xdr:row>6</xdr:row>
      <xdr:rowOff>209550</xdr:rowOff>
    </xdr:from>
    <xdr:ext cx="1346200" cy="419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字方塊 3"/>
            <xdr:cNvSpPr txBox="1"/>
          </xdr:nvSpPr>
          <xdr:spPr>
            <a:xfrm>
              <a:off x="14897100" y="2978150"/>
              <a:ext cx="1346200" cy="4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/>
                      </a:rPr>
                      <m:t>𝑛</m:t>
                    </m:r>
                    <m:r>
                      <a:rPr lang="en-US" altLang="zh-TW" sz="1100" b="0" i="1">
                        <a:latin typeface="Cambria Math"/>
                      </a:rPr>
                      <m:t>−1−</m:t>
                    </m:r>
                    <m:r>
                      <a:rPr lang="en-US" altLang="zh-TW" sz="1100" b="0" i="1">
                        <a:latin typeface="Cambria Math"/>
                      </a:rPr>
                      <m:t>h</m:t>
                    </m:r>
                    <m:r>
                      <a:rPr lang="en-US" altLang="zh-TW" sz="11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altLang="zh-TW" sz="1100" b="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TW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</a:rPr>
                              <m:t>𝐷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</m:num>
                      <m:den>
                        <m:r>
                          <a:rPr lang="en-US" altLang="zh-TW" sz="1100" b="0" i="1">
                            <a:latin typeface="Cambria Math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4" name="文字方塊 3"/>
            <xdr:cNvSpPr txBox="1"/>
          </xdr:nvSpPr>
          <xdr:spPr>
            <a:xfrm>
              <a:off x="14897100" y="2978150"/>
              <a:ext cx="1346200" cy="4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TW" sz="1100" b="0" i="0">
                  <a:latin typeface="Cambria Math"/>
                </a:rPr>
                <a:t>𝑛−1−ℎ+𝐷^′/𝐷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5" zoomScaleNormal="75" workbookViewId="0">
      <selection activeCell="N26" sqref="N26"/>
    </sheetView>
  </sheetViews>
  <sheetFormatPr defaultRowHeight="15.75" x14ac:dyDescent="0.25"/>
  <cols>
    <col min="1" max="1" width="10.625" style="1" bestFit="1" customWidth="1"/>
    <col min="2" max="2" width="12.25" style="2" bestFit="1" customWidth="1"/>
    <col min="3" max="4" width="11.75" style="1" bestFit="1" customWidth="1"/>
    <col min="5" max="5" width="9" style="2"/>
    <col min="6" max="6" width="56" style="2" customWidth="1"/>
    <col min="7" max="7" width="9" style="2"/>
    <col min="8" max="10" width="13" style="2" bestFit="1" customWidth="1"/>
    <col min="11" max="12" width="9.25" style="2" bestFit="1" customWidth="1"/>
    <col min="13" max="13" width="11.125" style="2" bestFit="1" customWidth="1"/>
    <col min="14" max="15" width="9.25" style="2" bestFit="1" customWidth="1"/>
    <col min="16" max="16" width="20.625" style="2" bestFit="1" customWidth="1"/>
    <col min="17" max="17" width="22.75" style="2" bestFit="1" customWidth="1"/>
    <col min="18" max="18" width="18.25" style="2" bestFit="1" customWidth="1"/>
    <col min="19" max="19" width="13.625" style="2" bestFit="1" customWidth="1"/>
    <col min="20" max="20" width="16.75" style="2" bestFit="1" customWidth="1"/>
    <col min="21" max="21" width="14.75" style="2" bestFit="1" customWidth="1"/>
    <col min="22" max="22" width="9.125" style="2" bestFit="1" customWidth="1"/>
    <col min="23" max="16384" width="9" style="2"/>
  </cols>
  <sheetData>
    <row r="1" spans="1:22" ht="16.5" x14ac:dyDescent="0.25">
      <c r="A1" s="1" t="s">
        <v>42</v>
      </c>
      <c r="B1" s="2" t="s">
        <v>24</v>
      </c>
      <c r="C1" s="1" t="s">
        <v>25</v>
      </c>
      <c r="D1" s="1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38</v>
      </c>
      <c r="U1" s="2" t="s">
        <v>47</v>
      </c>
      <c r="V1" s="2" t="s">
        <v>0</v>
      </c>
    </row>
    <row r="2" spans="1:22" ht="16.5" x14ac:dyDescent="0.25">
      <c r="A2" s="1">
        <v>42941</v>
      </c>
      <c r="B2" s="2" t="s">
        <v>1</v>
      </c>
      <c r="C2" s="1">
        <v>42670</v>
      </c>
      <c r="D2" s="1">
        <v>42670</v>
      </c>
      <c r="E2" s="2" t="s">
        <v>2</v>
      </c>
      <c r="F2" s="2" t="s">
        <v>39</v>
      </c>
      <c r="G2" s="2" t="s">
        <v>3</v>
      </c>
      <c r="H2" s="3">
        <v>200000000</v>
      </c>
      <c r="I2" s="3">
        <v>200000000</v>
      </c>
      <c r="J2" s="3">
        <v>200000000</v>
      </c>
      <c r="K2" s="2">
        <v>0.65</v>
      </c>
      <c r="L2" s="2">
        <v>0.73985000000000001</v>
      </c>
      <c r="M2" s="2">
        <v>199598242</v>
      </c>
      <c r="N2" s="2">
        <v>-401758</v>
      </c>
      <c r="O2" s="2">
        <v>2.22174</v>
      </c>
      <c r="P2" s="3">
        <v>200000000</v>
      </c>
      <c r="Q2" s="3">
        <v>200000000</v>
      </c>
      <c r="R2" s="3">
        <v>199598242</v>
      </c>
      <c r="S2" s="3">
        <v>-401758</v>
      </c>
      <c r="T2" s="3">
        <v>0</v>
      </c>
      <c r="U2" s="3">
        <v>-401758</v>
      </c>
      <c r="V2" s="3">
        <v>44346</v>
      </c>
    </row>
    <row r="3" spans="1:22" ht="16.5" x14ac:dyDescent="0.25">
      <c r="A3" s="5">
        <v>42941</v>
      </c>
      <c r="B3" s="6" t="s">
        <v>4</v>
      </c>
      <c r="C3" s="5">
        <v>42670</v>
      </c>
      <c r="D3" s="5">
        <v>42674</v>
      </c>
      <c r="E3" s="6" t="s">
        <v>5</v>
      </c>
      <c r="F3" s="6" t="s">
        <v>40</v>
      </c>
      <c r="G3" s="6" t="s">
        <v>3</v>
      </c>
      <c r="H3" s="7">
        <v>50000000</v>
      </c>
      <c r="I3" s="7">
        <v>50573852</v>
      </c>
      <c r="J3" s="7">
        <v>50619222</v>
      </c>
      <c r="K3" s="6">
        <v>0.75</v>
      </c>
      <c r="L3" s="6">
        <v>0.77820999999999996</v>
      </c>
      <c r="M3" s="6">
        <v>50400110</v>
      </c>
      <c r="N3" s="6">
        <v>-173742</v>
      </c>
      <c r="O3" s="6">
        <v>2.1304699999999999</v>
      </c>
      <c r="P3" s="7">
        <v>50573852</v>
      </c>
      <c r="Q3" s="7">
        <v>50619222</v>
      </c>
      <c r="R3" s="7">
        <v>50400110</v>
      </c>
      <c r="S3" s="7">
        <v>-173742</v>
      </c>
      <c r="T3" s="7">
        <v>0</v>
      </c>
      <c r="U3" s="7">
        <v>-173742</v>
      </c>
      <c r="V3" s="7">
        <v>10738</v>
      </c>
    </row>
    <row r="4" spans="1:22" ht="16.5" x14ac:dyDescent="0.25">
      <c r="A4" s="5">
        <v>42941</v>
      </c>
      <c r="B4" s="6" t="s">
        <v>6</v>
      </c>
      <c r="C4" s="5">
        <v>42670</v>
      </c>
      <c r="D4" s="5">
        <v>42674</v>
      </c>
      <c r="E4" s="6" t="s">
        <v>5</v>
      </c>
      <c r="F4" s="6" t="s">
        <v>40</v>
      </c>
      <c r="G4" s="6" t="s">
        <v>3</v>
      </c>
      <c r="H4" s="7">
        <v>50000000</v>
      </c>
      <c r="I4" s="7">
        <v>50573852</v>
      </c>
      <c r="J4" s="7">
        <v>50619222</v>
      </c>
      <c r="K4" s="6">
        <v>0.75</v>
      </c>
      <c r="L4" s="6">
        <v>0.77820999999999996</v>
      </c>
      <c r="M4" s="6">
        <v>50400110</v>
      </c>
      <c r="N4" s="6">
        <v>-173742</v>
      </c>
      <c r="O4" s="6">
        <v>2.1304699999999999</v>
      </c>
      <c r="P4" s="7">
        <v>50573852</v>
      </c>
      <c r="Q4" s="7">
        <v>50619222</v>
      </c>
      <c r="R4" s="7">
        <v>50400110</v>
      </c>
      <c r="S4" s="7">
        <v>-173742</v>
      </c>
      <c r="T4" s="7">
        <v>0</v>
      </c>
      <c r="U4" s="7">
        <v>-173742</v>
      </c>
      <c r="V4" s="7">
        <v>10738</v>
      </c>
    </row>
    <row r="5" spans="1:22" ht="16.5" x14ac:dyDescent="0.25">
      <c r="A5" s="5">
        <v>42941</v>
      </c>
      <c r="B5" s="6" t="s">
        <v>7</v>
      </c>
      <c r="C5" s="5">
        <v>42681</v>
      </c>
      <c r="D5" s="5">
        <v>42683</v>
      </c>
      <c r="E5" s="6" t="s">
        <v>5</v>
      </c>
      <c r="F5" s="6" t="s">
        <v>40</v>
      </c>
      <c r="G5" s="6" t="s">
        <v>3</v>
      </c>
      <c r="H5" s="7">
        <v>50000000</v>
      </c>
      <c r="I5" s="7">
        <v>50508811</v>
      </c>
      <c r="J5" s="7">
        <v>50566942</v>
      </c>
      <c r="K5" s="6">
        <v>0.79200000000000004</v>
      </c>
      <c r="L5" s="6">
        <v>0.77820999999999996</v>
      </c>
      <c r="M5" s="6">
        <v>50400110</v>
      </c>
      <c r="N5" s="6">
        <v>-108701</v>
      </c>
      <c r="O5" s="6">
        <v>2.1304699999999999</v>
      </c>
      <c r="P5" s="7">
        <v>50508811</v>
      </c>
      <c r="Q5" s="7">
        <v>50566942</v>
      </c>
      <c r="R5" s="7">
        <v>50400110</v>
      </c>
      <c r="S5" s="7">
        <v>-108701</v>
      </c>
      <c r="T5" s="7">
        <v>0</v>
      </c>
      <c r="U5" s="7">
        <v>-108701</v>
      </c>
      <c r="V5" s="7">
        <v>10738</v>
      </c>
    </row>
    <row r="6" spans="1:22" ht="16.5" x14ac:dyDescent="0.25">
      <c r="A6" s="5">
        <v>42941</v>
      </c>
      <c r="B6" s="6" t="s">
        <v>8</v>
      </c>
      <c r="C6" s="5">
        <v>42681</v>
      </c>
      <c r="D6" s="5">
        <v>42683</v>
      </c>
      <c r="E6" s="6" t="s">
        <v>5</v>
      </c>
      <c r="F6" s="6" t="s">
        <v>40</v>
      </c>
      <c r="G6" s="6" t="s">
        <v>3</v>
      </c>
      <c r="H6" s="7">
        <v>50000000</v>
      </c>
      <c r="I6" s="7">
        <v>50508811</v>
      </c>
      <c r="J6" s="7">
        <v>50566942</v>
      </c>
      <c r="K6" s="6">
        <v>0.79200000000000004</v>
      </c>
      <c r="L6" s="6">
        <v>0.77820999999999996</v>
      </c>
      <c r="M6" s="6">
        <v>50400110</v>
      </c>
      <c r="N6" s="6">
        <v>-108701</v>
      </c>
      <c r="O6" s="6">
        <v>2.1304699999999999</v>
      </c>
      <c r="P6" s="7">
        <v>50508811</v>
      </c>
      <c r="Q6" s="7">
        <v>50566942</v>
      </c>
      <c r="R6" s="7">
        <v>50400110</v>
      </c>
      <c r="S6" s="7">
        <v>-108701</v>
      </c>
      <c r="T6" s="7">
        <v>0</v>
      </c>
      <c r="U6" s="7">
        <v>-108701</v>
      </c>
      <c r="V6" s="7">
        <v>10738</v>
      </c>
    </row>
    <row r="7" spans="1:22" ht="16.5" x14ac:dyDescent="0.25">
      <c r="A7" s="1">
        <v>42941</v>
      </c>
      <c r="B7" s="2" t="s">
        <v>9</v>
      </c>
      <c r="C7" s="1">
        <v>42691</v>
      </c>
      <c r="D7" s="1">
        <v>42695</v>
      </c>
      <c r="E7" s="2" t="s">
        <v>10</v>
      </c>
      <c r="F7" s="2" t="s">
        <v>48</v>
      </c>
      <c r="G7" s="2" t="s">
        <v>3</v>
      </c>
      <c r="H7" s="3">
        <v>50000000</v>
      </c>
      <c r="I7" s="3">
        <v>50835057</v>
      </c>
      <c r="J7" s="3">
        <v>51001287</v>
      </c>
      <c r="K7" s="2">
        <v>0.77</v>
      </c>
      <c r="L7" s="2">
        <v>0.71691000000000005</v>
      </c>
      <c r="M7" s="2">
        <v>50685701</v>
      </c>
      <c r="N7" s="2">
        <v>-149356</v>
      </c>
      <c r="O7" s="2">
        <v>2.0053999999999998</v>
      </c>
      <c r="P7" s="3">
        <v>50835057</v>
      </c>
      <c r="Q7" s="3">
        <v>51001287</v>
      </c>
      <c r="R7" s="3">
        <v>50685701</v>
      </c>
      <c r="S7" s="3">
        <v>-149356</v>
      </c>
      <c r="T7" s="3">
        <v>0</v>
      </c>
      <c r="U7" s="3">
        <v>-149356</v>
      </c>
      <c r="V7" s="3">
        <v>10165</v>
      </c>
    </row>
    <row r="8" spans="1:22" ht="16.5" x14ac:dyDescent="0.25">
      <c r="A8" s="1">
        <v>42941</v>
      </c>
      <c r="B8" s="2" t="s">
        <v>11</v>
      </c>
      <c r="C8" s="1">
        <v>42691</v>
      </c>
      <c r="D8" s="1">
        <v>42695</v>
      </c>
      <c r="E8" s="2" t="s">
        <v>10</v>
      </c>
      <c r="F8" s="2" t="s">
        <v>48</v>
      </c>
      <c r="G8" s="2" t="s">
        <v>3</v>
      </c>
      <c r="H8" s="3">
        <v>50000000</v>
      </c>
      <c r="I8" s="3">
        <v>50835057</v>
      </c>
      <c r="J8" s="3">
        <v>51001287</v>
      </c>
      <c r="K8" s="2">
        <v>0.77</v>
      </c>
      <c r="L8" s="2">
        <v>0.71691000000000005</v>
      </c>
      <c r="M8" s="2">
        <v>50685701</v>
      </c>
      <c r="N8" s="2">
        <v>-149356</v>
      </c>
      <c r="O8" s="2">
        <v>2.0053999999999998</v>
      </c>
      <c r="P8" s="3">
        <v>50835057</v>
      </c>
      <c r="Q8" s="3">
        <v>51001287</v>
      </c>
      <c r="R8" s="3">
        <v>50685701</v>
      </c>
      <c r="S8" s="3">
        <v>-149356</v>
      </c>
      <c r="T8" s="3">
        <v>0</v>
      </c>
      <c r="U8" s="3">
        <v>-149356</v>
      </c>
      <c r="V8" s="3">
        <v>10165</v>
      </c>
    </row>
    <row r="9" spans="1:22" ht="16.5" x14ac:dyDescent="0.25">
      <c r="A9" s="1">
        <v>42941</v>
      </c>
      <c r="B9" s="2" t="s">
        <v>12</v>
      </c>
      <c r="C9" s="1">
        <v>42691</v>
      </c>
      <c r="D9" s="1">
        <v>42695</v>
      </c>
      <c r="E9" s="2" t="s">
        <v>10</v>
      </c>
      <c r="F9" s="2" t="s">
        <v>48</v>
      </c>
      <c r="G9" s="2" t="s">
        <v>3</v>
      </c>
      <c r="H9" s="3">
        <v>50000000</v>
      </c>
      <c r="I9" s="3">
        <v>50835057</v>
      </c>
      <c r="J9" s="3">
        <v>51001287</v>
      </c>
      <c r="K9" s="2">
        <v>0.77</v>
      </c>
      <c r="L9" s="2">
        <v>0.71691000000000005</v>
      </c>
      <c r="M9" s="2">
        <v>50685701</v>
      </c>
      <c r="N9" s="2">
        <v>-149356</v>
      </c>
      <c r="O9" s="2">
        <v>2.0053999999999998</v>
      </c>
      <c r="P9" s="3">
        <v>50835057</v>
      </c>
      <c r="Q9" s="3">
        <v>51001287</v>
      </c>
      <c r="R9" s="3">
        <v>50685701</v>
      </c>
      <c r="S9" s="3">
        <v>-149356</v>
      </c>
      <c r="T9" s="3">
        <v>0</v>
      </c>
      <c r="U9" s="3">
        <v>-149356</v>
      </c>
      <c r="V9" s="3">
        <v>10165</v>
      </c>
    </row>
    <row r="10" spans="1:22" ht="16.5" x14ac:dyDescent="0.25">
      <c r="A10" s="1">
        <v>42941</v>
      </c>
      <c r="B10" s="2" t="s">
        <v>13</v>
      </c>
      <c r="C10" s="1">
        <v>42691</v>
      </c>
      <c r="D10" s="1">
        <v>42695</v>
      </c>
      <c r="E10" s="2" t="s">
        <v>10</v>
      </c>
      <c r="F10" s="2" t="s">
        <v>48</v>
      </c>
      <c r="G10" s="2" t="s">
        <v>3</v>
      </c>
      <c r="H10" s="3">
        <v>50000000</v>
      </c>
      <c r="I10" s="3">
        <v>50835057</v>
      </c>
      <c r="J10" s="3">
        <v>51001287</v>
      </c>
      <c r="K10" s="2">
        <v>0.77</v>
      </c>
      <c r="L10" s="2">
        <v>0.71691000000000005</v>
      </c>
      <c r="M10" s="2">
        <v>50685701</v>
      </c>
      <c r="N10" s="2">
        <v>-149356</v>
      </c>
      <c r="O10" s="2">
        <v>2.0053999999999998</v>
      </c>
      <c r="P10" s="3">
        <v>50835057</v>
      </c>
      <c r="Q10" s="3">
        <v>51001287</v>
      </c>
      <c r="R10" s="3">
        <v>50685701</v>
      </c>
      <c r="S10" s="3">
        <v>-149356</v>
      </c>
      <c r="T10" s="3">
        <v>0</v>
      </c>
      <c r="U10" s="3">
        <v>-149356</v>
      </c>
      <c r="V10" s="3">
        <v>10165</v>
      </c>
    </row>
    <row r="11" spans="1:22" ht="16.5" x14ac:dyDescent="0.25">
      <c r="A11" s="1">
        <v>42941</v>
      </c>
      <c r="B11" s="2" t="s">
        <v>14</v>
      </c>
      <c r="C11" s="1">
        <v>42818</v>
      </c>
      <c r="D11" s="1">
        <v>42818</v>
      </c>
      <c r="E11" s="2" t="s">
        <v>15</v>
      </c>
      <c r="F11" s="2" t="s">
        <v>49</v>
      </c>
      <c r="G11" s="2" t="s">
        <v>3</v>
      </c>
      <c r="H11" s="3">
        <v>100000000</v>
      </c>
      <c r="I11" s="3">
        <v>100000000</v>
      </c>
      <c r="J11" s="3">
        <v>100000000</v>
      </c>
      <c r="K11" s="2">
        <v>1.1499999999999999</v>
      </c>
      <c r="L11" s="2">
        <v>1.0803700000000001</v>
      </c>
      <c r="M11" s="2">
        <v>100313607</v>
      </c>
      <c r="N11" s="2">
        <v>313607</v>
      </c>
      <c r="O11" s="2">
        <v>4.5021899999999997</v>
      </c>
      <c r="P11" s="3">
        <v>100000000</v>
      </c>
      <c r="Q11" s="3">
        <v>100000000</v>
      </c>
      <c r="R11" s="3">
        <v>100313607</v>
      </c>
      <c r="S11" s="3">
        <v>313607</v>
      </c>
      <c r="T11" s="3">
        <v>0</v>
      </c>
      <c r="U11" s="3">
        <v>313607</v>
      </c>
      <c r="V11" s="3">
        <v>45163</v>
      </c>
    </row>
    <row r="12" spans="1:22" ht="16.5" x14ac:dyDescent="0.25">
      <c r="A12" s="1">
        <v>42941</v>
      </c>
      <c r="B12" s="2" t="s">
        <v>16</v>
      </c>
      <c r="C12" s="1">
        <v>42846</v>
      </c>
      <c r="D12" s="1">
        <v>42846</v>
      </c>
      <c r="E12" s="2" t="s">
        <v>17</v>
      </c>
      <c r="F12" s="2" t="s">
        <v>50</v>
      </c>
      <c r="G12" s="2" t="s">
        <v>3</v>
      </c>
      <c r="H12" s="3">
        <v>100000000</v>
      </c>
      <c r="I12" s="3">
        <v>100000000</v>
      </c>
      <c r="J12" s="3">
        <v>100000000</v>
      </c>
      <c r="K12" s="2">
        <v>1.1299999999999999</v>
      </c>
      <c r="L12" s="2">
        <v>0.95374999999999999</v>
      </c>
      <c r="M12" s="2">
        <v>100811961</v>
      </c>
      <c r="N12" s="2">
        <v>811961</v>
      </c>
      <c r="O12" s="2">
        <v>4.5860500000000002</v>
      </c>
      <c r="P12" s="3">
        <v>100000000</v>
      </c>
      <c r="Q12" s="3">
        <v>100000000</v>
      </c>
      <c r="R12" s="3">
        <v>100811961</v>
      </c>
      <c r="S12" s="3">
        <v>811961</v>
      </c>
      <c r="T12" s="3">
        <v>0</v>
      </c>
      <c r="U12" s="3">
        <v>811961</v>
      </c>
      <c r="V12" s="3">
        <v>46233</v>
      </c>
    </row>
    <row r="13" spans="1:22" ht="16.5" x14ac:dyDescent="0.25">
      <c r="A13" s="1">
        <v>42941</v>
      </c>
      <c r="B13" s="2" t="s">
        <v>18</v>
      </c>
      <c r="C13" s="1">
        <v>42851</v>
      </c>
      <c r="D13" s="1">
        <v>42851</v>
      </c>
      <c r="E13" s="2" t="s">
        <v>19</v>
      </c>
      <c r="F13" s="2" t="s">
        <v>51</v>
      </c>
      <c r="G13" s="2" t="s">
        <v>3</v>
      </c>
      <c r="H13" s="3">
        <v>100000000</v>
      </c>
      <c r="I13" s="3">
        <v>100000000</v>
      </c>
      <c r="J13" s="3">
        <v>100000000</v>
      </c>
      <c r="K13" s="2">
        <v>1.17</v>
      </c>
      <c r="L13" s="2">
        <v>1.0870599999999999</v>
      </c>
      <c r="M13" s="2">
        <v>100381042</v>
      </c>
      <c r="N13" s="2">
        <v>381042</v>
      </c>
      <c r="O13" s="2">
        <v>4.5894899999999996</v>
      </c>
      <c r="P13" s="3">
        <v>100000000</v>
      </c>
      <c r="Q13" s="3">
        <v>100000000</v>
      </c>
      <c r="R13" s="3">
        <v>100381042</v>
      </c>
      <c r="S13" s="3">
        <v>381042</v>
      </c>
      <c r="T13" s="3">
        <v>0</v>
      </c>
      <c r="U13" s="3">
        <v>381042</v>
      </c>
      <c r="V13" s="3">
        <v>46070</v>
      </c>
    </row>
    <row r="14" spans="1:22" ht="16.5" x14ac:dyDescent="0.25">
      <c r="A14" s="1">
        <v>42941</v>
      </c>
      <c r="B14" s="2" t="s">
        <v>20</v>
      </c>
      <c r="C14" s="1">
        <v>42867</v>
      </c>
      <c r="D14" s="1">
        <v>42867</v>
      </c>
      <c r="E14" s="2" t="s">
        <v>21</v>
      </c>
      <c r="F14" s="2" t="s">
        <v>52</v>
      </c>
      <c r="G14" s="2" t="s">
        <v>3</v>
      </c>
      <c r="H14" s="3">
        <v>100000000</v>
      </c>
      <c r="I14" s="3">
        <v>100000000</v>
      </c>
      <c r="J14" s="3">
        <v>100000000</v>
      </c>
      <c r="K14" s="2">
        <v>1.07</v>
      </c>
      <c r="L14" s="2">
        <v>1.0137400000000001</v>
      </c>
      <c r="M14" s="2">
        <v>100153522</v>
      </c>
      <c r="N14" s="2">
        <v>153522</v>
      </c>
      <c r="O14" s="2">
        <v>2.7378900000000002</v>
      </c>
      <c r="P14" s="3">
        <v>100000000</v>
      </c>
      <c r="Q14" s="3">
        <v>100000000</v>
      </c>
      <c r="R14" s="3">
        <v>100153522</v>
      </c>
      <c r="S14" s="3">
        <v>153522</v>
      </c>
      <c r="T14" s="3">
        <v>0</v>
      </c>
      <c r="U14" s="3">
        <v>153522</v>
      </c>
      <c r="V14" s="3">
        <v>27421</v>
      </c>
    </row>
    <row r="15" spans="1:22" ht="16.5" x14ac:dyDescent="0.25">
      <c r="A15" s="1">
        <v>42941</v>
      </c>
      <c r="B15" s="2" t="s">
        <v>22</v>
      </c>
      <c r="C15" s="1">
        <v>42872</v>
      </c>
      <c r="D15" s="1">
        <v>42872</v>
      </c>
      <c r="E15" s="2" t="s">
        <v>23</v>
      </c>
      <c r="F15" s="2" t="s">
        <v>41</v>
      </c>
      <c r="G15" s="2" t="s">
        <v>3</v>
      </c>
      <c r="H15" s="3">
        <v>100000000</v>
      </c>
      <c r="I15" s="3">
        <v>100000000</v>
      </c>
      <c r="J15" s="3">
        <v>100000000</v>
      </c>
      <c r="K15" s="2">
        <v>0.95</v>
      </c>
      <c r="L15" s="2">
        <v>0.85036</v>
      </c>
      <c r="M15" s="2">
        <v>100274991</v>
      </c>
      <c r="N15" s="2">
        <v>274991</v>
      </c>
      <c r="O15" s="2">
        <v>2.7593999999999999</v>
      </c>
      <c r="P15" s="3">
        <v>100000000</v>
      </c>
      <c r="Q15" s="3">
        <v>100000000</v>
      </c>
      <c r="R15" s="3">
        <v>100274991</v>
      </c>
      <c r="S15" s="3">
        <v>274991</v>
      </c>
      <c r="T15" s="3">
        <v>0</v>
      </c>
      <c r="U15" s="3">
        <v>274991</v>
      </c>
      <c r="V15" s="3">
        <v>27670</v>
      </c>
    </row>
    <row r="21" spans="5:8" ht="16.5" x14ac:dyDescent="0.25">
      <c r="E21" s="2" t="s">
        <v>27</v>
      </c>
      <c r="F21" s="2" t="s">
        <v>28</v>
      </c>
      <c r="H21" s="2" t="s">
        <v>53</v>
      </c>
    </row>
    <row r="22" spans="5:8" ht="16.5" x14ac:dyDescent="0.25">
      <c r="E22" s="2" t="s">
        <v>2</v>
      </c>
      <c r="F22" s="2" t="s">
        <v>39</v>
      </c>
      <c r="H22" s="2">
        <f t="shared" ref="H22:H35" si="0">M2/H2</f>
        <v>0.99799121000000002</v>
      </c>
    </row>
    <row r="23" spans="5:8" ht="16.5" x14ac:dyDescent="0.25">
      <c r="E23" s="8" t="s">
        <v>5</v>
      </c>
      <c r="F23" s="8" t="s">
        <v>40</v>
      </c>
      <c r="G23" s="8"/>
      <c r="H23" s="8">
        <f t="shared" si="0"/>
        <v>1.0080022</v>
      </c>
    </row>
    <row r="24" spans="5:8" ht="16.5" x14ac:dyDescent="0.25">
      <c r="E24" s="8" t="s">
        <v>5</v>
      </c>
      <c r="F24" s="8" t="s">
        <v>40</v>
      </c>
      <c r="G24" s="8"/>
      <c r="H24" s="8">
        <f t="shared" si="0"/>
        <v>1.0080022</v>
      </c>
    </row>
    <row r="25" spans="5:8" ht="16.5" x14ac:dyDescent="0.25">
      <c r="E25" s="8" t="s">
        <v>5</v>
      </c>
      <c r="F25" s="8" t="s">
        <v>40</v>
      </c>
      <c r="G25" s="8"/>
      <c r="H25" s="8">
        <f t="shared" si="0"/>
        <v>1.0080022</v>
      </c>
    </row>
    <row r="26" spans="5:8" ht="16.5" x14ac:dyDescent="0.25">
      <c r="E26" s="8" t="s">
        <v>5</v>
      </c>
      <c r="F26" s="8" t="s">
        <v>40</v>
      </c>
      <c r="G26" s="8"/>
      <c r="H26" s="8">
        <f t="shared" si="0"/>
        <v>1.0080022</v>
      </c>
    </row>
    <row r="27" spans="5:8" ht="16.5" x14ac:dyDescent="0.25">
      <c r="E27" s="2" t="s">
        <v>10</v>
      </c>
      <c r="F27" s="2" t="s">
        <v>48</v>
      </c>
      <c r="H27" s="2">
        <f t="shared" si="0"/>
        <v>1.0137140200000001</v>
      </c>
    </row>
    <row r="28" spans="5:8" ht="16.5" x14ac:dyDescent="0.25">
      <c r="E28" s="2" t="s">
        <v>10</v>
      </c>
      <c r="F28" s="2" t="s">
        <v>48</v>
      </c>
      <c r="H28" s="2">
        <f t="shared" si="0"/>
        <v>1.0137140200000001</v>
      </c>
    </row>
    <row r="29" spans="5:8" ht="16.5" x14ac:dyDescent="0.25">
      <c r="E29" s="2" t="s">
        <v>10</v>
      </c>
      <c r="F29" s="2" t="s">
        <v>48</v>
      </c>
      <c r="H29" s="2">
        <f t="shared" si="0"/>
        <v>1.0137140200000001</v>
      </c>
    </row>
    <row r="30" spans="5:8" ht="16.5" x14ac:dyDescent="0.25">
      <c r="E30" s="2" t="s">
        <v>10</v>
      </c>
      <c r="F30" s="2" t="s">
        <v>48</v>
      </c>
      <c r="H30" s="2">
        <f t="shared" si="0"/>
        <v>1.0137140200000001</v>
      </c>
    </row>
    <row r="31" spans="5:8" ht="16.5" x14ac:dyDescent="0.25">
      <c r="E31" s="2" t="s">
        <v>15</v>
      </c>
      <c r="F31" s="2" t="s">
        <v>49</v>
      </c>
      <c r="H31" s="2">
        <f t="shared" si="0"/>
        <v>1.00313607</v>
      </c>
    </row>
    <row r="32" spans="5:8" ht="16.5" x14ac:dyDescent="0.25">
      <c r="E32" s="2" t="s">
        <v>17</v>
      </c>
      <c r="F32" s="2" t="s">
        <v>50</v>
      </c>
      <c r="H32" s="2">
        <f t="shared" si="0"/>
        <v>1.0081196100000001</v>
      </c>
    </row>
    <row r="33" spans="5:8" ht="16.5" x14ac:dyDescent="0.25">
      <c r="E33" s="2" t="s">
        <v>19</v>
      </c>
      <c r="F33" s="2" t="s">
        <v>51</v>
      </c>
      <c r="H33" s="2">
        <f t="shared" si="0"/>
        <v>1.00381042</v>
      </c>
    </row>
    <row r="34" spans="5:8" ht="16.5" x14ac:dyDescent="0.25">
      <c r="E34" s="2" t="s">
        <v>21</v>
      </c>
      <c r="F34" s="2" t="s">
        <v>52</v>
      </c>
      <c r="H34" s="2">
        <f t="shared" si="0"/>
        <v>1.0015352200000001</v>
      </c>
    </row>
    <row r="35" spans="5:8" ht="16.5" x14ac:dyDescent="0.25">
      <c r="E35" s="2" t="s">
        <v>23</v>
      </c>
      <c r="F35" s="2" t="s">
        <v>41</v>
      </c>
      <c r="H35" s="2">
        <f t="shared" si="0"/>
        <v>1.0027499099999999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75" zoomScaleNormal="75" workbookViewId="0">
      <selection activeCell="E6" sqref="E6"/>
    </sheetView>
  </sheetViews>
  <sheetFormatPr defaultRowHeight="15.75" x14ac:dyDescent="0.25"/>
  <cols>
    <col min="1" max="1" width="47.125" style="2" bestFit="1" customWidth="1"/>
    <col min="2" max="2" width="9" style="2"/>
    <col min="3" max="3" width="13.125" style="2" customWidth="1"/>
    <col min="4" max="4" width="19.875" style="2" customWidth="1"/>
    <col min="5" max="5" width="17" style="2" bestFit="1" customWidth="1"/>
    <col min="6" max="7" width="19.25" style="2" bestFit="1" customWidth="1"/>
    <col min="8" max="8" width="13.375" style="2" customWidth="1"/>
    <col min="9" max="9" width="15.5" style="2" bestFit="1" customWidth="1"/>
    <col min="10" max="10" width="10.625" style="2" bestFit="1" customWidth="1"/>
    <col min="11" max="11" width="18.25" style="2" customWidth="1"/>
    <col min="12" max="12" width="19.875" style="2" customWidth="1"/>
    <col min="13" max="13" width="15.875" style="2" customWidth="1"/>
    <col min="14" max="14" width="12.125" style="2" customWidth="1"/>
    <col min="15" max="15" width="14.625" style="2" customWidth="1"/>
    <col min="16" max="16" width="14.75" style="2" bestFit="1" customWidth="1"/>
    <col min="17" max="17" width="11.5" style="2" bestFit="1" customWidth="1"/>
    <col min="18" max="16384" width="9" style="2"/>
  </cols>
  <sheetData>
    <row r="1" spans="1:17" ht="16.5" x14ac:dyDescent="0.25">
      <c r="A1" s="2" t="s">
        <v>28</v>
      </c>
      <c r="B1" s="2" t="s">
        <v>29</v>
      </c>
      <c r="C1" s="2" t="s">
        <v>30</v>
      </c>
      <c r="D1" s="45" t="s">
        <v>68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38</v>
      </c>
      <c r="P1" s="2" t="s">
        <v>47</v>
      </c>
      <c r="Q1" s="2" t="s">
        <v>0</v>
      </c>
    </row>
    <row r="2" spans="1:17" ht="16.5" x14ac:dyDescent="0.25">
      <c r="A2" s="2" t="s">
        <v>40</v>
      </c>
      <c r="B2" s="2" t="s">
        <v>3</v>
      </c>
      <c r="C2" s="3">
        <v>50000000</v>
      </c>
      <c r="D2" s="3">
        <v>50573852</v>
      </c>
      <c r="E2" s="3">
        <v>50619222</v>
      </c>
      <c r="F2" s="2">
        <v>0.75</v>
      </c>
      <c r="G2" s="2">
        <v>0.77820999999999996</v>
      </c>
      <c r="H2" s="3">
        <v>50400110</v>
      </c>
      <c r="I2" s="3">
        <v>-173742</v>
      </c>
      <c r="J2" s="2">
        <v>2.1304699999999999</v>
      </c>
      <c r="K2" s="3">
        <v>50573852</v>
      </c>
      <c r="L2" s="3">
        <v>50619222</v>
      </c>
      <c r="M2" s="3">
        <v>50400110</v>
      </c>
      <c r="N2" s="3">
        <v>-173742</v>
      </c>
      <c r="O2" s="3">
        <v>0</v>
      </c>
      <c r="P2" s="3">
        <v>-173742</v>
      </c>
      <c r="Q2" s="3">
        <v>10738</v>
      </c>
    </row>
    <row r="3" spans="1:17" ht="16.5" x14ac:dyDescent="0.25">
      <c r="A3" s="2" t="s">
        <v>40</v>
      </c>
      <c r="B3" s="2" t="s">
        <v>3</v>
      </c>
      <c r="C3" s="3">
        <v>50000000</v>
      </c>
      <c r="D3" s="3">
        <v>50573852</v>
      </c>
      <c r="E3" s="3">
        <v>50619222</v>
      </c>
      <c r="F3" s="2">
        <v>0.75</v>
      </c>
      <c r="G3" s="2">
        <v>0.77820999999999996</v>
      </c>
      <c r="H3" s="3">
        <v>50400110</v>
      </c>
      <c r="I3" s="3">
        <v>-173742</v>
      </c>
      <c r="J3" s="2">
        <v>2.1304699999999999</v>
      </c>
      <c r="K3" s="3">
        <v>50573852</v>
      </c>
      <c r="L3" s="3">
        <v>50619222</v>
      </c>
      <c r="M3" s="3">
        <v>50400110</v>
      </c>
      <c r="N3" s="3">
        <v>-173742</v>
      </c>
      <c r="O3" s="3">
        <v>0</v>
      </c>
      <c r="P3" s="3">
        <v>-173742</v>
      </c>
      <c r="Q3" s="3">
        <v>10738</v>
      </c>
    </row>
    <row r="4" spans="1:17" ht="16.5" x14ac:dyDescent="0.25">
      <c r="A4" s="2" t="s">
        <v>40</v>
      </c>
      <c r="B4" s="2" t="s">
        <v>3</v>
      </c>
      <c r="C4" s="3">
        <v>50000000</v>
      </c>
      <c r="D4" s="3">
        <v>50508811</v>
      </c>
      <c r="E4" s="3">
        <v>50566942</v>
      </c>
      <c r="F4" s="2">
        <v>0.79200000000000004</v>
      </c>
      <c r="G4" s="2">
        <v>0.77820999999999996</v>
      </c>
      <c r="H4" s="3">
        <v>50400110</v>
      </c>
      <c r="I4" s="3">
        <v>-108701</v>
      </c>
      <c r="J4" s="2">
        <v>2.1304699999999999</v>
      </c>
      <c r="K4" s="3">
        <v>50508811</v>
      </c>
      <c r="L4" s="3">
        <v>50566942</v>
      </c>
      <c r="M4" s="3">
        <v>50400110</v>
      </c>
      <c r="N4" s="3">
        <v>-108701</v>
      </c>
      <c r="O4" s="3">
        <v>0</v>
      </c>
      <c r="P4" s="3">
        <v>-108701</v>
      </c>
      <c r="Q4" s="3">
        <v>10738</v>
      </c>
    </row>
    <row r="5" spans="1:17" ht="16.5" x14ac:dyDescent="0.25">
      <c r="A5" s="2" t="s">
        <v>40</v>
      </c>
      <c r="B5" s="2" t="s">
        <v>3</v>
      </c>
      <c r="C5" s="3">
        <v>50000000</v>
      </c>
      <c r="D5" s="3">
        <v>50508811</v>
      </c>
      <c r="E5" s="3">
        <v>50566942</v>
      </c>
      <c r="F5" s="2">
        <v>0.79200000000000004</v>
      </c>
      <c r="G5" s="2">
        <v>0.77820999999999996</v>
      </c>
      <c r="H5" s="3">
        <v>50400110</v>
      </c>
      <c r="I5" s="3">
        <v>-108701</v>
      </c>
      <c r="J5" s="2">
        <v>2.1304699999999999</v>
      </c>
      <c r="K5" s="3">
        <v>50508811</v>
      </c>
      <c r="L5" s="3">
        <v>50566942</v>
      </c>
      <c r="M5" s="3">
        <v>50400110</v>
      </c>
      <c r="N5" s="3">
        <v>-108701</v>
      </c>
      <c r="O5" s="3">
        <v>0</v>
      </c>
      <c r="P5" s="3">
        <v>-108701</v>
      </c>
      <c r="Q5" s="3">
        <v>10738</v>
      </c>
    </row>
    <row r="7" spans="1:17" ht="16.5" thickBot="1" x14ac:dyDescent="0.3"/>
    <row r="8" spans="1:17" ht="16.5" x14ac:dyDescent="0.25">
      <c r="A8" s="2" t="s">
        <v>28</v>
      </c>
      <c r="C8" s="2" t="s">
        <v>54</v>
      </c>
      <c r="F8" s="9"/>
      <c r="G8" s="10" t="s">
        <v>63</v>
      </c>
      <c r="H8" s="10" t="s">
        <v>55</v>
      </c>
      <c r="I8" s="10" t="s">
        <v>56</v>
      </c>
      <c r="J8" s="10" t="s">
        <v>61</v>
      </c>
      <c r="K8" s="10"/>
      <c r="L8" s="10"/>
      <c r="M8" s="10" t="s">
        <v>62</v>
      </c>
      <c r="N8" s="10"/>
      <c r="O8" s="41"/>
    </row>
    <row r="9" spans="1:17" ht="16.5" x14ac:dyDescent="0.25">
      <c r="A9" s="2" t="s">
        <v>40</v>
      </c>
      <c r="C9" s="2">
        <v>1.0080022</v>
      </c>
      <c r="F9" s="12">
        <v>42276</v>
      </c>
      <c r="G9" s="13"/>
      <c r="H9" s="13"/>
      <c r="I9" s="13"/>
      <c r="J9" s="13"/>
      <c r="K9" s="13"/>
      <c r="L9" s="13"/>
      <c r="M9" s="13"/>
      <c r="N9" s="13"/>
      <c r="O9" s="42"/>
    </row>
    <row r="10" spans="1:17" ht="17.25" thickBot="1" x14ac:dyDescent="0.3">
      <c r="A10" s="2" t="s">
        <v>40</v>
      </c>
      <c r="C10" s="2">
        <v>1.0080022</v>
      </c>
      <c r="F10" s="12">
        <v>42642</v>
      </c>
      <c r="G10" s="13">
        <v>7.7821000000000001E-3</v>
      </c>
      <c r="H10" s="13">
        <v>1</v>
      </c>
      <c r="I10" s="34">
        <v>575000</v>
      </c>
      <c r="J10" s="13">
        <v>0</v>
      </c>
      <c r="K10" s="13">
        <v>1</v>
      </c>
      <c r="L10" s="13">
        <f>H10-1-J10+K10</f>
        <v>1</v>
      </c>
      <c r="M10" s="13">
        <f>G10+1</f>
        <v>1.0077821</v>
      </c>
      <c r="N10" s="13">
        <f>M10^L10</f>
        <v>1.0077821</v>
      </c>
      <c r="O10" s="42">
        <f>I10/N10</f>
        <v>570559.84622072568</v>
      </c>
    </row>
    <row r="11" spans="1:17" ht="17.25" thickBot="1" x14ac:dyDescent="0.3">
      <c r="A11" s="2" t="s">
        <v>40</v>
      </c>
      <c r="C11" s="2">
        <v>1.0080022</v>
      </c>
      <c r="F11" s="17">
        <v>42942</v>
      </c>
      <c r="G11" s="18"/>
      <c r="H11" s="18"/>
      <c r="I11" s="35"/>
      <c r="J11" s="18"/>
      <c r="K11" s="18"/>
      <c r="L11" s="18"/>
      <c r="M11" s="18"/>
      <c r="N11" s="18"/>
      <c r="O11" s="43"/>
    </row>
    <row r="12" spans="1:17" ht="16.5" x14ac:dyDescent="0.25">
      <c r="A12" s="2" t="s">
        <v>40</v>
      </c>
      <c r="C12" s="2">
        <v>1.0080022</v>
      </c>
      <c r="F12" s="12">
        <v>43007</v>
      </c>
      <c r="G12" s="13">
        <v>7.7821000000000001E-3</v>
      </c>
      <c r="H12" s="13">
        <v>2</v>
      </c>
      <c r="I12" s="34">
        <v>575000</v>
      </c>
      <c r="J12" s="13">
        <v>0</v>
      </c>
      <c r="K12" s="13">
        <v>1</v>
      </c>
      <c r="L12" s="13">
        <f t="shared" ref="L11:L14" si="0">H12-1-J12+K12</f>
        <v>2</v>
      </c>
      <c r="M12" s="13">
        <f t="shared" ref="M11:M14" si="1">G12+1</f>
        <v>1.0077821</v>
      </c>
      <c r="N12" s="13">
        <f>M12^L12</f>
        <v>1.0156247610804101</v>
      </c>
      <c r="O12" s="42">
        <f t="shared" ref="O11:O14" si="2">I12/N12</f>
        <v>566153.97933811846</v>
      </c>
    </row>
    <row r="13" spans="1:17" x14ac:dyDescent="0.25">
      <c r="F13" s="12">
        <v>43372</v>
      </c>
      <c r="G13" s="13">
        <v>7.7821000000000001E-3</v>
      </c>
      <c r="H13" s="13">
        <v>3</v>
      </c>
      <c r="I13" s="34">
        <v>575000</v>
      </c>
      <c r="J13" s="13">
        <v>0</v>
      </c>
      <c r="K13" s="13">
        <v>1</v>
      </c>
      <c r="L13" s="13">
        <f t="shared" si="0"/>
        <v>3</v>
      </c>
      <c r="M13" s="13">
        <f t="shared" si="1"/>
        <v>1.0077821</v>
      </c>
      <c r="N13" s="13">
        <f t="shared" ref="N11:N14" si="3">M13^L13</f>
        <v>1.0235284545336141</v>
      </c>
      <c r="O13" s="42">
        <f t="shared" si="2"/>
        <v>561782.13458853692</v>
      </c>
    </row>
    <row r="14" spans="1:17" ht="16.5" thickBot="1" x14ac:dyDescent="0.3">
      <c r="F14" s="15">
        <v>43737</v>
      </c>
      <c r="G14" s="16">
        <v>7.7821000000000001E-3</v>
      </c>
      <c r="H14" s="16">
        <v>4</v>
      </c>
      <c r="I14" s="36">
        <v>50575000</v>
      </c>
      <c r="J14" s="16">
        <v>0</v>
      </c>
      <c r="K14" s="16">
        <v>1</v>
      </c>
      <c r="L14" s="16">
        <f t="shared" si="0"/>
        <v>4</v>
      </c>
      <c r="M14" s="16">
        <f t="shared" si="1"/>
        <v>1.0077821</v>
      </c>
      <c r="N14" s="16">
        <f t="shared" si="3"/>
        <v>1.0314936553196401</v>
      </c>
      <c r="O14" s="44">
        <f t="shared" si="2"/>
        <v>49030839.636456877</v>
      </c>
    </row>
    <row r="15" spans="1:17" x14ac:dyDescent="0.25">
      <c r="M15" s="10"/>
    </row>
    <row r="18" spans="5:14" x14ac:dyDescent="0.25">
      <c r="M18" s="3"/>
    </row>
    <row r="20" spans="5:14" ht="16.5" thickBot="1" x14ac:dyDescent="0.3"/>
    <row r="21" spans="5:14" x14ac:dyDescent="0.25">
      <c r="F21" s="19"/>
      <c r="G21" s="20" t="s">
        <v>57</v>
      </c>
      <c r="H21" s="20" t="s">
        <v>58</v>
      </c>
      <c r="I21" s="21" t="s">
        <v>59</v>
      </c>
      <c r="J21" s="22"/>
    </row>
    <row r="22" spans="5:14" x14ac:dyDescent="0.25">
      <c r="F22" s="23">
        <v>42276</v>
      </c>
      <c r="G22" s="4"/>
      <c r="H22" s="4"/>
      <c r="I22" s="13"/>
      <c r="J22" s="24"/>
    </row>
    <row r="23" spans="5:14" x14ac:dyDescent="0.25">
      <c r="F23" s="23">
        <v>42642</v>
      </c>
      <c r="G23" s="4">
        <f>1000000*0.0115</f>
        <v>11500</v>
      </c>
      <c r="H23" s="4"/>
      <c r="I23" s="25">
        <v>1.0115000000000001</v>
      </c>
      <c r="J23" s="26">
        <f>SUM(G23:H23)/I23</f>
        <v>11369.253583786454</v>
      </c>
    </row>
    <row r="24" spans="5:14" x14ac:dyDescent="0.25">
      <c r="F24" s="23">
        <v>43007</v>
      </c>
      <c r="G24" s="4">
        <f t="shared" ref="G24:G26" si="4">1000000*0.0115</f>
        <v>11500</v>
      </c>
      <c r="H24" s="4"/>
      <c r="I24" s="25">
        <f>I23^2</f>
        <v>1.0231322500000002</v>
      </c>
      <c r="J24" s="26">
        <f t="shared" ref="J24:J26" si="5">SUM(G24:H24)/I24</f>
        <v>11239.993656734012</v>
      </c>
    </row>
    <row r="25" spans="5:14" x14ac:dyDescent="0.25">
      <c r="F25" s="23">
        <v>43372</v>
      </c>
      <c r="G25" s="4">
        <f t="shared" si="4"/>
        <v>11500</v>
      </c>
      <c r="H25" s="4"/>
      <c r="I25" s="25">
        <f>I23^3</f>
        <v>1.0348982708750003</v>
      </c>
      <c r="J25" s="26">
        <f t="shared" si="5"/>
        <v>11112.203318570451</v>
      </c>
    </row>
    <row r="26" spans="5:14" ht="16.5" thickBot="1" x14ac:dyDescent="0.3">
      <c r="F26" s="23">
        <v>43737</v>
      </c>
      <c r="G26" s="4">
        <f t="shared" si="4"/>
        <v>11500</v>
      </c>
      <c r="H26" s="4">
        <v>1000000</v>
      </c>
      <c r="I26" s="25">
        <f>I23^4</f>
        <v>1.0467996009900629</v>
      </c>
      <c r="J26" s="26">
        <f t="shared" si="5"/>
        <v>966278.54944090871</v>
      </c>
    </row>
    <row r="27" spans="5:14" ht="16.5" thickBot="1" x14ac:dyDescent="0.3">
      <c r="F27" s="27"/>
      <c r="G27" s="28"/>
      <c r="H27" s="28"/>
      <c r="I27" s="28" t="s">
        <v>60</v>
      </c>
      <c r="J27" s="29">
        <f>SUM(J23:J26)</f>
        <v>999999.99999999965</v>
      </c>
    </row>
    <row r="28" spans="5:14" ht="16.5" thickBot="1" x14ac:dyDescent="0.3">
      <c r="E28" s="3"/>
      <c r="F28" s="3"/>
      <c r="G28" s="3"/>
      <c r="H28" s="3"/>
      <c r="I28" s="3"/>
      <c r="J28" s="3"/>
    </row>
    <row r="29" spans="5:14" x14ac:dyDescent="0.25">
      <c r="E29" s="3"/>
      <c r="F29" s="9"/>
      <c r="G29" s="30" t="s">
        <v>57</v>
      </c>
      <c r="H29" s="30" t="s">
        <v>58</v>
      </c>
      <c r="I29" s="10" t="s">
        <v>59</v>
      </c>
      <c r="J29" s="11"/>
    </row>
    <row r="30" spans="5:14" x14ac:dyDescent="0.25">
      <c r="E30" s="3"/>
      <c r="F30" s="12">
        <v>42276</v>
      </c>
      <c r="G30" s="4"/>
      <c r="H30" s="4"/>
      <c r="I30" s="13"/>
      <c r="J30" s="14"/>
      <c r="K30" s="3"/>
      <c r="L30" s="3"/>
      <c r="M30" s="3"/>
      <c r="N30" s="3"/>
    </row>
    <row r="31" spans="5:14" x14ac:dyDescent="0.25">
      <c r="E31" s="3"/>
      <c r="F31" s="12">
        <v>42642</v>
      </c>
      <c r="G31" s="4">
        <f>1000000*0.0115*50</f>
        <v>575000</v>
      </c>
      <c r="H31" s="4"/>
      <c r="I31" s="25">
        <v>1.0077821</v>
      </c>
      <c r="J31" s="31">
        <f>SUM(G31:H31)/I31</f>
        <v>570559.84622072568</v>
      </c>
      <c r="K31" s="3"/>
      <c r="L31" s="3"/>
      <c r="M31" s="3"/>
      <c r="N31" s="3"/>
    </row>
    <row r="32" spans="5:14" x14ac:dyDescent="0.25">
      <c r="E32" s="3"/>
      <c r="F32" s="12">
        <v>43007</v>
      </c>
      <c r="G32" s="4">
        <f t="shared" ref="G32:G34" si="6">1000000*0.0115*50</f>
        <v>575000</v>
      </c>
      <c r="H32" s="4"/>
      <c r="I32" s="25">
        <f>I31^2</f>
        <v>1.0156247610804101</v>
      </c>
      <c r="J32" s="31">
        <f t="shared" ref="J32:J34" si="7">SUM(G32:H32)/I32</f>
        <v>566153.97933811846</v>
      </c>
      <c r="K32" s="3"/>
      <c r="L32" s="3"/>
      <c r="M32" s="3"/>
      <c r="N32" s="3"/>
    </row>
    <row r="33" spans="4:14" x14ac:dyDescent="0.25">
      <c r="E33" s="3"/>
      <c r="F33" s="12">
        <v>43372</v>
      </c>
      <c r="G33" s="4">
        <f t="shared" si="6"/>
        <v>575000</v>
      </c>
      <c r="H33" s="4"/>
      <c r="I33" s="25">
        <f>I31^3</f>
        <v>1.0235284545336141</v>
      </c>
      <c r="J33" s="31">
        <f t="shared" si="7"/>
        <v>561782.13458853692</v>
      </c>
      <c r="K33" s="3"/>
      <c r="L33" s="3"/>
      <c r="M33" s="3"/>
      <c r="N33" s="3"/>
    </row>
    <row r="34" spans="4:14" ht="16.5" thickBot="1" x14ac:dyDescent="0.3">
      <c r="E34" s="3"/>
      <c r="F34" s="12">
        <v>43737</v>
      </c>
      <c r="G34" s="4">
        <f t="shared" si="6"/>
        <v>575000</v>
      </c>
      <c r="H34" s="4">
        <v>50000000</v>
      </c>
      <c r="I34" s="25">
        <f>I31^4</f>
        <v>1.0314936553196401</v>
      </c>
      <c r="J34" s="31">
        <f t="shared" si="7"/>
        <v>49030839.636456877</v>
      </c>
      <c r="K34" s="3"/>
      <c r="L34" s="3" t="s">
        <v>64</v>
      </c>
      <c r="M34" s="3"/>
      <c r="N34" s="3"/>
    </row>
    <row r="35" spans="4:14" ht="16.5" thickBot="1" x14ac:dyDescent="0.3">
      <c r="E35" s="3"/>
      <c r="F35" s="17"/>
      <c r="G35" s="32"/>
      <c r="H35" s="32"/>
      <c r="I35" s="32" t="s">
        <v>60</v>
      </c>
      <c r="J35" s="33">
        <f>SUM(J31:J34)</f>
        <v>50729335.596604258</v>
      </c>
      <c r="K35" s="3"/>
      <c r="L35" s="3">
        <f>J35-H5</f>
        <v>329225.59660425782</v>
      </c>
      <c r="M35" s="3"/>
      <c r="N35" s="3"/>
    </row>
    <row r="36" spans="4:14" x14ac:dyDescent="0.25">
      <c r="E36" s="3"/>
      <c r="K36" s="3"/>
      <c r="L36" s="3"/>
      <c r="M36" s="3"/>
      <c r="N36" s="3"/>
    </row>
    <row r="37" spans="4:14" x14ac:dyDescent="0.25">
      <c r="D37" s="3"/>
      <c r="E37" s="3"/>
      <c r="K37" s="3"/>
      <c r="L37" s="3"/>
      <c r="M37" s="3"/>
      <c r="N37" s="3"/>
    </row>
    <row r="38" spans="4:14" x14ac:dyDescent="0.25">
      <c r="D38" s="3"/>
      <c r="E38" s="3"/>
      <c r="K38" s="3"/>
      <c r="L38" s="3"/>
      <c r="M38" s="3"/>
      <c r="N38" s="3"/>
    </row>
    <row r="39" spans="4:14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4:14" x14ac:dyDescent="0.2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4:14" x14ac:dyDescent="0.25">
      <c r="D41" s="3"/>
      <c r="E41" s="3"/>
      <c r="L41" s="3"/>
      <c r="M41" s="3"/>
      <c r="N41" s="3"/>
    </row>
    <row r="42" spans="4:14" x14ac:dyDescent="0.25">
      <c r="D42" s="3"/>
      <c r="E42" s="3"/>
      <c r="G42" s="2" t="s">
        <v>65</v>
      </c>
      <c r="H42" s="2" t="s">
        <v>66</v>
      </c>
      <c r="I42" s="2" t="s">
        <v>56</v>
      </c>
      <c r="J42" s="2" t="s">
        <v>62</v>
      </c>
      <c r="K42" s="2" t="s">
        <v>67</v>
      </c>
    </row>
    <row r="43" spans="4:14" x14ac:dyDescent="0.25">
      <c r="D43" s="3"/>
      <c r="E43" s="3"/>
      <c r="F43" s="1">
        <v>42942</v>
      </c>
      <c r="H43" s="37"/>
      <c r="I43" s="34"/>
      <c r="J43" s="37"/>
      <c r="K43" s="39"/>
      <c r="L43" s="40"/>
    </row>
    <row r="44" spans="4:14" x14ac:dyDescent="0.25">
      <c r="D44" s="3"/>
      <c r="E44" s="3"/>
      <c r="F44" s="1">
        <v>43007</v>
      </c>
      <c r="G44" s="2">
        <v>7.7821000000000001E-3</v>
      </c>
      <c r="H44" s="37">
        <f>65/365</f>
        <v>0.17808219178082191</v>
      </c>
      <c r="I44" s="34">
        <v>575000</v>
      </c>
      <c r="J44" s="37">
        <f t="shared" ref="J44:J46" si="8">1+G44</f>
        <v>1.0077821</v>
      </c>
      <c r="K44" s="39">
        <f t="shared" ref="K44:K46" si="9">J44^H44</f>
        <v>1.0013814421269855</v>
      </c>
      <c r="L44" s="40">
        <f t="shared" ref="L44:L46" si="10">I44/K44</f>
        <v>574206.76658304199</v>
      </c>
    </row>
    <row r="45" spans="4:14" x14ac:dyDescent="0.25">
      <c r="D45" s="3"/>
      <c r="E45" s="3"/>
      <c r="F45" s="1">
        <v>43372</v>
      </c>
      <c r="G45" s="2">
        <v>7.7821000000000001E-3</v>
      </c>
      <c r="H45" s="37">
        <f>1+65/365</f>
        <v>1.178082191780822</v>
      </c>
      <c r="I45" s="34">
        <v>575000</v>
      </c>
      <c r="J45" s="37">
        <f t="shared" si="8"/>
        <v>1.0077821</v>
      </c>
      <c r="K45" s="39">
        <f t="shared" si="9"/>
        <v>1.009174292647762</v>
      </c>
      <c r="L45" s="40">
        <f t="shared" si="10"/>
        <v>569772.73815742705</v>
      </c>
    </row>
    <row r="46" spans="4:14" x14ac:dyDescent="0.25">
      <c r="D46" s="3"/>
      <c r="E46" s="3"/>
      <c r="F46" s="1">
        <v>43737</v>
      </c>
      <c r="G46" s="2">
        <v>7.7821000000000001E-3</v>
      </c>
      <c r="H46" s="37">
        <f>2+65/365</f>
        <v>2.1780821917808217</v>
      </c>
      <c r="I46" s="38">
        <v>50575000</v>
      </c>
      <c r="J46" s="37">
        <f t="shared" si="8"/>
        <v>1.0077821</v>
      </c>
      <c r="K46" s="39">
        <f t="shared" si="9"/>
        <v>1.0170277879105762</v>
      </c>
      <c r="L46" s="40">
        <f t="shared" si="10"/>
        <v>49728238.108324811</v>
      </c>
    </row>
    <row r="47" spans="4:14" x14ac:dyDescent="0.25">
      <c r="D47" s="3"/>
      <c r="E47" s="3"/>
      <c r="K47" s="2" t="s">
        <v>60</v>
      </c>
      <c r="L47" s="40">
        <f>SUM(L43:L46)</f>
        <v>50872217.61306528</v>
      </c>
    </row>
    <row r="48" spans="4:14" x14ac:dyDescent="0.25">
      <c r="D48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7" sqref="M17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謝明翰</dc:creator>
  <cp:lastModifiedBy>謝明翰</cp:lastModifiedBy>
  <dcterms:created xsi:type="dcterms:W3CDTF">2017-07-26T03:01:04Z</dcterms:created>
  <dcterms:modified xsi:type="dcterms:W3CDTF">2017-07-26T10:37:32Z</dcterms:modified>
</cp:coreProperties>
</file>