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n\Desktop\BIA Child Education\"/>
    </mc:Choice>
  </mc:AlternateContent>
  <bookViews>
    <workbookView xWindow="0" yWindow="0" windowWidth="20490" windowHeight="9045"/>
  </bookViews>
  <sheets>
    <sheet name="README" sheetId="12" r:id="rId1"/>
    <sheet name="1.1" sheetId="8" r:id="rId2"/>
    <sheet name="1.2a" sheetId="5" r:id="rId3"/>
    <sheet name="1.2b" sheetId="6" r:id="rId4"/>
    <sheet name="1.3" sheetId="2" r:id="rId5"/>
    <sheet name="2.1 &amp; 2.2" sheetId="9" r:id="rId6"/>
    <sheet name="3.1 &amp; 3.2" sheetId="10" r:id="rId7"/>
    <sheet name="4.1 &amp; 4.2" sheetId="11" r:id="rId8"/>
    <sheet name="Appendix" sheetId="13"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0" l="1"/>
  <c r="E16" i="10"/>
  <c r="E15" i="10"/>
  <c r="E14" i="10"/>
  <c r="E13" i="10"/>
  <c r="B17" i="10"/>
  <c r="B16" i="10"/>
  <c r="B15" i="10"/>
  <c r="B14" i="10"/>
  <c r="B13" i="10"/>
  <c r="M9" i="9" l="1"/>
  <c r="M8" i="9"/>
  <c r="M7" i="9"/>
  <c r="M6" i="9"/>
  <c r="M5" i="9"/>
  <c r="G9" i="9"/>
  <c r="G8" i="9"/>
  <c r="G7" i="9"/>
  <c r="G6" i="9"/>
  <c r="G5" i="9"/>
  <c r="E6" i="6"/>
  <c r="E5" i="6"/>
  <c r="B16" i="5"/>
  <c r="B17" i="5" s="1"/>
  <c r="C17" i="5" s="1"/>
  <c r="B15" i="5"/>
  <c r="B11" i="5"/>
  <c r="B10" i="5"/>
  <c r="B12" i="5" s="1"/>
  <c r="C12" i="5" s="1"/>
  <c r="E11" i="10" l="1"/>
  <c r="E10" i="10"/>
  <c r="E9" i="10"/>
  <c r="E8" i="10"/>
  <c r="E7" i="10"/>
  <c r="B11" i="10"/>
  <c r="B10" i="10"/>
  <c r="B9" i="10"/>
  <c r="B8" i="10"/>
  <c r="B7" i="10"/>
  <c r="G6" i="6" l="1"/>
  <c r="H6" i="2" s="1"/>
  <c r="C8" i="8" l="1"/>
  <c r="F9" i="9" l="1"/>
  <c r="F8" i="9"/>
  <c r="F7" i="9"/>
  <c r="F6" i="9"/>
  <c r="F5" i="9"/>
  <c r="K7" i="9" l="1"/>
  <c r="F15" i="10" s="1"/>
  <c r="K5" i="9"/>
  <c r="F13" i="10" s="1"/>
  <c r="K6" i="9"/>
  <c r="F14" i="10" s="1"/>
  <c r="K8" i="9"/>
  <c r="F16" i="10" s="1"/>
  <c r="K9" i="9"/>
  <c r="F17" i="10" s="1"/>
  <c r="C6" i="8"/>
  <c r="C7" i="8"/>
  <c r="C14" i="8" s="1"/>
  <c r="C5" i="8"/>
  <c r="G6" i="2" l="1"/>
  <c r="I6" i="2" s="1"/>
  <c r="B6" i="2"/>
  <c r="C13" i="8"/>
  <c r="G5" i="2" l="1"/>
  <c r="B5" i="2"/>
  <c r="G15" i="10"/>
  <c r="G13" i="10"/>
  <c r="G17" i="10"/>
  <c r="G14" i="10"/>
  <c r="G16" i="10"/>
  <c r="F24" i="10" l="1"/>
  <c r="F25" i="10"/>
  <c r="F26" i="10"/>
  <c r="F31" i="10" s="1"/>
  <c r="E19" i="11" s="1"/>
  <c r="F23" i="10"/>
  <c r="F22" i="10"/>
  <c r="J5" i="9"/>
  <c r="F7" i="10" s="1"/>
  <c r="F29" i="10" l="1"/>
  <c r="E17" i="11" s="1"/>
  <c r="F30" i="10"/>
  <c r="E18" i="11" s="1"/>
  <c r="N18" i="11" s="1"/>
  <c r="F27" i="10"/>
  <c r="E15" i="11" s="1"/>
  <c r="F28" i="10"/>
  <c r="E16" i="11" s="1"/>
  <c r="N16" i="11" s="1"/>
  <c r="F6" i="6"/>
  <c r="C6" i="2" s="1"/>
  <c r="D6" i="2" s="1"/>
  <c r="G7" i="10" s="1"/>
  <c r="J6" i="9"/>
  <c r="F8" i="10" s="1"/>
  <c r="J7" i="9"/>
  <c r="F9" i="10" s="1"/>
  <c r="J8" i="9"/>
  <c r="F10" i="10" s="1"/>
  <c r="J9" i="9"/>
  <c r="F11" i="10" s="1"/>
  <c r="G10" i="10" l="1"/>
  <c r="G9" i="10"/>
  <c r="G8" i="10"/>
  <c r="G11" i="10"/>
  <c r="N15" i="11"/>
  <c r="N14" i="11"/>
  <c r="N17" i="11"/>
  <c r="D22" i="10"/>
  <c r="N19" i="11" l="1"/>
  <c r="N20" i="11" s="1"/>
  <c r="D26" i="10"/>
  <c r="D31" i="10" s="1"/>
  <c r="E11" i="11" s="1"/>
  <c r="G5" i="6"/>
  <c r="H5" i="2" s="1"/>
  <c r="I5" i="2" s="1"/>
  <c r="F5" i="6"/>
  <c r="C5" i="2" s="1"/>
  <c r="D5" i="2" s="1"/>
  <c r="D23" i="10"/>
  <c r="D24" i="10"/>
  <c r="D25" i="10"/>
  <c r="D30" i="10" s="1"/>
  <c r="E10" i="11" s="1"/>
  <c r="N10" i="11" s="1"/>
  <c r="D27" i="10" l="1"/>
  <c r="E7" i="11" s="1"/>
  <c r="D28" i="10"/>
  <c r="E8" i="11" s="1"/>
  <c r="D29" i="10"/>
  <c r="E9" i="11" s="1"/>
  <c r="N9" i="11" s="1"/>
  <c r="N6" i="11"/>
  <c r="N7" i="11"/>
  <c r="N8" i="11"/>
  <c r="Q6" i="9"/>
  <c r="C14" i="10" s="1"/>
  <c r="D14" i="10" s="1"/>
  <c r="P6" i="9"/>
  <c r="C8" i="10" s="1"/>
  <c r="D8" i="10" s="1"/>
  <c r="Q9" i="9"/>
  <c r="C17" i="10" s="1"/>
  <c r="D17" i="10" s="1"/>
  <c r="P9" i="9"/>
  <c r="C11" i="10" s="1"/>
  <c r="D11" i="10" s="1"/>
  <c r="Q5" i="9"/>
  <c r="C13" i="10" s="1"/>
  <c r="D13" i="10" s="1"/>
  <c r="P5" i="9"/>
  <c r="C7" i="10" s="1"/>
  <c r="D7" i="10" s="1"/>
  <c r="Q7" i="9"/>
  <c r="C15" i="10" s="1"/>
  <c r="D15" i="10" s="1"/>
  <c r="P7" i="9"/>
  <c r="C9" i="10" s="1"/>
  <c r="D9" i="10" s="1"/>
  <c r="Q8" i="9"/>
  <c r="C16" i="10" s="1"/>
  <c r="D16" i="10" s="1"/>
  <c r="P8" i="9"/>
  <c r="C10" i="10" s="1"/>
  <c r="D10" i="10" s="1"/>
  <c r="N11" i="11" l="1"/>
  <c r="N12" i="11" s="1"/>
  <c r="E25" i="10"/>
  <c r="E23" i="10"/>
  <c r="E22" i="10"/>
  <c r="E26" i="10"/>
  <c r="E31" i="10" s="1"/>
  <c r="D19" i="11" s="1"/>
  <c r="E24" i="10"/>
  <c r="C22" i="10"/>
  <c r="C25" i="10"/>
  <c r="C26" i="10"/>
  <c r="C31" i="10" s="1"/>
  <c r="D11" i="11" s="1"/>
  <c r="C24" i="10"/>
  <c r="C23" i="10"/>
  <c r="E29" i="10" l="1"/>
  <c r="D17" i="11" s="1"/>
  <c r="C30" i="10"/>
  <c r="D10" i="11" s="1"/>
  <c r="O10" i="11" s="1"/>
  <c r="C27" i="10"/>
  <c r="D7" i="11" s="1"/>
  <c r="E27" i="10"/>
  <c r="D15" i="11" s="1"/>
  <c r="C28" i="10"/>
  <c r="D8" i="11" s="1"/>
  <c r="E28" i="10"/>
  <c r="D16" i="11" s="1"/>
  <c r="C29" i="10"/>
  <c r="D9" i="11" s="1"/>
  <c r="O9" i="11" s="1"/>
  <c r="E30" i="10"/>
  <c r="D18" i="11" s="1"/>
  <c r="O18" i="11" s="1"/>
  <c r="O16" i="11" l="1"/>
  <c r="O17" i="11"/>
  <c r="O8" i="11"/>
  <c r="O6" i="11"/>
  <c r="O7" i="11"/>
  <c r="O15" i="11"/>
  <c r="O14" i="11"/>
  <c r="O19" i="11" s="1"/>
  <c r="O20" i="11" s="1"/>
  <c r="O11" i="11" l="1"/>
  <c r="O12" i="11" s="1"/>
</calcChain>
</file>

<file path=xl/sharedStrings.xml><?xml version="1.0" encoding="utf-8"?>
<sst xmlns="http://schemas.openxmlformats.org/spreadsheetml/2006/main" count="237" uniqueCount="179">
  <si>
    <t>Poorest (Quintile 1)</t>
  </si>
  <si>
    <t>Poorer (Quintile 2)</t>
  </si>
  <si>
    <t>Middle (Quintile 3)</t>
  </si>
  <si>
    <t>Richer (Quintile 4)</t>
  </si>
  <si>
    <t>Richest (Quintile 5)</t>
  </si>
  <si>
    <t>Population ages 10-14, male (% of male population)</t>
  </si>
  <si>
    <t>Population ages 10-14, female (% of female population)</t>
  </si>
  <si>
    <t>Population, male</t>
  </si>
  <si>
    <t>Population, female</t>
  </si>
  <si>
    <t>Population, total</t>
  </si>
  <si>
    <t>Population ages 10-14, male</t>
  </si>
  <si>
    <t>Population ages 10-14, female</t>
  </si>
  <si>
    <t>Population ages 5-9, male (% of male population)</t>
  </si>
  <si>
    <t>Population ages 5-9, female (% of female population)</t>
  </si>
  <si>
    <t xml:space="preserve">Population ages 5-9, male </t>
  </si>
  <si>
    <t>Population ages 5-9, female</t>
  </si>
  <si>
    <t>Primary</t>
  </si>
  <si>
    <t>Secondary</t>
  </si>
  <si>
    <t>Expenditure on secondary education (% of government expenditure on education)</t>
  </si>
  <si>
    <t>UNESCO Institute for Statistics</t>
  </si>
  <si>
    <t>Expenditure on primary education (% of government expenditure on education)</t>
  </si>
  <si>
    <t>Government expenditure on education, total (% of GDP)</t>
  </si>
  <si>
    <t>GDP (current LCU)</t>
  </si>
  <si>
    <t>Expenditure on primary education  (current LCU)</t>
  </si>
  <si>
    <t>Expenditure on secondary education  (current LCU)</t>
  </si>
  <si>
    <t>World Bank</t>
  </si>
  <si>
    <t>Indicators</t>
  </si>
  <si>
    <t xml:space="preserve"> Total </t>
  </si>
  <si>
    <t>Wealth Index</t>
  </si>
  <si>
    <t>Primary (%)</t>
  </si>
  <si>
    <t>Secondary (%)</t>
  </si>
  <si>
    <t>Cumulative Share of  Expenditure</t>
  </si>
  <si>
    <t>Equality</t>
  </si>
  <si>
    <t>Inequality</t>
  </si>
  <si>
    <t>Population</t>
  </si>
  <si>
    <t>Educational Level</t>
  </si>
  <si>
    <t>Age Group (% of Total Pop.)</t>
  </si>
  <si>
    <t>Data Source</t>
  </si>
  <si>
    <t>Total Population</t>
  </si>
  <si>
    <t>Education level</t>
  </si>
  <si>
    <t>Relevant age group</t>
  </si>
  <si>
    <t>Population in relevant age groups (ppl.)</t>
  </si>
  <si>
    <t>Percentage</t>
  </si>
  <si>
    <t>Percentage/100</t>
  </si>
  <si>
    <t>↓</t>
  </si>
  <si>
    <t>Expenditure</t>
  </si>
  <si>
    <t>Source</t>
  </si>
  <si>
    <t>Blue font color indicates that the number is calculated, not directly from data sources. Double click the number to see the formula.</t>
  </si>
  <si>
    <t>Data</t>
  </si>
  <si>
    <t>Frequency</t>
  </si>
  <si>
    <t>Percentage (% of pop.)</t>
  </si>
  <si>
    <t>Cumulative Percentage (% of pop.)</t>
  </si>
  <si>
    <t>SHEET 1.1 - CALCULATE THE SECTORAL EXPENDITURE</t>
  </si>
  <si>
    <t>SHEET 1.2a - CALCULATE THE POPULATION BY AGE GROUPS</t>
  </si>
  <si>
    <t>SHEET 1.3 - ESTIMATE THE UNIT COST OF CHILD EDUCATION</t>
  </si>
  <si>
    <t>Calculated in the sheet 1.2a.</t>
  </si>
  <si>
    <t>→</t>
  </si>
  <si>
    <t>STEP 4 - Estimate Attendance in Population by Educational Level</t>
  </si>
  <si>
    <t>STEP 6 - Summarize the DHS Sample by Quintiles</t>
  </si>
  <si>
    <t>STEP 7 - Estimate the Number of Pupils in Population Attending Secondary Education, by Quintiles</t>
  </si>
  <si>
    <t>From sheet 1.2a.</t>
  </si>
  <si>
    <t xml:space="preserve">This column is created for the calculation in sheet 2.1. </t>
  </si>
  <si>
    <t>STEP 8 - Estimate the Number of Pupils in Population Attending Primary Education, by Quintiles</t>
  </si>
  <si>
    <t>Extraction of the DHS dataset.</t>
  </si>
  <si>
    <t>Extraction from the DHS dataset. Same as in STEP 8.</t>
  </si>
  <si>
    <t>Extraction from the DHS dataset. Same as in STEP 7.</t>
  </si>
  <si>
    <t>SHEET 3.1 - CALCULATE THE QUINTILE-WISE BENEFIT INCIDENCE FOR PRIMARY &amp; SECONDARY EDUCATION</t>
  </si>
  <si>
    <t>STEP 10 - Calculate the Cumulative Share of Expenditure</t>
  </si>
  <si>
    <t>STEP 9 - Calculate the Distribution of Quintile-wise Benefit Incidence</t>
  </si>
  <si>
    <t>STEP 10 - Cumulative Share of Expenditure (% of Total)</t>
  </si>
  <si>
    <t>Relevant age groups are defined by the national government.</t>
  </si>
  <si>
    <t>Introduction</t>
  </si>
  <si>
    <t>Notes</t>
  </si>
  <si>
    <t>Comments and explanations of each step are placed under each column in cells filled with gold color.</t>
  </si>
  <si>
    <t>Blue Font:</t>
  </si>
  <si>
    <t>Gold Fill Color:</t>
  </si>
  <si>
    <t>APPENDIX</t>
  </si>
  <si>
    <t>World Bank Open Data</t>
  </si>
  <si>
    <t>Demographic and Health Surveys (DHS)</t>
  </si>
  <si>
    <r>
      <rPr>
        <b/>
        <i/>
        <vertAlign val="superscript"/>
        <sz val="11"/>
        <color theme="1"/>
        <rFont val="Times New Roman"/>
        <family val="1"/>
      </rPr>
      <t>2</t>
    </r>
    <r>
      <rPr>
        <i/>
        <sz val="11"/>
        <color theme="1"/>
        <rFont val="Times New Roman"/>
        <family val="1"/>
      </rPr>
      <t xml:space="preserve"> A pro-poor expenditure structure generates concentration curves lying above the equality line or the 45-degree line.</t>
    </r>
  </si>
  <si>
    <t>Child education consists of three levels: pre-primary, primary, and secondary. Given the current data availability, we focus only on primary and secondary education in this analysis. Since the actual sectoral expenditure data for primary and secondary education are not directly available, we use the above indicators to calculate the expenditure.</t>
  </si>
  <si>
    <t>Cumulative Expenditure   (Billion MWK)</t>
  </si>
  <si>
    <t>Obtained from latest (2015-16) standard Demographic and Health Survey (DHS) of Malawi.</t>
  </si>
  <si>
    <t>Gross attendance rate (% of relevant age groups)</t>
  </si>
  <si>
    <t>Gross attendance (ppl.)</t>
  </si>
  <si>
    <t>Gross attendance (ppl.) is the product of the gross attendance rate and the population in relevant age groups.</t>
  </si>
  <si>
    <t>Segment</t>
  </si>
  <si>
    <t>0% - 20%</t>
  </si>
  <si>
    <t>20% - 40%</t>
  </si>
  <si>
    <t>40% - 60%</t>
  </si>
  <si>
    <t>60% - 80%</t>
  </si>
  <si>
    <t>80% - 100%</t>
  </si>
  <si>
    <t>Sum</t>
  </si>
  <si>
    <t>Gini Index</t>
  </si>
  <si>
    <t>Links</t>
  </si>
  <si>
    <t>Net attendance rate (% of relevant age groups)</t>
  </si>
  <si>
    <t>Net attendance (ppl.)</t>
  </si>
  <si>
    <t>Net attendance (ppl.) is the product of the net attendance rate and the population in relevant age groups.</t>
  </si>
  <si>
    <t>SHEET 1.2b - ESTIMATE THE USAGE OF CHILD EDUCATION</t>
  </si>
  <si>
    <t>Gross Secondary Attendance (% of age group)</t>
  </si>
  <si>
    <t>Net Secondary Attendance (% of age group)</t>
  </si>
  <si>
    <t>Usage of secondary education = (Total population)*(% of total population in quintile)*(% of total population in age group)*(% of the age group in secondary education). This result will be used in STEP 9 (Usage).</t>
  </si>
  <si>
    <t xml:space="preserve">Gross Pop. in Secondary. by Qt.  </t>
  </si>
  <si>
    <t>Net Pop. in Secondary. by Qt.</t>
  </si>
  <si>
    <t>Gross Pop. in Primary. by Qt.</t>
  </si>
  <si>
    <t>Net Pop. in Primary. by Qt.</t>
  </si>
  <si>
    <t>Gross Primary Attendance (% of age group)</t>
  </si>
  <si>
    <t>Net Primary Attendance (% of age group)</t>
  </si>
  <si>
    <t>GER</t>
  </si>
  <si>
    <t>NER</t>
  </si>
  <si>
    <t>Area under CC (Secondary)</t>
  </si>
  <si>
    <t>Area under CC (Primary)</t>
  </si>
  <si>
    <t>Gross Attendance (Pupils)</t>
  </si>
  <si>
    <t>Net Attendance (Pupils)</t>
  </si>
  <si>
    <t>STEP 5a - Calculate the Unit Cost of Child Education, GER</t>
  </si>
  <si>
    <t>STEP 5b - Calculate the Unit Cost of Child Education, NER</t>
  </si>
  <si>
    <t xml:space="preserve">Usage (Pupils)  </t>
  </si>
  <si>
    <t>From sheet 1.1.</t>
  </si>
  <si>
    <t>Unit cost = Expenditure /Attendance.</t>
  </si>
  <si>
    <t>The quintile-wise attendance rate is extracted from the DHS dataset.</t>
  </si>
  <si>
    <t>Usage of primary education = (Total population)*(% of total population in quintile)*(% of total population in age group)*(% of the age group in primary education). This result will be used in STEP 9 (Usage).</t>
  </si>
  <si>
    <t>From STEP 8.</t>
  </si>
  <si>
    <t>This column is the product of the unit cost from sheet 1.3 and the usage column. The final results are presented in the bar chart.</t>
  </si>
  <si>
    <t>From STEP 7.</t>
  </si>
  <si>
    <t>STEP 10a - Calculate the Concentration Index</t>
  </si>
  <si>
    <t>Concentration Index</t>
  </si>
  <si>
    <t xml:space="preserve">GER: </t>
  </si>
  <si>
    <t>NER:</t>
  </si>
  <si>
    <t>STEP 3 - Calculate Population by Age Groups</t>
  </si>
  <si>
    <t>Population ages 10-14 (secondary age), total</t>
  </si>
  <si>
    <t>Population ages 5-9 (primary age) total</t>
  </si>
  <si>
    <t>Ages 6-10</t>
  </si>
  <si>
    <t>Ages 11-15</t>
  </si>
  <si>
    <t>Age 10-14 (% of pop.)</t>
  </si>
  <si>
    <t xml:space="preserve">Age 5-9  (% of Pop.) </t>
  </si>
  <si>
    <t>A BENEFIT INCIDENCE ANALYSIS OF BANGLADESH'S CHILD EDUCATION EXPENDITURE</t>
  </si>
  <si>
    <t>Note: Local Currency Unit (LCU) = Bangladeshi Taka, or BDT. The goal of this sheet is to obtain the sectoral expenditure data. No calculation is needed if the sectoral expenditure data are directly available from the source.</t>
  </si>
  <si>
    <t>STEP 1 - Obtain Data for the Calculation of Sectoral Expenditure: Child Education in Bangladesh, 2016</t>
  </si>
  <si>
    <t>STEP 2 - Calculate Total Sectoral Expenditure: Child Education in Bangladesh, 2016</t>
  </si>
  <si>
    <r>
      <rPr>
        <b/>
        <vertAlign val="superscript"/>
        <sz val="11"/>
        <color theme="1"/>
        <rFont val="Times New Roman"/>
        <family val="1"/>
      </rPr>
      <t>2</t>
    </r>
    <r>
      <rPr>
        <sz val="11"/>
        <color theme="1"/>
        <rFont val="Times New Roman"/>
        <family val="1"/>
      </rPr>
      <t xml:space="preserve"> Depending on the data availability, the analysis of child education could also include pre-primary schooling. As for the BIA of Bangladesh, the quintile-wise utilization information of pre-primary education is unavailable in the DHS dataset.</t>
    </r>
  </si>
  <si>
    <r>
      <rPr>
        <b/>
        <vertAlign val="superscript"/>
        <sz val="11"/>
        <color theme="1"/>
        <rFont val="Times New Roman"/>
        <family val="1"/>
      </rPr>
      <t>3</t>
    </r>
    <r>
      <rPr>
        <sz val="11"/>
        <color theme="1"/>
        <rFont val="Times New Roman"/>
        <family val="1"/>
      </rPr>
      <t xml:space="preserve"> It is possible to extend the basic BIA by adding subnational, gender, and urban/rural comparisons using the DHS dataset. However, challenges could come from finding the corresponding expenditure data for some countries. We hope the above information would further assist the practitioners during the initial planning stage of BIA.</t>
    </r>
  </si>
  <si>
    <t>Expenditure (BDT)</t>
  </si>
  <si>
    <t>Unit Cost (BDT)</t>
  </si>
  <si>
    <t xml:space="preserve">Expenditure (BDT) </t>
  </si>
  <si>
    <t>Follow the procedure to update the bar chart properly for different projects: Format Axis → Axis Option → Vertical (Value) Axis → Reset bounds to auto (or adjust the bounds as needed).</t>
  </si>
  <si>
    <t>Gross enrollment (or attendance) rate.</t>
  </si>
  <si>
    <t>Net enrollment (or attendance) rate.</t>
  </si>
  <si>
    <t>From sheet 1.2b.</t>
  </si>
  <si>
    <t>United Nations Population Division</t>
  </si>
  <si>
    <t>Click to open the web page of the United Nations Population Division, World Population Prospects.</t>
  </si>
  <si>
    <t>Click the source names to open the database web pages. Interested users can also check the IMF World Economic Outlook database for more updated GDP data. The link is provided in the appendix page.</t>
  </si>
  <si>
    <t>IMF World Economic Outlook</t>
  </si>
  <si>
    <t>This Excel workbook contains step-by-step instructions for conducting a basic benefit incidence analysis (BIA), using Bangladesh's child education as a case study example. The workbook is self-contained. The user may also consult the corresponding document (User Guide) for supplemental information and an overview of the BIA procedure. All calculations are interlinked across the Excel sheets, with formulae visible by double-clicking the cells. Although it is possible to use this workbook as an automated calculation tool with different datasets, we encourage the practitioners to do this with scrutiny since some data manipulations and calculations performed here are determined by the structure and format of the available data of Bangladesh, which may not be the same for other countries.</t>
  </si>
  <si>
    <r>
      <rPr>
        <b/>
        <vertAlign val="superscript"/>
        <sz val="11"/>
        <color theme="1"/>
        <rFont val="Times New Roman"/>
        <family val="1"/>
      </rPr>
      <t xml:space="preserve">2 </t>
    </r>
    <r>
      <rPr>
        <sz val="11"/>
        <color theme="1"/>
        <rFont val="Times New Roman"/>
        <family val="1"/>
      </rPr>
      <t>On the demand side, BIA requires a household survey dataset that contains information on the sectoral utilization of public service and wealth quintiles of the sample. The Demographic and Health Surveys (DHS) dataset has ready-to-use data for over 90 countries from over 300 surveys. It has a wide range of useful indicators on education and health sectors. The user is free to choose other available surveys depending on the specific needs.</t>
    </r>
  </si>
  <si>
    <r>
      <rPr>
        <b/>
        <vertAlign val="superscript"/>
        <sz val="11"/>
        <color theme="1"/>
        <rFont val="Times New Roman"/>
        <family val="1"/>
      </rPr>
      <t xml:space="preserve">3 </t>
    </r>
    <r>
      <rPr>
        <sz val="11"/>
        <color theme="1"/>
        <rFont val="Times New Roman"/>
        <family val="1"/>
      </rPr>
      <t>With the data from both the supply and demand side of the public service, one can follow the procedure from STEP 1 to 10 for a benefit incidence analysis.</t>
    </r>
  </si>
  <si>
    <r>
      <rPr>
        <b/>
        <vertAlign val="superscript"/>
        <sz val="11"/>
        <color theme="1"/>
        <rFont val="Times New Roman"/>
        <family val="1"/>
      </rPr>
      <t xml:space="preserve">1 </t>
    </r>
    <r>
      <rPr>
        <sz val="11"/>
        <color theme="1"/>
        <rFont val="Times New Roman"/>
        <family val="1"/>
      </rPr>
      <t>One crucial step of conducting a BIA, which is not covered so far in this workbook, is to assess the project's feasibility before starting it. Is the data required for BIA available and accessible for the countries and sectors? This involves specifying the public service sector and identifying the data sources for the sectoral expenditure (supply) and utilization (demand). For the education sector, the expenditure data can be found through the UNESCO database for 264 countries and economies. A national or governmental database is also a good source when accessible.</t>
    </r>
  </si>
  <si>
    <r>
      <rPr>
        <b/>
        <vertAlign val="superscript"/>
        <sz val="11"/>
        <rFont val="Times New Roman"/>
        <family val="1"/>
      </rPr>
      <t>1</t>
    </r>
    <r>
      <rPr>
        <sz val="11"/>
        <rFont val="Times New Roman"/>
        <family val="1"/>
      </rPr>
      <t xml:space="preserve"> For some countries, the current-year data may not always be available and accessible. In the example of Bangladesh, the latest DHS is from 2014, and the most recent sectoral expenditure for primary and secondary education is from the year 2016. The BIA of Bangladesh's child education is still feasible because these data are not considered too old or outdated, and the time gap between the expenditure data (2014) and household survey (2016) data are not too long for a reasonable estimation.</t>
    </r>
  </si>
  <si>
    <t>Getting Started: 3 Steps</t>
  </si>
  <si>
    <r>
      <rPr>
        <b/>
        <i/>
        <vertAlign val="superscript"/>
        <sz val="11"/>
        <color theme="1"/>
        <rFont val="Times New Roman"/>
        <family val="1"/>
      </rPr>
      <t xml:space="preserve">1 </t>
    </r>
    <r>
      <rPr>
        <i/>
        <sz val="11"/>
        <color theme="1"/>
        <rFont val="Times New Roman"/>
        <family val="1"/>
      </rPr>
      <t xml:space="preserve">This table presents the results from STEP 10 in sheet 3.1 &amp; 3.2. We can use the last four columns to create a set of concentration curves that help us visualize the inequality level at each educational level. </t>
    </r>
    <r>
      <rPr>
        <b/>
        <i/>
        <sz val="11"/>
        <color theme="1"/>
        <rFont val="Times New Roman"/>
        <family val="1"/>
      </rPr>
      <t>INTERPRETATION</t>
    </r>
    <r>
      <rPr>
        <b/>
        <sz val="11"/>
        <color theme="1"/>
        <rFont val="Calibri"/>
        <family val="2"/>
      </rPr>
      <t>→</t>
    </r>
    <r>
      <rPr>
        <b/>
        <i/>
        <sz val="11"/>
        <color theme="1"/>
        <rFont val="Times New Roman"/>
        <family val="1"/>
      </rPr>
      <t xml:space="preserve"> </t>
    </r>
    <r>
      <rPr>
        <i/>
        <sz val="11"/>
        <color theme="1"/>
        <rFont val="Times New Roman"/>
        <family val="1"/>
      </rPr>
      <t>A concentration curve that lies far away from the equality line or the 45-degree line indicates a higher inequality level. Under perfect equality, the bottom 20% of the population captures exactly 20% of public service expenditure. The same rationale applies to other percentages. In the case of Bangladesh, a higher level of inequality is presented in secondary education. A higher level of equality appears in primary education since the concentration curve is close to the 45-degree line.</t>
    </r>
  </si>
  <si>
    <t>Each column presents the segmental area under the corresponding concentration curve (CC) and the total area (sum) under the CC. Like the Gini index, the concentration index is calculated using the formula: (0.5 - total area under CC)/0.5, where 0.5 is the triangle area below the equality line. See links in the Appendix for more information about the Gini index.</t>
  </si>
  <si>
    <t>This step is preparation for creating concentration curves, presented in sheet 4.1 &amp; 4.2 (next sheet). Double click the cells to see the calculations.</t>
  </si>
  <si>
    <r>
      <rPr>
        <b/>
        <i/>
        <sz val="11"/>
        <color theme="1"/>
        <rFont val="Times New Roman"/>
        <family val="1"/>
      </rPr>
      <t xml:space="preserve">INTERPRETATION ↓  </t>
    </r>
    <r>
      <rPr>
        <i/>
        <sz val="11"/>
        <color theme="1"/>
        <rFont val="Times New Roman"/>
        <family val="1"/>
      </rPr>
      <t xml:space="preserve">  These two figures summarize the expenditure columns in STEP 9 for primary and secondary education. The x-axis shows the five quintile groups in each figure, while the y-axis indicates the amount of expenditure in billion takas. In primary education (GER), the expenditure ranges from about 34 to 39 billion takas across the quintiles, with quintile 3 capturing the most expenditure. In secondary education (GER), the expenditure captured ranges from 20 to 44 billion takas, with the richest group or 5th quintile capturing the highest amount of resources. The wide range and upward trend line from 1st to 5th quintiles indicate the benefit incidence inequality in secondary education.</t>
    </r>
  </si>
  <si>
    <t>The goal of STEP 3 is to obtain the total population ages 5-9 and 10-14, which corresponds to the age groups of primary and secondary education, respectively. Given the structure of the data available, some calculations are made to reach the results. Double click the results in blue color to see the details. Users are free to choose other methods to calculate or estimate the relevant age groups.</t>
  </si>
  <si>
    <r>
      <rPr>
        <b/>
        <i/>
        <sz val="11"/>
        <color theme="1"/>
        <rFont val="Times New Roman"/>
        <family val="1"/>
      </rPr>
      <t>START HERE</t>
    </r>
    <r>
      <rPr>
        <b/>
        <sz val="11"/>
        <color theme="1"/>
        <rFont val="Calibri"/>
        <family val="2"/>
      </rPr>
      <t xml:space="preserve">↓ </t>
    </r>
    <r>
      <rPr>
        <i/>
        <sz val="11"/>
        <color theme="1"/>
        <rFont val="Times New Roman"/>
        <family val="1"/>
      </rPr>
      <t>The results about the population ages 10-14 and 5-9 are used in the following sheets. Replace the black numbers with country-specific data, and the blue indicators will update automatically.</t>
    </r>
  </si>
  <si>
    <r>
      <rPr>
        <b/>
        <i/>
        <sz val="11"/>
        <rFont val="Times New Roman"/>
        <family val="1"/>
      </rPr>
      <t>START HERE</t>
    </r>
    <r>
      <rPr>
        <b/>
        <sz val="11"/>
        <rFont val="Calibri"/>
        <family val="2"/>
      </rPr>
      <t>↓</t>
    </r>
    <r>
      <rPr>
        <b/>
        <i/>
        <sz val="11"/>
        <rFont val="Times New Roman"/>
        <family val="1"/>
      </rPr>
      <t xml:space="preserve"> </t>
    </r>
    <r>
      <rPr>
        <i/>
        <sz val="11"/>
        <color theme="1"/>
        <rFont val="Times New Roman"/>
        <family val="1"/>
      </rPr>
      <t>This column presents the original data from the data sources. To start a new project, enter new country-specific data into this column.</t>
    </r>
  </si>
  <si>
    <t>This column is created for calculation purposes only. Double click the results in the table below to see more details.</t>
  </si>
  <si>
    <t>Contents</t>
  </si>
  <si>
    <t>Calculate The Sectoral Expenditure</t>
  </si>
  <si>
    <t>1.2a</t>
  </si>
  <si>
    <t>Calculate The Population By Age Groups</t>
  </si>
  <si>
    <t>Estimate The Usage Of Child Education</t>
  </si>
  <si>
    <t>Estimate The Unit Cost Of Child Education</t>
  </si>
  <si>
    <t>1.2b</t>
  </si>
  <si>
    <t>2.1 &amp; 2.2</t>
  </si>
  <si>
    <t>Calculate The Quintile-wise Benefit Incidence For Primary &amp; Secondary Education</t>
  </si>
  <si>
    <t>Estimate The Usage Of Child Education By Quintiles</t>
  </si>
  <si>
    <t>SHEET 2.1 &amp; 2.2 - ESTIMATE THE USAGE OF CHILD EDUCATION BY QUINTILES</t>
  </si>
  <si>
    <t>SHEET 4.1 - CREATE CONCENTRATION CURVES &amp; INDICES FOR CHILD EDUCATION</t>
  </si>
  <si>
    <t>Create Concentration Curves &amp; Indices For Child Education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</si>
</sst>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1"/>
      <color theme="1"/>
      <name val="Calibri"/>
      <family val="2"/>
      <scheme val="minor"/>
    </font>
    <font>
      <b/>
      <sz val="11"/>
      <color theme="1"/>
      <name val="Times New Roman"/>
      <family val="1"/>
    </font>
    <font>
      <sz val="11"/>
      <color theme="1"/>
      <name val="Times New Roman"/>
      <family val="1"/>
    </font>
    <font>
      <sz val="10"/>
      <color theme="1"/>
      <name val="Times New Roman"/>
      <family val="1"/>
    </font>
    <font>
      <sz val="11"/>
      <color theme="4" tint="-0.249977111117893"/>
      <name val="Times New Roman"/>
      <family val="1"/>
    </font>
    <font>
      <sz val="11"/>
      <color rgb="FF0070C0"/>
      <name val="Times New Roman"/>
      <family val="1"/>
    </font>
    <font>
      <i/>
      <sz val="11"/>
      <color theme="1"/>
      <name val="Times New Roman"/>
      <family val="1"/>
    </font>
    <font>
      <b/>
      <sz val="72"/>
      <color theme="1"/>
      <name val="Calibri"/>
      <family val="2"/>
    </font>
    <font>
      <b/>
      <i/>
      <sz val="100"/>
      <color theme="8" tint="-0.249977111117893"/>
      <name val="SimHei"/>
      <family val="3"/>
    </font>
    <font>
      <b/>
      <i/>
      <sz val="80"/>
      <color theme="8" tint="-0.249977111117893"/>
      <name val="SimHei"/>
      <family val="3"/>
    </font>
    <font>
      <sz val="11"/>
      <name val="Times New Roman"/>
      <family val="1"/>
    </font>
    <font>
      <b/>
      <sz val="11"/>
      <color rgb="FF0070C0"/>
      <name val="Times New Roman"/>
      <family val="1"/>
    </font>
    <font>
      <b/>
      <sz val="14"/>
      <color theme="1"/>
      <name val="Times New Roman"/>
      <family val="1"/>
    </font>
    <font>
      <b/>
      <sz val="16"/>
      <color theme="1"/>
      <name val="Times New Roman"/>
      <family val="1"/>
    </font>
    <font>
      <b/>
      <sz val="80"/>
      <color theme="8" tint="-0.249977111117893"/>
      <name val="KaiTi"/>
      <family val="3"/>
    </font>
    <font>
      <b/>
      <sz val="12"/>
      <color theme="1"/>
      <name val="Times New Roman"/>
      <family val="1"/>
    </font>
    <font>
      <sz val="12"/>
      <color theme="1"/>
      <name val="Times New Roman"/>
      <family val="1"/>
    </font>
    <font>
      <u/>
      <sz val="11"/>
      <color theme="10"/>
      <name val="Calibri"/>
      <family val="2"/>
      <scheme val="minor"/>
    </font>
    <font>
      <u/>
      <sz val="11"/>
      <name val="Times New Roman"/>
      <family val="1"/>
    </font>
    <font>
      <i/>
      <u/>
      <sz val="11"/>
      <name val="Times New Roman"/>
      <family val="1"/>
    </font>
    <font>
      <b/>
      <vertAlign val="superscript"/>
      <sz val="11"/>
      <color theme="1"/>
      <name val="Times New Roman"/>
      <family val="1"/>
    </font>
    <font>
      <i/>
      <u/>
      <sz val="11"/>
      <color theme="1"/>
      <name val="Times New Roman"/>
      <family val="1"/>
    </font>
    <font>
      <b/>
      <i/>
      <vertAlign val="superscript"/>
      <sz val="11"/>
      <color theme="1"/>
      <name val="Times New Roman"/>
      <family val="1"/>
    </font>
    <font>
      <b/>
      <i/>
      <sz val="11"/>
      <color theme="1"/>
      <name val="Times New Roman"/>
      <family val="1"/>
    </font>
    <font>
      <b/>
      <i/>
      <sz val="11"/>
      <name val="Times New Roman"/>
      <family val="1"/>
    </font>
    <font>
      <b/>
      <sz val="11"/>
      <name val="Calibri"/>
      <family val="2"/>
    </font>
    <font>
      <b/>
      <sz val="11"/>
      <color theme="1"/>
      <name val="Calibri"/>
      <family val="2"/>
    </font>
    <font>
      <b/>
      <i/>
      <sz val="11"/>
      <color theme="4" tint="-0.249977111117893"/>
      <name val="Times New Roman"/>
      <family val="1"/>
    </font>
    <font>
      <b/>
      <vertAlign val="superscript"/>
      <sz val="11"/>
      <name val="Times New Roman"/>
      <family val="1"/>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9FF66"/>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7" fillId="0" borderId="0" applyNumberFormat="0" applyFill="0" applyBorder="0" applyAlignment="0" applyProtection="0"/>
  </cellStyleXfs>
  <cellXfs count="247">
    <xf numFmtId="0" fontId="0" fillId="0" borderId="0" xfId="0"/>
    <xf numFmtId="0" fontId="2" fillId="0" borderId="0" xfId="0" applyFont="1"/>
    <xf numFmtId="0" fontId="2" fillId="0" borderId="0" xfId="0" applyFont="1" applyAlignment="1">
      <alignment horizontal="right" vertical="top" wrapText="1"/>
    </xf>
    <xf numFmtId="0" fontId="2" fillId="0" borderId="0" xfId="0" applyFont="1" applyAlignment="1">
      <alignment wrapText="1"/>
    </xf>
    <xf numFmtId="0" fontId="2" fillId="0" borderId="0" xfId="0" applyFont="1" applyAlignment="1">
      <alignment horizontal="right"/>
    </xf>
    <xf numFmtId="0" fontId="2" fillId="0" borderId="0" xfId="0" applyFont="1" applyAlignment="1">
      <alignment horizontal="right" wrapText="1"/>
    </xf>
    <xf numFmtId="0" fontId="2" fillId="0" borderId="0" xfId="0" applyFont="1" applyBorder="1" applyAlignment="1">
      <alignment wrapText="1"/>
    </xf>
    <xf numFmtId="0" fontId="2" fillId="0" borderId="0" xfId="0" applyFont="1" applyBorder="1"/>
    <xf numFmtId="0" fontId="2" fillId="0" borderId="0" xfId="0" applyFont="1" applyBorder="1" applyAlignment="1">
      <alignment horizontal="right"/>
    </xf>
    <xf numFmtId="0" fontId="1" fillId="0" borderId="0" xfId="0" applyFont="1"/>
    <xf numFmtId="0" fontId="1" fillId="2" borderId="3" xfId="0" applyFont="1" applyFill="1" applyBorder="1" applyAlignment="1">
      <alignment horizontal="right" wrapText="1"/>
    </xf>
    <xf numFmtId="0" fontId="7" fillId="0" borderId="0" xfId="0" applyFont="1"/>
    <xf numFmtId="0" fontId="8" fillId="0" borderId="0" xfId="0" applyFont="1" applyBorder="1" applyAlignment="1">
      <alignment vertical="center" wrapText="1"/>
    </xf>
    <xf numFmtId="0" fontId="9" fillId="0" borderId="0" xfId="0" applyFont="1" applyBorder="1" applyAlignment="1">
      <alignment horizontal="left" vertical="center" wrapText="1"/>
    </xf>
    <xf numFmtId="0" fontId="1" fillId="2" borderId="3" xfId="0" applyFont="1" applyFill="1" applyBorder="1" applyAlignment="1">
      <alignment horizontal="left"/>
    </xf>
    <xf numFmtId="0" fontId="1" fillId="2" borderId="3" xfId="0" applyFont="1" applyFill="1" applyBorder="1" applyAlignment="1">
      <alignment horizontal="right"/>
    </xf>
    <xf numFmtId="0" fontId="1" fillId="2" borderId="3" xfId="0" applyFont="1" applyFill="1" applyBorder="1" applyAlignment="1">
      <alignment vertical="top" wrapText="1"/>
    </xf>
    <xf numFmtId="0" fontId="1" fillId="2" borderId="3" xfId="0" applyFont="1" applyFill="1" applyBorder="1" applyAlignment="1">
      <alignment horizontal="right" vertical="top" wrapText="1"/>
    </xf>
    <xf numFmtId="0" fontId="6" fillId="4" borderId="3" xfId="0" applyFont="1" applyFill="1" applyBorder="1" applyAlignment="1">
      <alignment vertical="top" wrapText="1"/>
    </xf>
    <xf numFmtId="0" fontId="6" fillId="4" borderId="3" xfId="0" applyFont="1" applyFill="1" applyBorder="1" applyAlignment="1">
      <alignment horizontal="left" vertical="top" wrapText="1"/>
    </xf>
    <xf numFmtId="0" fontId="2" fillId="2" borderId="3" xfId="0" applyFont="1" applyFill="1" applyBorder="1" applyAlignment="1">
      <alignment horizontal="right"/>
    </xf>
    <xf numFmtId="0" fontId="2" fillId="5" borderId="3" xfId="0" applyFont="1" applyFill="1" applyBorder="1" applyAlignment="1">
      <alignment horizontal="right"/>
    </xf>
    <xf numFmtId="0" fontId="2" fillId="6" borderId="3" xfId="0" applyFont="1" applyFill="1" applyBorder="1" applyAlignment="1">
      <alignment horizontal="right"/>
    </xf>
    <xf numFmtId="0" fontId="2" fillId="9" borderId="3" xfId="0" applyFont="1" applyFill="1" applyBorder="1" applyAlignment="1">
      <alignment horizontal="right"/>
    </xf>
    <xf numFmtId="0" fontId="2" fillId="11" borderId="3" xfId="0" applyFont="1" applyFill="1" applyBorder="1" applyAlignment="1">
      <alignment horizontal="left"/>
    </xf>
    <xf numFmtId="0" fontId="2" fillId="11" borderId="3" xfId="0" applyFont="1" applyFill="1" applyBorder="1" applyAlignment="1">
      <alignment horizontal="right"/>
    </xf>
    <xf numFmtId="0" fontId="2" fillId="0" borderId="0" xfId="0" applyFont="1" applyAlignment="1">
      <alignment vertical="center"/>
    </xf>
    <xf numFmtId="0" fontId="12" fillId="0" borderId="0" xfId="0" applyFont="1" applyAlignment="1">
      <alignment horizontal="center" vertical="center"/>
    </xf>
    <xf numFmtId="0" fontId="2" fillId="11" borderId="3" xfId="0" applyFont="1" applyFill="1" applyBorder="1"/>
    <xf numFmtId="1" fontId="5" fillId="11" borderId="3" xfId="0" applyNumberFormat="1" applyFont="1" applyFill="1" applyBorder="1"/>
    <xf numFmtId="0" fontId="13" fillId="0" borderId="0" xfId="0" applyFont="1" applyAlignment="1">
      <alignment horizontal="left"/>
    </xf>
    <xf numFmtId="0" fontId="6" fillId="4" borderId="3" xfId="0" applyFont="1" applyFill="1" applyBorder="1" applyAlignment="1">
      <alignment horizontal="right" vertical="top" wrapText="1"/>
    </xf>
    <xf numFmtId="0" fontId="3" fillId="4" borderId="3" xfId="0" applyFont="1" applyFill="1" applyBorder="1" applyAlignment="1">
      <alignment vertical="top" wrapText="1"/>
    </xf>
    <xf numFmtId="2" fontId="5" fillId="11" borderId="3" xfId="0" applyNumberFormat="1" applyFont="1" applyFill="1" applyBorder="1"/>
    <xf numFmtId="0" fontId="2" fillId="0" borderId="0" xfId="0" applyFont="1" applyAlignment="1">
      <alignment horizontal="left"/>
    </xf>
    <xf numFmtId="0" fontId="2" fillId="0" borderId="0" xfId="0" applyFont="1" applyAlignment="1">
      <alignment horizontal="left" vertical="top" wrapText="1"/>
    </xf>
    <xf numFmtId="0" fontId="1" fillId="5" borderId="3" xfId="0" applyFont="1" applyFill="1" applyBorder="1" applyAlignment="1">
      <alignment horizontal="right" vertical="top" wrapText="1"/>
    </xf>
    <xf numFmtId="3" fontId="2" fillId="2" borderId="3" xfId="0" applyNumberFormat="1" applyFont="1" applyFill="1" applyBorder="1" applyAlignment="1">
      <alignment horizontal="right"/>
    </xf>
    <xf numFmtId="0" fontId="1" fillId="6" borderId="3" xfId="0" applyFont="1" applyFill="1" applyBorder="1" applyAlignment="1">
      <alignment horizontal="right" vertical="top" wrapText="1"/>
    </xf>
    <xf numFmtId="0" fontId="1" fillId="9" borderId="3" xfId="0" applyFont="1" applyFill="1" applyBorder="1" applyAlignment="1">
      <alignment horizontal="right" vertical="top" wrapText="1"/>
    </xf>
    <xf numFmtId="0" fontId="1" fillId="0" borderId="0" xfId="0" applyFont="1" applyBorder="1" applyAlignment="1">
      <alignment horizontal="left" vertical="top" wrapText="1"/>
    </xf>
    <xf numFmtId="0" fontId="2" fillId="0" borderId="0" xfId="0" applyFont="1" applyBorder="1" applyAlignment="1">
      <alignment horizontal="left"/>
    </xf>
    <xf numFmtId="1" fontId="5" fillId="10" borderId="3" xfId="0" applyNumberFormat="1" applyFont="1" applyFill="1" applyBorder="1" applyAlignment="1">
      <alignment horizontal="right"/>
    </xf>
    <xf numFmtId="1" fontId="5" fillId="3" borderId="3" xfId="0" applyNumberFormat="1" applyFont="1" applyFill="1" applyBorder="1" applyAlignment="1">
      <alignment horizontal="right"/>
    </xf>
    <xf numFmtId="164" fontId="2" fillId="10" borderId="3" xfId="0" applyNumberFormat="1" applyFont="1" applyFill="1" applyBorder="1"/>
    <xf numFmtId="2" fontId="5" fillId="10" borderId="3" xfId="0" applyNumberFormat="1" applyFont="1" applyFill="1" applyBorder="1"/>
    <xf numFmtId="164" fontId="2" fillId="3" borderId="3" xfId="0" applyNumberFormat="1" applyFont="1" applyFill="1" applyBorder="1"/>
    <xf numFmtId="2" fontId="5" fillId="3" borderId="3" xfId="0" applyNumberFormat="1" applyFont="1" applyFill="1" applyBorder="1"/>
    <xf numFmtId="9" fontId="2" fillId="2" borderId="3" xfId="0" applyNumberFormat="1" applyFont="1" applyFill="1" applyBorder="1" applyAlignment="1">
      <alignment horizontal="right"/>
    </xf>
    <xf numFmtId="10" fontId="5" fillId="3" borderId="3" xfId="0" applyNumberFormat="1" applyFont="1" applyFill="1" applyBorder="1" applyAlignment="1">
      <alignment horizontal="right"/>
    </xf>
    <xf numFmtId="10" fontId="5" fillId="10" borderId="3" xfId="0" applyNumberFormat="1" applyFont="1" applyFill="1" applyBorder="1" applyAlignment="1">
      <alignment horizontal="right"/>
    </xf>
    <xf numFmtId="0" fontId="2" fillId="14" borderId="3" xfId="0" applyFont="1" applyFill="1" applyBorder="1" applyAlignment="1">
      <alignment horizontal="right"/>
    </xf>
    <xf numFmtId="9" fontId="2" fillId="12" borderId="3" xfId="0" applyNumberFormat="1" applyFont="1" applyFill="1" applyBorder="1" applyAlignment="1">
      <alignment horizontal="right"/>
    </xf>
    <xf numFmtId="0" fontId="10" fillId="14" borderId="3" xfId="0" applyFont="1" applyFill="1" applyBorder="1" applyAlignment="1">
      <alignment horizontal="right"/>
    </xf>
    <xf numFmtId="1" fontId="4" fillId="11" borderId="3" xfId="0" applyNumberFormat="1" applyFont="1" applyFill="1" applyBorder="1"/>
    <xf numFmtId="0" fontId="5" fillId="11" borderId="3" xfId="0" applyFont="1" applyFill="1" applyBorder="1" applyAlignment="1">
      <alignment horizontal="right"/>
    </xf>
    <xf numFmtId="0" fontId="6" fillId="4" borderId="9" xfId="0" applyFont="1" applyFill="1" applyBorder="1" applyAlignment="1">
      <alignment horizontal="left" vertical="top" wrapText="1"/>
    </xf>
    <xf numFmtId="0" fontId="13" fillId="0" borderId="0" xfId="0" applyFont="1" applyAlignment="1">
      <alignment vertical="center" wrapText="1"/>
    </xf>
    <xf numFmtId="0" fontId="2" fillId="0" borderId="0" xfId="0" applyFont="1" applyAlignment="1">
      <alignment vertical="top" wrapText="1"/>
    </xf>
    <xf numFmtId="0" fontId="11" fillId="0" borderId="11" xfId="0" applyFont="1" applyBorder="1" applyAlignment="1">
      <alignment horizontal="right" wrapText="1"/>
    </xf>
    <xf numFmtId="0" fontId="6" fillId="4" borderId="10" xfId="0" applyFont="1" applyFill="1" applyBorder="1" applyAlignment="1">
      <alignment horizontal="right" wrapText="1"/>
    </xf>
    <xf numFmtId="0" fontId="2" fillId="0" borderId="5" xfId="0" applyFont="1" applyBorder="1" applyAlignment="1">
      <alignment horizontal="left" wrapText="1"/>
    </xf>
    <xf numFmtId="0" fontId="16" fillId="0" borderId="11" xfId="0" applyFont="1" applyFill="1" applyBorder="1" applyAlignment="1">
      <alignment horizontal="right" wrapText="1"/>
    </xf>
    <xf numFmtId="0" fontId="6" fillId="4" borderId="9" xfId="0" applyFont="1" applyFill="1" applyBorder="1" applyAlignment="1">
      <alignment vertical="top" wrapText="1"/>
    </xf>
    <xf numFmtId="0" fontId="18" fillId="11" borderId="3" xfId="1" applyFont="1" applyFill="1" applyBorder="1" applyAlignment="1">
      <alignment horizontal="right"/>
    </xf>
    <xf numFmtId="17" fontId="21" fillId="0" borderId="0" xfId="0" applyNumberFormat="1" applyFont="1" applyAlignment="1">
      <alignment horizontal="left" wrapText="1"/>
    </xf>
    <xf numFmtId="165" fontId="10" fillId="3" borderId="3" xfId="0" applyNumberFormat="1" applyFont="1" applyFill="1" applyBorder="1" applyAlignment="1">
      <alignment horizontal="right"/>
    </xf>
    <xf numFmtId="0" fontId="2" fillId="10" borderId="3" xfId="0" applyFont="1" applyFill="1" applyBorder="1" applyAlignment="1">
      <alignment horizontal="right"/>
    </xf>
    <xf numFmtId="165" fontId="10" fillId="10" borderId="3" xfId="0" applyNumberFormat="1" applyFont="1" applyFill="1" applyBorder="1" applyAlignment="1">
      <alignment horizontal="right"/>
    </xf>
    <xf numFmtId="165" fontId="5" fillId="3" borderId="3" xfId="0" applyNumberFormat="1" applyFont="1" applyFill="1" applyBorder="1"/>
    <xf numFmtId="165" fontId="5" fillId="10" borderId="3" xfId="0" applyNumberFormat="1" applyFont="1" applyFill="1" applyBorder="1" applyAlignment="1">
      <alignment horizontal="right"/>
    </xf>
    <xf numFmtId="0" fontId="2" fillId="5" borderId="3" xfId="0" applyFont="1" applyFill="1" applyBorder="1" applyAlignment="1">
      <alignment horizontal="right" vertical="top"/>
    </xf>
    <xf numFmtId="165" fontId="2" fillId="9" borderId="3" xfId="0" applyNumberFormat="1" applyFont="1" applyFill="1" applyBorder="1" applyAlignment="1">
      <alignment horizontal="right" wrapText="1"/>
    </xf>
    <xf numFmtId="165" fontId="2" fillId="6" borderId="3" xfId="0" applyNumberFormat="1" applyFont="1" applyFill="1" applyBorder="1" applyAlignment="1">
      <alignment horizontal="right" wrapText="1"/>
    </xf>
    <xf numFmtId="0" fontId="2" fillId="2" borderId="3" xfId="0" applyFont="1" applyFill="1" applyBorder="1" applyAlignment="1">
      <alignment horizontal="right" vertical="top"/>
    </xf>
    <xf numFmtId="0" fontId="6" fillId="4" borderId="3" xfId="0" applyFont="1" applyFill="1" applyBorder="1" applyAlignment="1">
      <alignment horizontal="left" vertical="top" wrapText="1"/>
    </xf>
    <xf numFmtId="0" fontId="13" fillId="0" borderId="0" xfId="0" applyFont="1" applyAlignment="1">
      <alignment horizontal="left" vertical="center"/>
    </xf>
    <xf numFmtId="0" fontId="13" fillId="0" borderId="0" xfId="0" applyFont="1" applyAlignment="1">
      <alignment horizontal="left"/>
    </xf>
    <xf numFmtId="0" fontId="9" fillId="0" borderId="0" xfId="0" applyFont="1" applyBorder="1" applyAlignment="1">
      <alignment horizontal="left" vertical="center" wrapText="1"/>
    </xf>
    <xf numFmtId="0" fontId="6" fillId="0" borderId="0" xfId="0" applyFont="1" applyFill="1" applyBorder="1" applyAlignment="1">
      <alignment vertical="top" wrapText="1"/>
    </xf>
    <xf numFmtId="0" fontId="1" fillId="0" borderId="0" xfId="0" applyFont="1" applyFill="1" applyBorder="1" applyAlignment="1"/>
    <xf numFmtId="0" fontId="2" fillId="0" borderId="0" xfId="0" applyFont="1" applyFill="1" applyBorder="1"/>
    <xf numFmtId="2" fontId="2" fillId="0" borderId="0" xfId="0" applyNumberFormat="1" applyFont="1" applyFill="1" applyBorder="1" applyAlignment="1"/>
    <xf numFmtId="2" fontId="2" fillId="0" borderId="0" xfId="0" applyNumberFormat="1" applyFont="1" applyFill="1" applyBorder="1"/>
    <xf numFmtId="10" fontId="5" fillId="0" borderId="0" xfId="0" applyNumberFormat="1" applyFont="1" applyFill="1" applyBorder="1"/>
    <xf numFmtId="0" fontId="1" fillId="0" borderId="0" xfId="0" applyFont="1" applyFill="1" applyBorder="1" applyAlignment="1">
      <alignment vertical="top"/>
    </xf>
    <xf numFmtId="10" fontId="5" fillId="0" borderId="0" xfId="0" applyNumberFormat="1" applyFont="1" applyFill="1" applyBorder="1" applyAlignment="1"/>
    <xf numFmtId="9" fontId="2" fillId="2" borderId="9" xfId="0" applyNumberFormat="1" applyFont="1" applyFill="1" applyBorder="1" applyAlignment="1">
      <alignment horizontal="right"/>
    </xf>
    <xf numFmtId="9" fontId="2" fillId="2" borderId="15" xfId="0" applyNumberFormat="1" applyFont="1" applyFill="1" applyBorder="1" applyAlignment="1">
      <alignment horizontal="right"/>
    </xf>
    <xf numFmtId="0" fontId="1" fillId="0" borderId="0" xfId="0" applyFont="1" applyFill="1" applyBorder="1" applyAlignment="1">
      <alignment horizontal="center" vertical="top"/>
    </xf>
    <xf numFmtId="0" fontId="9" fillId="0" borderId="1" xfId="0" applyFont="1" applyBorder="1" applyAlignment="1">
      <alignment vertical="center" wrapText="1"/>
    </xf>
    <xf numFmtId="10" fontId="4" fillId="3" borderId="9" xfId="0" applyNumberFormat="1" applyFont="1" applyFill="1" applyBorder="1" applyAlignment="1"/>
    <xf numFmtId="10" fontId="4" fillId="10" borderId="9" xfId="0" applyNumberFormat="1" applyFont="1" applyFill="1" applyBorder="1" applyAlignment="1"/>
    <xf numFmtId="10" fontId="4" fillId="3" borderId="9" xfId="0" applyNumberFormat="1" applyFont="1" applyFill="1" applyBorder="1"/>
    <xf numFmtId="10" fontId="4" fillId="10" borderId="9" xfId="0" applyNumberFormat="1" applyFont="1" applyFill="1" applyBorder="1"/>
    <xf numFmtId="10" fontId="4" fillId="3" borderId="3" xfId="0" applyNumberFormat="1" applyFont="1" applyFill="1" applyBorder="1" applyAlignment="1"/>
    <xf numFmtId="10" fontId="4" fillId="10" borderId="3" xfId="0" applyNumberFormat="1" applyFont="1" applyFill="1" applyBorder="1" applyAlignment="1"/>
    <xf numFmtId="10" fontId="4" fillId="3" borderId="3" xfId="0" applyNumberFormat="1" applyFont="1" applyFill="1" applyBorder="1"/>
    <xf numFmtId="10" fontId="4" fillId="10" borderId="3" xfId="0" applyNumberFormat="1" applyFont="1" applyFill="1" applyBorder="1"/>
    <xf numFmtId="9" fontId="2" fillId="2" borderId="8" xfId="0" applyNumberFormat="1" applyFont="1" applyFill="1" applyBorder="1" applyAlignment="1">
      <alignment horizontal="right"/>
    </xf>
    <xf numFmtId="9" fontId="2" fillId="12" borderId="8" xfId="0" applyNumberFormat="1" applyFont="1" applyFill="1" applyBorder="1" applyAlignment="1">
      <alignment horizontal="right"/>
    </xf>
    <xf numFmtId="10" fontId="5" fillId="3" borderId="8" xfId="0" applyNumberFormat="1" applyFont="1" applyFill="1" applyBorder="1" applyAlignment="1">
      <alignment horizontal="right"/>
    </xf>
    <xf numFmtId="10" fontId="5" fillId="10" borderId="8" xfId="0" applyNumberFormat="1" applyFont="1" applyFill="1" applyBorder="1" applyAlignment="1">
      <alignment horizontal="right"/>
    </xf>
    <xf numFmtId="0" fontId="2" fillId="2" borderId="8" xfId="0" applyFont="1" applyFill="1" applyBorder="1" applyAlignment="1">
      <alignment horizontal="right" vertical="top"/>
    </xf>
    <xf numFmtId="0" fontId="23" fillId="2" borderId="16" xfId="0" applyFont="1" applyFill="1" applyBorder="1" applyAlignment="1">
      <alignment horizontal="right" vertical="top"/>
    </xf>
    <xf numFmtId="165" fontId="4" fillId="10" borderId="3" xfId="0" applyNumberFormat="1" applyFont="1" applyFill="1" applyBorder="1" applyAlignment="1">
      <alignment horizontal="right"/>
    </xf>
    <xf numFmtId="165" fontId="4" fillId="3" borderId="3" xfId="0" applyNumberFormat="1" applyFont="1" applyFill="1" applyBorder="1" applyAlignment="1">
      <alignment horizontal="right"/>
    </xf>
    <xf numFmtId="165" fontId="4" fillId="10" borderId="8" xfId="0" applyNumberFormat="1" applyFont="1" applyFill="1" applyBorder="1" applyAlignment="1">
      <alignment horizontal="right"/>
    </xf>
    <xf numFmtId="165" fontId="4" fillId="3" borderId="8" xfId="0" applyNumberFormat="1" applyFont="1" applyFill="1" applyBorder="1" applyAlignment="1">
      <alignment horizontal="right"/>
    </xf>
    <xf numFmtId="165" fontId="27" fillId="10" borderId="17" xfId="0" applyNumberFormat="1" applyFont="1" applyFill="1" applyBorder="1"/>
    <xf numFmtId="165" fontId="27" fillId="3" borderId="18" xfId="0" applyNumberFormat="1" applyFont="1" applyFill="1" applyBorder="1"/>
    <xf numFmtId="165" fontId="4" fillId="10" borderId="9" xfId="0" applyNumberFormat="1" applyFont="1" applyFill="1" applyBorder="1"/>
    <xf numFmtId="165" fontId="4" fillId="3" borderId="9" xfId="0" applyNumberFormat="1" applyFont="1" applyFill="1" applyBorder="1"/>
    <xf numFmtId="165" fontId="4" fillId="10" borderId="8" xfId="0" applyNumberFormat="1" applyFont="1" applyFill="1" applyBorder="1"/>
    <xf numFmtId="165" fontId="4" fillId="3" borderId="8" xfId="0" applyNumberFormat="1" applyFont="1" applyFill="1" applyBorder="1"/>
    <xf numFmtId="0" fontId="9" fillId="0" borderId="0" xfId="0" applyFont="1" applyBorder="1" applyAlignment="1">
      <alignment horizontal="left" wrapText="1"/>
    </xf>
    <xf numFmtId="1" fontId="5" fillId="3" borderId="3" xfId="0" applyNumberFormat="1" applyFont="1" applyFill="1" applyBorder="1"/>
    <xf numFmtId="1" fontId="2" fillId="3" borderId="3" xfId="0" applyNumberFormat="1" applyFont="1" applyFill="1" applyBorder="1" applyAlignment="1"/>
    <xf numFmtId="1" fontId="4" fillId="3" borderId="3" xfId="0" applyNumberFormat="1" applyFont="1" applyFill="1" applyBorder="1" applyAlignment="1"/>
    <xf numFmtId="1" fontId="4" fillId="3" borderId="15" xfId="0" applyNumberFormat="1" applyFont="1" applyFill="1" applyBorder="1" applyAlignment="1"/>
    <xf numFmtId="1" fontId="2" fillId="10" borderId="3" xfId="0" applyNumberFormat="1" applyFont="1" applyFill="1" applyBorder="1" applyAlignment="1"/>
    <xf numFmtId="1" fontId="4" fillId="10" borderId="3" xfId="0" applyNumberFormat="1" applyFont="1" applyFill="1" applyBorder="1" applyAlignment="1"/>
    <xf numFmtId="1" fontId="4" fillId="10" borderId="15" xfId="0" applyNumberFormat="1" applyFont="1" applyFill="1" applyBorder="1" applyAlignment="1"/>
    <xf numFmtId="1" fontId="4" fillId="10" borderId="15" xfId="0" applyNumberFormat="1" applyFont="1" applyFill="1" applyBorder="1"/>
    <xf numFmtId="0" fontId="2" fillId="11" borderId="8" xfId="0" applyFont="1" applyFill="1" applyBorder="1"/>
    <xf numFmtId="0" fontId="2" fillId="11" borderId="9" xfId="0" applyFont="1" applyFill="1" applyBorder="1"/>
    <xf numFmtId="0" fontId="2" fillId="11" borderId="16" xfId="0" applyFont="1" applyFill="1" applyBorder="1"/>
    <xf numFmtId="1" fontId="4" fillId="11" borderId="17" xfId="0" applyNumberFormat="1" applyFont="1" applyFill="1" applyBorder="1"/>
    <xf numFmtId="165" fontId="5" fillId="16" borderId="18" xfId="0" applyNumberFormat="1" applyFont="1" applyFill="1" applyBorder="1"/>
    <xf numFmtId="0" fontId="6" fillId="4" borderId="3" xfId="0" applyFont="1" applyFill="1" applyBorder="1" applyAlignment="1">
      <alignment horizontal="left" vertical="top" wrapText="1"/>
    </xf>
    <xf numFmtId="0" fontId="6" fillId="4" borderId="9" xfId="0" applyFont="1" applyFill="1" applyBorder="1" applyAlignment="1">
      <alignment horizontal="left" vertical="top" wrapText="1"/>
    </xf>
    <xf numFmtId="0" fontId="1" fillId="2" borderId="3" xfId="0" applyFont="1" applyFill="1" applyBorder="1" applyAlignment="1">
      <alignment wrapText="1"/>
    </xf>
    <xf numFmtId="0" fontId="4" fillId="11" borderId="3" xfId="0" applyFont="1" applyFill="1" applyBorder="1"/>
    <xf numFmtId="0" fontId="4" fillId="11" borderId="8" xfId="0" applyFont="1" applyFill="1" applyBorder="1"/>
    <xf numFmtId="0" fontId="2" fillId="3" borderId="3" xfId="0" applyFont="1" applyFill="1" applyBorder="1" applyAlignment="1">
      <alignment horizontal="right"/>
    </xf>
    <xf numFmtId="164" fontId="2" fillId="10" borderId="3" xfId="0" applyNumberFormat="1" applyFont="1" applyFill="1" applyBorder="1" applyAlignment="1">
      <alignment horizontal="right"/>
    </xf>
    <xf numFmtId="0" fontId="13" fillId="0" borderId="0" xfId="0" applyFont="1" applyAlignment="1"/>
    <xf numFmtId="0" fontId="2" fillId="0" borderId="14" xfId="0" applyFont="1" applyBorder="1" applyAlignment="1">
      <alignment horizontal="center" wrapText="1"/>
    </xf>
    <xf numFmtId="0" fontId="2" fillId="0" borderId="11" xfId="0" applyFont="1" applyBorder="1" applyAlignment="1">
      <alignment horizontal="center" wrapText="1"/>
    </xf>
    <xf numFmtId="0" fontId="2" fillId="0" borderId="10" xfId="0" applyFont="1" applyBorder="1" applyAlignment="1">
      <alignment horizontal="center" wrapText="1"/>
    </xf>
    <xf numFmtId="0" fontId="2" fillId="0" borderId="0" xfId="0" applyFont="1" applyBorder="1" applyAlignment="1">
      <alignment horizontal="left" wrapText="1"/>
    </xf>
    <xf numFmtId="0" fontId="2" fillId="0" borderId="4" xfId="0" applyFont="1" applyBorder="1" applyAlignment="1">
      <alignment horizontal="left" wrapText="1"/>
    </xf>
    <xf numFmtId="0" fontId="2" fillId="0" borderId="2" xfId="0" applyFont="1" applyBorder="1" applyAlignment="1">
      <alignment horizontal="left" wrapText="1"/>
    </xf>
    <xf numFmtId="0" fontId="2" fillId="0" borderId="5" xfId="0" applyFont="1" applyBorder="1" applyAlignment="1">
      <alignment horizontal="left" wrapText="1"/>
    </xf>
    <xf numFmtId="0" fontId="1" fillId="15" borderId="7" xfId="0" applyFont="1" applyFill="1" applyBorder="1" applyAlignment="1">
      <alignment horizontal="center" wrapText="1"/>
    </xf>
    <xf numFmtId="0" fontId="1" fillId="15" borderId="1" xfId="0" applyFont="1" applyFill="1" applyBorder="1" applyAlignment="1">
      <alignment horizontal="center" wrapText="1"/>
    </xf>
    <xf numFmtId="0" fontId="1" fillId="15" borderId="6" xfId="0" applyFont="1" applyFill="1" applyBorder="1" applyAlignment="1">
      <alignment horizontal="center" wrapText="1"/>
    </xf>
    <xf numFmtId="0" fontId="2" fillId="0" borderId="12" xfId="0" applyFont="1" applyBorder="1" applyAlignment="1">
      <alignment horizontal="left" wrapText="1"/>
    </xf>
    <xf numFmtId="0" fontId="2" fillId="0" borderId="13" xfId="0" applyFont="1" applyBorder="1" applyAlignment="1">
      <alignment horizontal="left" wrapText="1"/>
    </xf>
    <xf numFmtId="0" fontId="16" fillId="0" borderId="12" xfId="0" applyFont="1" applyFill="1" applyBorder="1" applyAlignment="1">
      <alignment horizontal="left" wrapText="1"/>
    </xf>
    <xf numFmtId="0" fontId="15" fillId="0" borderId="12" xfId="0" applyFont="1" applyFill="1" applyBorder="1" applyAlignment="1">
      <alignment horizontal="left" wrapText="1"/>
    </xf>
    <xf numFmtId="0" fontId="15" fillId="0" borderId="13" xfId="0" applyFont="1" applyFill="1" applyBorder="1" applyAlignment="1">
      <alignment horizontal="left" wrapText="1"/>
    </xf>
    <xf numFmtId="0" fontId="13" fillId="0" borderId="7"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5" fillId="15" borderId="7" xfId="0" applyFont="1" applyFill="1" applyBorder="1" applyAlignment="1">
      <alignment horizontal="center" wrapText="1"/>
    </xf>
    <xf numFmtId="0" fontId="15" fillId="15" borderId="1" xfId="0" applyFont="1" applyFill="1" applyBorder="1" applyAlignment="1">
      <alignment horizontal="center" wrapText="1"/>
    </xf>
    <xf numFmtId="0" fontId="15" fillId="15" borderId="6" xfId="0" applyFont="1" applyFill="1" applyBorder="1" applyAlignment="1">
      <alignment horizontal="center" wrapText="1"/>
    </xf>
    <xf numFmtId="0" fontId="2" fillId="0" borderId="10"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5" xfId="0" applyFont="1" applyFill="1" applyBorder="1" applyAlignment="1">
      <alignment horizontal="left" vertical="top" wrapText="1"/>
    </xf>
    <xf numFmtId="0" fontId="16" fillId="0" borderId="0" xfId="0" applyFont="1" applyFill="1" applyBorder="1" applyAlignment="1">
      <alignment horizontal="left" wrapText="1"/>
    </xf>
    <xf numFmtId="0" fontId="16" fillId="0" borderId="4" xfId="0" applyFont="1" applyFill="1" applyBorder="1" applyAlignment="1">
      <alignment horizontal="left" wrapText="1"/>
    </xf>
    <xf numFmtId="0" fontId="6" fillId="4" borderId="3" xfId="0" applyFont="1" applyFill="1" applyBorder="1" applyAlignment="1">
      <alignment horizontal="left" vertical="top" wrapText="1"/>
    </xf>
    <xf numFmtId="0" fontId="1" fillId="2" borderId="7" xfId="0" applyFont="1" applyFill="1" applyBorder="1" applyAlignment="1">
      <alignment horizontal="left"/>
    </xf>
    <xf numFmtId="0" fontId="1" fillId="2" borderId="6" xfId="0" applyFont="1" applyFill="1" applyBorder="1" applyAlignment="1">
      <alignment horizontal="left"/>
    </xf>
    <xf numFmtId="0" fontId="13" fillId="0" borderId="0" xfId="0" applyFont="1" applyAlignment="1">
      <alignment horizontal="left" vertical="center"/>
    </xf>
    <xf numFmtId="0" fontId="1" fillId="5" borderId="3" xfId="0" applyFont="1" applyFill="1" applyBorder="1" applyAlignment="1">
      <alignment horizontal="left" wrapText="1"/>
    </xf>
    <xf numFmtId="0" fontId="1" fillId="5" borderId="3" xfId="0" applyFont="1" applyFill="1" applyBorder="1" applyAlignment="1">
      <alignment horizontal="left"/>
    </xf>
    <xf numFmtId="0" fontId="10" fillId="11" borderId="3" xfId="0" applyFont="1" applyFill="1" applyBorder="1" applyAlignment="1">
      <alignment horizontal="left"/>
    </xf>
    <xf numFmtId="0" fontId="13" fillId="0" borderId="0" xfId="0" applyFont="1" applyAlignment="1">
      <alignment horizontal="left" wrapText="1"/>
    </xf>
    <xf numFmtId="0" fontId="1" fillId="5" borderId="3" xfId="0" applyFont="1" applyFill="1" applyBorder="1" applyAlignment="1">
      <alignment horizontal="left" vertical="center"/>
    </xf>
    <xf numFmtId="0" fontId="18" fillId="11" borderId="3" xfId="1" applyFont="1" applyFill="1" applyBorder="1" applyAlignment="1">
      <alignment horizontal="right" vertical="center" wrapText="1"/>
    </xf>
    <xf numFmtId="0" fontId="18" fillId="11" borderId="6" xfId="1" applyFont="1" applyFill="1" applyBorder="1" applyAlignment="1">
      <alignment horizontal="right" vertical="center" wrapText="1"/>
    </xf>
    <xf numFmtId="0" fontId="19" fillId="4" borderId="7" xfId="1" applyFont="1" applyFill="1" applyBorder="1" applyAlignment="1">
      <alignment horizontal="left" vertical="top" wrapText="1"/>
    </xf>
    <xf numFmtId="0" fontId="19" fillId="4" borderId="6" xfId="1" applyFont="1" applyFill="1" applyBorder="1" applyAlignment="1">
      <alignment horizontal="left" vertical="top" wrapText="1"/>
    </xf>
    <xf numFmtId="0" fontId="13" fillId="0" borderId="0" xfId="0" applyFont="1" applyAlignment="1">
      <alignment horizontal="left"/>
    </xf>
    <xf numFmtId="0" fontId="1" fillId="0" borderId="2" xfId="0" applyFont="1" applyBorder="1" applyAlignment="1">
      <alignment horizontal="center" vertical="center" wrapText="1"/>
    </xf>
    <xf numFmtId="0" fontId="1" fillId="13" borderId="3" xfId="0" applyFont="1" applyFill="1" applyBorder="1" applyAlignment="1">
      <alignment horizontal="left" vertical="top" wrapText="1"/>
    </xf>
    <xf numFmtId="1" fontId="6" fillId="4" borderId="3" xfId="0" applyNumberFormat="1" applyFont="1" applyFill="1" applyBorder="1" applyAlignment="1">
      <alignment horizontal="left" vertical="top" wrapText="1"/>
    </xf>
    <xf numFmtId="0" fontId="14" fillId="0" borderId="0" xfId="0" applyFont="1" applyBorder="1" applyAlignment="1">
      <alignment horizontal="left" vertical="top" wrapText="1"/>
    </xf>
    <xf numFmtId="0" fontId="1" fillId="8" borderId="3" xfId="0" applyFont="1" applyFill="1" applyBorder="1" applyAlignment="1">
      <alignment horizontal="left" vertical="top" wrapText="1"/>
    </xf>
    <xf numFmtId="0" fontId="1" fillId="7" borderId="3" xfId="0" applyFont="1" applyFill="1" applyBorder="1" applyAlignment="1">
      <alignment horizontal="left" vertical="top" wrapText="1"/>
    </xf>
    <xf numFmtId="0" fontId="6" fillId="4" borderId="14" xfId="0" applyFont="1" applyFill="1" applyBorder="1" applyAlignment="1">
      <alignment horizontal="left" vertical="top" wrapText="1"/>
    </xf>
    <xf numFmtId="0" fontId="6" fillId="4" borderId="13"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4" borderId="5" xfId="0" applyFont="1" applyFill="1" applyBorder="1" applyAlignment="1">
      <alignment horizontal="left" vertical="top" wrapText="1"/>
    </xf>
    <xf numFmtId="0" fontId="6"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1" fillId="5" borderId="7" xfId="0" applyFont="1" applyFill="1" applyBorder="1" applyAlignment="1">
      <alignment horizontal="center" vertical="top"/>
    </xf>
    <xf numFmtId="0" fontId="1" fillId="5" borderId="6" xfId="0" applyFont="1" applyFill="1" applyBorder="1" applyAlignment="1">
      <alignment horizontal="center" vertical="top"/>
    </xf>
    <xf numFmtId="0" fontId="6" fillId="5" borderId="3" xfId="0" applyFont="1" applyFill="1" applyBorder="1" applyAlignment="1">
      <alignment horizontal="center" vertical="top"/>
    </xf>
    <xf numFmtId="0" fontId="1" fillId="2" borderId="3"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6" fillId="2" borderId="7" xfId="0" applyFont="1" applyFill="1" applyBorder="1" applyAlignment="1">
      <alignment horizontal="center"/>
    </xf>
    <xf numFmtId="0" fontId="6" fillId="2" borderId="1" xfId="0" applyFont="1" applyFill="1" applyBorder="1" applyAlignment="1">
      <alignment horizontal="center"/>
    </xf>
    <xf numFmtId="0" fontId="6" fillId="2" borderId="6" xfId="0" applyFont="1" applyFill="1" applyBorder="1" applyAlignment="1">
      <alignment horizontal="center"/>
    </xf>
    <xf numFmtId="0" fontId="1" fillId="5" borderId="3" xfId="0" applyFont="1" applyFill="1" applyBorder="1" applyAlignment="1">
      <alignment horizontal="left" vertical="top"/>
    </xf>
    <xf numFmtId="0" fontId="1" fillId="7" borderId="3" xfId="0" applyFont="1" applyFill="1" applyBorder="1" applyAlignment="1">
      <alignment horizontal="center"/>
    </xf>
    <xf numFmtId="0" fontId="1" fillId="8" borderId="3" xfId="0" applyFont="1" applyFill="1" applyBorder="1" applyAlignment="1">
      <alignment horizontal="center"/>
    </xf>
    <xf numFmtId="0" fontId="1" fillId="5" borderId="3" xfId="0" applyFont="1" applyFill="1" applyBorder="1" applyAlignment="1">
      <alignment horizontal="center" vertical="center"/>
    </xf>
    <xf numFmtId="9" fontId="6" fillId="2" borderId="7" xfId="0" applyNumberFormat="1" applyFont="1" applyFill="1" applyBorder="1" applyAlignment="1">
      <alignment horizontal="center"/>
    </xf>
    <xf numFmtId="9" fontId="6" fillId="2" borderId="1" xfId="0" applyNumberFormat="1" applyFont="1" applyFill="1" applyBorder="1" applyAlignment="1">
      <alignment horizontal="center"/>
    </xf>
    <xf numFmtId="9" fontId="6" fillId="2" borderId="6" xfId="0" applyNumberFormat="1" applyFont="1" applyFill="1" applyBorder="1" applyAlignment="1">
      <alignment horizontal="center"/>
    </xf>
    <xf numFmtId="0" fontId="6" fillId="4" borderId="2" xfId="0" applyFont="1" applyFill="1" applyBorder="1" applyAlignment="1">
      <alignment horizontal="left" vertical="top" wrapText="1"/>
    </xf>
    <xf numFmtId="0" fontId="6" fillId="2" borderId="7" xfId="0" applyFont="1" applyFill="1" applyBorder="1" applyAlignment="1">
      <alignment horizontal="center" wrapText="1"/>
    </xf>
    <xf numFmtId="0" fontId="6" fillId="2" borderId="1" xfId="0" applyFont="1" applyFill="1" applyBorder="1" applyAlignment="1">
      <alignment horizontal="center" wrapText="1"/>
    </xf>
    <xf numFmtId="0" fontId="6" fillId="2" borderId="6" xfId="0" applyFont="1" applyFill="1" applyBorder="1" applyAlignment="1">
      <alignment horizontal="center" wrapText="1"/>
    </xf>
    <xf numFmtId="0" fontId="6"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6" fillId="2" borderId="7" xfId="0" applyFont="1" applyFill="1" applyBorder="1" applyAlignment="1">
      <alignment horizontal="center" vertical="top"/>
    </xf>
    <xf numFmtId="0" fontId="6" fillId="2" borderId="1" xfId="0" applyFont="1" applyFill="1" applyBorder="1" applyAlignment="1">
      <alignment horizontal="center" vertical="top"/>
    </xf>
    <xf numFmtId="0" fontId="6" fillId="2" borderId="6" xfId="0" applyFont="1" applyFill="1" applyBorder="1" applyAlignment="1">
      <alignment horizontal="center" vertical="top"/>
    </xf>
    <xf numFmtId="0" fontId="6" fillId="2" borderId="10" xfId="0" applyFont="1" applyFill="1" applyBorder="1" applyAlignment="1">
      <alignment horizontal="center" vertical="top"/>
    </xf>
    <xf numFmtId="0" fontId="6" fillId="2" borderId="2" xfId="0" applyFont="1" applyFill="1" applyBorder="1" applyAlignment="1">
      <alignment horizontal="center" vertical="top"/>
    </xf>
    <xf numFmtId="0" fontId="6" fillId="2" borderId="5" xfId="0" applyFont="1" applyFill="1" applyBorder="1" applyAlignment="1">
      <alignment horizontal="center" vertical="top"/>
    </xf>
    <xf numFmtId="0" fontId="6" fillId="4" borderId="12" xfId="0" applyFont="1" applyFill="1" applyBorder="1" applyAlignment="1">
      <alignment horizontal="left" vertical="top" wrapText="1"/>
    </xf>
    <xf numFmtId="0" fontId="6" fillId="4" borderId="11" xfId="0" applyFont="1" applyFill="1" applyBorder="1" applyAlignment="1">
      <alignment horizontal="left" vertical="top" wrapText="1"/>
    </xf>
    <xf numFmtId="0" fontId="6" fillId="4" borderId="0"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15" fillId="15" borderId="7" xfId="0" applyFont="1" applyFill="1" applyBorder="1" applyAlignment="1">
      <alignment horizontal="center" vertical="center" wrapText="1"/>
    </xf>
    <xf numFmtId="0" fontId="15" fillId="15" borderId="1" xfId="0" applyFont="1" applyFill="1" applyBorder="1" applyAlignment="1">
      <alignment horizontal="center" vertical="center" wrapText="1"/>
    </xf>
    <xf numFmtId="0" fontId="15" fillId="15" borderId="6" xfId="0" applyFont="1" applyFill="1" applyBorder="1" applyAlignment="1">
      <alignment horizontal="center" vertical="center" wrapText="1"/>
    </xf>
    <xf numFmtId="0" fontId="10" fillId="0" borderId="14" xfId="1" applyFont="1" applyBorder="1" applyAlignment="1">
      <alignment horizontal="left" vertical="top" wrapText="1"/>
    </xf>
    <xf numFmtId="0" fontId="10" fillId="0" borderId="12" xfId="1" applyFont="1" applyBorder="1" applyAlignment="1">
      <alignment horizontal="left" vertical="top" wrapText="1"/>
    </xf>
    <xf numFmtId="0" fontId="10" fillId="0" borderId="13" xfId="1"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10" xfId="0" applyFont="1" applyBorder="1" applyAlignment="1">
      <alignment horizontal="left" vertical="top" wrapText="1"/>
    </xf>
    <xf numFmtId="0" fontId="2" fillId="0" borderId="2" xfId="0" applyFont="1" applyBorder="1" applyAlignment="1">
      <alignment horizontal="left" vertical="top" wrapText="1"/>
    </xf>
    <xf numFmtId="0" fontId="2" fillId="0" borderId="5" xfId="0" applyFont="1" applyBorder="1" applyAlignment="1">
      <alignment horizontal="left" vertical="top" wrapText="1"/>
    </xf>
    <xf numFmtId="0" fontId="18" fillId="0" borderId="9" xfId="1" applyFont="1" applyBorder="1" applyAlignment="1">
      <alignment horizontal="left"/>
    </xf>
    <xf numFmtId="0" fontId="18" fillId="0" borderId="11" xfId="1" applyFont="1" applyBorder="1" applyAlignment="1">
      <alignment horizontal="left"/>
    </xf>
    <xf numFmtId="0" fontId="18" fillId="0" borderId="0" xfId="1" applyFont="1" applyBorder="1" applyAlignment="1">
      <alignment horizontal="left"/>
    </xf>
    <xf numFmtId="0" fontId="18" fillId="0" borderId="4" xfId="1" applyFont="1" applyBorder="1" applyAlignment="1">
      <alignment horizontal="left"/>
    </xf>
    <xf numFmtId="0" fontId="18" fillId="0" borderId="8" xfId="1" applyFont="1" applyBorder="1" applyAlignment="1">
      <alignment horizontal="left"/>
    </xf>
    <xf numFmtId="0" fontId="13" fillId="0" borderId="7" xfId="0" applyFont="1" applyBorder="1" applyAlignment="1">
      <alignment horizontal="center" wrapText="1"/>
    </xf>
    <xf numFmtId="0" fontId="13" fillId="0" borderId="1" xfId="0" applyFont="1" applyBorder="1" applyAlignment="1">
      <alignment horizontal="center" wrapText="1"/>
    </xf>
    <xf numFmtId="0" fontId="13" fillId="0" borderId="6" xfId="0" applyFont="1" applyBorder="1" applyAlignment="1">
      <alignment horizontal="center" wrapText="1"/>
    </xf>
    <xf numFmtId="0" fontId="2" fillId="0" borderId="14"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99FF66"/>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Quintile-wise Benefit Incidence for Primary Education Expenditure, 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'3.1 &amp; 3.2'!$D$5</c:f>
              <c:strCache>
                <c:ptCount val="1"/>
                <c:pt idx="0">
                  <c:v>Expenditure (BDT) </c:v>
                </c:pt>
              </c:strCache>
            </c:strRef>
          </c:tx>
          <c:spPr>
            <a:solidFill>
              <a:srgbClr val="C00000"/>
            </a:solidFill>
            <a:ln>
              <a:noFill/>
            </a:ln>
            <a:effectLst/>
          </c:spPr>
          <c:invertIfNegative val="0"/>
          <c:trendline>
            <c:spPr>
              <a:ln w="19050" cap="rnd">
                <a:solidFill>
                  <a:schemeClr val="accent2">
                    <a:lumMod val="50000"/>
                  </a:schemeClr>
                </a:solidFill>
                <a:prstDash val="sysDot"/>
              </a:ln>
              <a:effectLst/>
            </c:spPr>
            <c:trendlineType val="exp"/>
            <c:dispRSqr val="0"/>
            <c:dispEq val="0"/>
          </c:trendline>
          <c:val>
            <c:numRef>
              <c:f>'3.1 &amp; 3.2'!$D$7:$D$11</c:f>
              <c:numCache>
                <c:formatCode>0.00</c:formatCode>
                <c:ptCount val="5"/>
                <c:pt idx="0">
                  <c:v>33908791338.011684</c:v>
                </c:pt>
                <c:pt idx="1">
                  <c:v>36237707303.576103</c:v>
                </c:pt>
                <c:pt idx="2">
                  <c:v>38737009881.946556</c:v>
                </c:pt>
                <c:pt idx="3">
                  <c:v>38724609694.698792</c:v>
                </c:pt>
                <c:pt idx="4">
                  <c:v>37639856157.38073</c:v>
                </c:pt>
              </c:numCache>
            </c:numRef>
          </c:val>
        </c:ser>
        <c:dLbls>
          <c:showLegendKey val="0"/>
          <c:showVal val="0"/>
          <c:showCatName val="0"/>
          <c:showSerName val="0"/>
          <c:showPercent val="0"/>
          <c:showBubbleSize val="0"/>
        </c:dLbls>
        <c:gapWidth val="154"/>
        <c:overlap val="-27"/>
        <c:axId val="1128768192"/>
        <c:axId val="1128773632"/>
      </c:barChart>
      <c:catAx>
        <c:axId val="11287681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73632"/>
        <c:crosses val="autoZero"/>
        <c:auto val="1"/>
        <c:lblAlgn val="ctr"/>
        <c:lblOffset val="100"/>
        <c:noMultiLvlLbl val="0"/>
      </c:catAx>
      <c:valAx>
        <c:axId val="1128773632"/>
        <c:scaling>
          <c:orientation val="minMax"/>
          <c:max val="5000000000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68192"/>
        <c:crosses val="autoZero"/>
        <c:crossBetween val="between"/>
        <c:dispUnits>
          <c:builtInUnit val="billions"/>
          <c:dispUnitsLbl>
            <c:layout>
              <c:manualLayout>
                <c:xMode val="edge"/>
                <c:yMode val="edge"/>
                <c:x val="5.0925925925925923E-2"/>
                <c:y val="0.27037037037037037"/>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Quintile-wise Benefit Incidence for Secondary Education Expenditure,</a:t>
            </a:r>
            <a:r>
              <a:rPr lang="en-US" sz="1200" baseline="0"/>
              <a:t> GER</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'3.1 &amp; 3.2'!$G$5</c:f>
              <c:strCache>
                <c:ptCount val="1"/>
                <c:pt idx="0">
                  <c:v>Expenditure (BDT) </c:v>
                </c:pt>
              </c:strCache>
            </c:strRef>
          </c:tx>
          <c:spPr>
            <a:solidFill>
              <a:schemeClr val="accent5">
                <a:lumMod val="50000"/>
              </a:schemeClr>
            </a:solidFill>
            <a:ln>
              <a:solidFill>
                <a:schemeClr val="accent5">
                  <a:lumMod val="50000"/>
                </a:schemeClr>
              </a:solidFill>
            </a:ln>
            <a:effectLst/>
          </c:spPr>
          <c:invertIfNegative val="0"/>
          <c:trendline>
            <c:spPr>
              <a:ln w="19050" cap="rnd">
                <a:solidFill>
                  <a:schemeClr val="tx1"/>
                </a:solidFill>
                <a:prstDash val="sysDot"/>
              </a:ln>
              <a:effectLst/>
            </c:spPr>
            <c:trendlineType val="exp"/>
            <c:dispRSqr val="0"/>
            <c:dispEq val="0"/>
          </c:trendline>
          <c:trendline>
            <c:spPr>
              <a:ln w="19050" cap="rnd">
                <a:solidFill>
                  <a:schemeClr val="accent1"/>
                </a:solidFill>
                <a:prstDash val="sysDot"/>
              </a:ln>
              <a:effectLst/>
            </c:spPr>
            <c:trendlineType val="exp"/>
            <c:dispRSqr val="0"/>
            <c:dispEq val="0"/>
          </c:trendline>
          <c:val>
            <c:numRef>
              <c:f>'3.1 &amp; 3.2'!$G$7:$G$11</c:f>
              <c:numCache>
                <c:formatCode>0.00</c:formatCode>
                <c:ptCount val="5"/>
                <c:pt idx="0">
                  <c:v>19890303222.102737</c:v>
                </c:pt>
                <c:pt idx="1">
                  <c:v>29245000104.354435</c:v>
                </c:pt>
                <c:pt idx="2">
                  <c:v>36886812906.500549</c:v>
                </c:pt>
                <c:pt idx="3">
                  <c:v>39249313290.352646</c:v>
                </c:pt>
                <c:pt idx="4">
                  <c:v>44691168602.27195</c:v>
                </c:pt>
              </c:numCache>
            </c:numRef>
          </c:val>
        </c:ser>
        <c:dLbls>
          <c:showLegendKey val="0"/>
          <c:showVal val="0"/>
          <c:showCatName val="0"/>
          <c:showSerName val="0"/>
          <c:showPercent val="0"/>
          <c:showBubbleSize val="0"/>
        </c:dLbls>
        <c:gapWidth val="154"/>
        <c:overlap val="-27"/>
        <c:axId val="1128767104"/>
        <c:axId val="1128774176"/>
      </c:barChart>
      <c:catAx>
        <c:axId val="1128767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74176"/>
        <c:crosses val="autoZero"/>
        <c:auto val="1"/>
        <c:lblAlgn val="ctr"/>
        <c:lblOffset val="100"/>
        <c:noMultiLvlLbl val="0"/>
      </c:catAx>
      <c:valAx>
        <c:axId val="1128774176"/>
        <c:scaling>
          <c:orientation val="minMax"/>
          <c:max val="500000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67104"/>
        <c:crosses val="autoZero"/>
        <c:crossBetween val="between"/>
        <c:dispUnits>
          <c:builtInUnit val="billions"/>
          <c:dispUnitsLbl>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Quintile-wise Benefit Incidence for Primary Education Expenditure,</a:t>
            </a:r>
            <a:r>
              <a:rPr lang="en-US" sz="1200" baseline="0"/>
              <a:t> NER</a:t>
            </a:r>
            <a:endParaRPr lang="en-US"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rgbClr val="C00000"/>
            </a:solidFill>
            <a:ln>
              <a:noFill/>
            </a:ln>
            <a:effectLst/>
          </c:spPr>
          <c:invertIfNegative val="0"/>
          <c:trendline>
            <c:spPr>
              <a:ln w="19050" cap="rnd">
                <a:solidFill>
                  <a:schemeClr val="accent2">
                    <a:lumMod val="50000"/>
                  </a:schemeClr>
                </a:solidFill>
                <a:prstDash val="sysDot"/>
              </a:ln>
              <a:effectLst/>
            </c:spPr>
            <c:trendlineType val="exp"/>
            <c:dispRSqr val="0"/>
            <c:dispEq val="0"/>
          </c:trendline>
          <c:val>
            <c:numRef>
              <c:f>'3.1 &amp; 3.2'!$D$13:$D$17</c:f>
              <c:numCache>
                <c:formatCode>0.00</c:formatCode>
                <c:ptCount val="5"/>
                <c:pt idx="0">
                  <c:v>32899172372.808895</c:v>
                </c:pt>
                <c:pt idx="1">
                  <c:v>35584261333.606537</c:v>
                </c:pt>
                <c:pt idx="2">
                  <c:v>38827218580.948265</c:v>
                </c:pt>
                <c:pt idx="3">
                  <c:v>39415760779.156799</c:v>
                </c:pt>
                <c:pt idx="4">
                  <c:v>39874143776.955185</c:v>
                </c:pt>
              </c:numCache>
            </c:numRef>
          </c:val>
        </c:ser>
        <c:dLbls>
          <c:showLegendKey val="0"/>
          <c:showVal val="0"/>
          <c:showCatName val="0"/>
          <c:showSerName val="0"/>
          <c:showPercent val="0"/>
          <c:showBubbleSize val="0"/>
        </c:dLbls>
        <c:gapWidth val="154"/>
        <c:overlap val="-27"/>
        <c:axId val="1128738736"/>
        <c:axId val="1128739280"/>
      </c:barChart>
      <c:catAx>
        <c:axId val="1128738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39280"/>
        <c:crosses val="autoZero"/>
        <c:auto val="1"/>
        <c:lblAlgn val="ctr"/>
        <c:lblOffset val="100"/>
        <c:noMultiLvlLbl val="0"/>
      </c:catAx>
      <c:valAx>
        <c:axId val="1128739280"/>
        <c:scaling>
          <c:orientation val="minMax"/>
          <c:max val="500000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38736"/>
        <c:crosses val="autoZero"/>
        <c:crossBetween val="between"/>
        <c:dispUnits>
          <c:builtInUnit val="billions"/>
          <c:dispUnitsLbl>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t>Quintile-wise Benefit Incidence for Secondary Education Expenditure, NER</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trendline>
            <c:spPr>
              <a:ln w="19050" cap="rnd">
                <a:solidFill>
                  <a:schemeClr val="tx1"/>
                </a:solidFill>
                <a:prstDash val="sysDot"/>
              </a:ln>
              <a:effectLst/>
            </c:spPr>
            <c:trendlineType val="exp"/>
            <c:dispRSqr val="0"/>
            <c:dispEq val="0"/>
          </c:trendline>
          <c:trendline>
            <c:spPr>
              <a:ln w="19050" cap="rnd">
                <a:solidFill>
                  <a:schemeClr val="accent1"/>
                </a:solidFill>
                <a:prstDash val="sysDot"/>
              </a:ln>
              <a:effectLst/>
            </c:spPr>
            <c:trendlineType val="exp"/>
            <c:dispRSqr val="0"/>
            <c:dispEq val="0"/>
          </c:trendline>
          <c:val>
            <c:numRef>
              <c:f>'3.1 &amp; 3.2'!$G$13:$G$17</c:f>
              <c:numCache>
                <c:formatCode>0.00</c:formatCode>
                <c:ptCount val="5"/>
                <c:pt idx="0">
                  <c:v>19632777650.500351</c:v>
                </c:pt>
                <c:pt idx="1">
                  <c:v>27614697298.055683</c:v>
                </c:pt>
                <c:pt idx="2">
                  <c:v>37585777704.800056</c:v>
                </c:pt>
                <c:pt idx="3">
                  <c:v>40943003108.579712</c:v>
                </c:pt>
                <c:pt idx="4">
                  <c:v>44367026424.483826</c:v>
                </c:pt>
              </c:numCache>
            </c:numRef>
          </c:val>
        </c:ser>
        <c:dLbls>
          <c:showLegendKey val="0"/>
          <c:showVal val="0"/>
          <c:showCatName val="0"/>
          <c:showSerName val="0"/>
          <c:showPercent val="0"/>
          <c:showBubbleSize val="0"/>
        </c:dLbls>
        <c:gapWidth val="154"/>
        <c:overlap val="-27"/>
        <c:axId val="1128733296"/>
        <c:axId val="1128727312"/>
      </c:barChart>
      <c:catAx>
        <c:axId val="1128733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27312"/>
        <c:crosses val="autoZero"/>
        <c:auto val="1"/>
        <c:lblAlgn val="ctr"/>
        <c:lblOffset val="100"/>
        <c:noMultiLvlLbl val="0"/>
      </c:catAx>
      <c:valAx>
        <c:axId val="1128727312"/>
        <c:scaling>
          <c:orientation val="minMax"/>
          <c:max val="50000000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33296"/>
        <c:crosses val="autoZero"/>
        <c:crossBetween val="between"/>
        <c:dispUnits>
          <c:builtInUnit val="billions"/>
          <c:dispUnitsLbl>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a:t>Concentration Curves for Child Education in</a:t>
            </a:r>
            <a:r>
              <a:rPr lang="en-US" sz="1400" b="0" baseline="0"/>
              <a:t> </a:t>
            </a:r>
            <a:r>
              <a:rPr lang="en-US" sz="1400" b="0" i="0" baseline="0">
                <a:effectLst/>
              </a:rPr>
              <a:t>Bangladesh</a:t>
            </a:r>
            <a:r>
              <a:rPr lang="en-US" sz="1400" b="0" baseline="0"/>
              <a:t>, GER</a:t>
            </a:r>
            <a:endParaRPr lang="en-US" sz="1400" b="0"/>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'4.1 &amp; 4.2'!$B$5</c:f>
              <c:strCache>
                <c:ptCount val="1"/>
                <c:pt idx="0">
                  <c:v>Equality</c:v>
                </c:pt>
              </c:strCache>
            </c:strRef>
          </c:tx>
          <c:spPr>
            <a:ln w="12700" cap="rnd">
              <a:solidFill>
                <a:srgbClr val="00B050"/>
              </a:solidFill>
              <a:round/>
            </a:ln>
            <a:effectLst/>
          </c:spPr>
          <c:marker>
            <c:symbol val="circle"/>
            <c:size val="5"/>
            <c:spPr>
              <a:solidFill>
                <a:srgbClr val="00B050"/>
              </a:solidFill>
              <a:ln w="9525">
                <a:solidFill>
                  <a:srgbClr val="00B050"/>
                </a:solidFill>
              </a:ln>
              <a:effectLst/>
            </c:spPr>
          </c:marker>
          <c:xVal>
            <c:numRef>
              <c:f>'4.1 &amp; 4.2'!$A$6:$A$11</c:f>
              <c:numCache>
                <c:formatCode>0%</c:formatCode>
                <c:ptCount val="6"/>
                <c:pt idx="0">
                  <c:v>0</c:v>
                </c:pt>
                <c:pt idx="1">
                  <c:v>0.2</c:v>
                </c:pt>
                <c:pt idx="2">
                  <c:v>0.4</c:v>
                </c:pt>
                <c:pt idx="3">
                  <c:v>0.6</c:v>
                </c:pt>
                <c:pt idx="4">
                  <c:v>0.8</c:v>
                </c:pt>
                <c:pt idx="5">
                  <c:v>1</c:v>
                </c:pt>
              </c:numCache>
            </c:numRef>
          </c:xVal>
          <c:yVal>
            <c:numRef>
              <c:f>'4.1 &amp; 4.2'!$B$6:$B$11</c:f>
              <c:numCache>
                <c:formatCode>0%</c:formatCode>
                <c:ptCount val="6"/>
                <c:pt idx="0">
                  <c:v>0</c:v>
                </c:pt>
                <c:pt idx="1">
                  <c:v>0.2</c:v>
                </c:pt>
                <c:pt idx="2">
                  <c:v>0.4</c:v>
                </c:pt>
                <c:pt idx="3">
                  <c:v>0.6</c:v>
                </c:pt>
                <c:pt idx="4">
                  <c:v>0.8</c:v>
                </c:pt>
                <c:pt idx="5">
                  <c:v>1</c:v>
                </c:pt>
              </c:numCache>
            </c:numRef>
          </c:yVal>
          <c:smooth val="1"/>
        </c:ser>
        <c:ser>
          <c:idx val="1"/>
          <c:order val="1"/>
          <c:tx>
            <c:strRef>
              <c:f>'4.1 &amp; 4.2'!$C$5</c:f>
              <c:strCache>
                <c:ptCount val="1"/>
                <c:pt idx="0">
                  <c:v>Inequality</c:v>
                </c:pt>
              </c:strCache>
            </c:strRef>
          </c:tx>
          <c:spPr>
            <a:ln w="12700" cap="rnd">
              <a:solidFill>
                <a:schemeClr val="accent3">
                  <a:lumMod val="75000"/>
                </a:schemeClr>
              </a:solidFill>
              <a:round/>
            </a:ln>
            <a:effectLst/>
          </c:spPr>
          <c:marker>
            <c:symbol val="circle"/>
            <c:size val="5"/>
            <c:spPr>
              <a:solidFill>
                <a:schemeClr val="accent3">
                  <a:lumMod val="75000"/>
                </a:schemeClr>
              </a:solidFill>
              <a:ln w="9525">
                <a:solidFill>
                  <a:schemeClr val="accent3">
                    <a:lumMod val="75000"/>
                  </a:schemeClr>
                </a:solidFill>
              </a:ln>
              <a:effectLst/>
            </c:spPr>
          </c:marker>
          <c:xVal>
            <c:numRef>
              <c:f>'4.1 &amp; 4.2'!$A$6:$A$11</c:f>
              <c:numCache>
                <c:formatCode>0%</c:formatCode>
                <c:ptCount val="6"/>
                <c:pt idx="0">
                  <c:v>0</c:v>
                </c:pt>
                <c:pt idx="1">
                  <c:v>0.2</c:v>
                </c:pt>
                <c:pt idx="2">
                  <c:v>0.4</c:v>
                </c:pt>
                <c:pt idx="3">
                  <c:v>0.6</c:v>
                </c:pt>
                <c:pt idx="4">
                  <c:v>0.8</c:v>
                </c:pt>
                <c:pt idx="5">
                  <c:v>1</c:v>
                </c:pt>
              </c:numCache>
            </c:numRef>
          </c:xVal>
          <c:yVal>
            <c:numRef>
              <c:f>'4.1 &amp; 4.2'!$C$6:$C$11</c:f>
              <c:numCache>
                <c:formatCode>0%</c:formatCode>
                <c:ptCount val="6"/>
                <c:pt idx="0">
                  <c:v>0</c:v>
                </c:pt>
                <c:pt idx="1">
                  <c:v>0</c:v>
                </c:pt>
                <c:pt idx="2">
                  <c:v>0</c:v>
                </c:pt>
                <c:pt idx="3">
                  <c:v>0</c:v>
                </c:pt>
                <c:pt idx="4">
                  <c:v>0</c:v>
                </c:pt>
                <c:pt idx="5">
                  <c:v>0</c:v>
                </c:pt>
              </c:numCache>
            </c:numRef>
          </c:yVal>
          <c:smooth val="1"/>
        </c:ser>
        <c:ser>
          <c:idx val="2"/>
          <c:order val="2"/>
          <c:tx>
            <c:strRef>
              <c:f>'4.1 &amp; 4.2'!$D$5</c:f>
              <c:strCache>
                <c:ptCount val="1"/>
                <c:pt idx="0">
                  <c:v>Primary</c:v>
                </c:pt>
              </c:strCache>
            </c:strRef>
          </c:tx>
          <c:spPr>
            <a:ln w="12700" cap="rnd">
              <a:solidFill>
                <a:srgbClr val="C00000"/>
              </a:solidFill>
              <a:round/>
            </a:ln>
            <a:effectLst/>
          </c:spPr>
          <c:marker>
            <c:symbol val="circle"/>
            <c:size val="5"/>
            <c:spPr>
              <a:solidFill>
                <a:srgbClr val="C00000"/>
              </a:solidFill>
              <a:ln w="9525">
                <a:solidFill>
                  <a:srgbClr val="C00000"/>
                </a:solidFill>
              </a:ln>
              <a:effectLst/>
            </c:spPr>
          </c:marker>
          <c:xVal>
            <c:numRef>
              <c:f>'4.1 &amp; 4.2'!$A$6:$A$11</c:f>
              <c:numCache>
                <c:formatCode>0%</c:formatCode>
                <c:ptCount val="6"/>
                <c:pt idx="0">
                  <c:v>0</c:v>
                </c:pt>
                <c:pt idx="1">
                  <c:v>0.2</c:v>
                </c:pt>
                <c:pt idx="2">
                  <c:v>0.4</c:v>
                </c:pt>
                <c:pt idx="3">
                  <c:v>0.6</c:v>
                </c:pt>
                <c:pt idx="4">
                  <c:v>0.8</c:v>
                </c:pt>
                <c:pt idx="5">
                  <c:v>1</c:v>
                </c:pt>
              </c:numCache>
            </c:numRef>
          </c:xVal>
          <c:yVal>
            <c:numRef>
              <c:f>'4.1 &amp; 4.2'!$D$6:$D$11</c:f>
              <c:numCache>
                <c:formatCode>0.00%</c:formatCode>
                <c:ptCount val="6"/>
                <c:pt idx="0">
                  <c:v>0</c:v>
                </c:pt>
                <c:pt idx="1">
                  <c:v>0.1830454095506453</c:v>
                </c:pt>
                <c:pt idx="2">
                  <c:v>0.37866270267202395</c:v>
                </c:pt>
                <c:pt idx="3">
                  <c:v>0.58777165521259167</c:v>
                </c:pt>
                <c:pt idx="4">
                  <c:v>0.79681366943823562</c:v>
                </c:pt>
                <c:pt idx="5">
                  <c:v>1</c:v>
                </c:pt>
              </c:numCache>
            </c:numRef>
          </c:yVal>
          <c:smooth val="1"/>
        </c:ser>
        <c:ser>
          <c:idx val="3"/>
          <c:order val="3"/>
          <c:tx>
            <c:strRef>
              <c:f>'4.1 &amp; 4.2'!$E$5</c:f>
              <c:strCache>
                <c:ptCount val="1"/>
                <c:pt idx="0">
                  <c:v>Secondary</c:v>
                </c:pt>
              </c:strCache>
            </c:strRef>
          </c:tx>
          <c:spPr>
            <a:ln w="12700" cap="rnd">
              <a:solidFill>
                <a:srgbClr val="002060"/>
              </a:solidFill>
              <a:round/>
            </a:ln>
            <a:effectLst/>
          </c:spPr>
          <c:marker>
            <c:symbol val="circle"/>
            <c:size val="5"/>
            <c:spPr>
              <a:solidFill>
                <a:srgbClr val="002060"/>
              </a:solidFill>
              <a:ln w="9525">
                <a:solidFill>
                  <a:srgbClr val="002060"/>
                </a:solidFill>
              </a:ln>
              <a:effectLst/>
            </c:spPr>
          </c:marker>
          <c:xVal>
            <c:numRef>
              <c:f>'4.1 &amp; 4.2'!$A$6:$A$11</c:f>
              <c:numCache>
                <c:formatCode>0%</c:formatCode>
                <c:ptCount val="6"/>
                <c:pt idx="0">
                  <c:v>0</c:v>
                </c:pt>
                <c:pt idx="1">
                  <c:v>0.2</c:v>
                </c:pt>
                <c:pt idx="2">
                  <c:v>0.4</c:v>
                </c:pt>
                <c:pt idx="3">
                  <c:v>0.6</c:v>
                </c:pt>
                <c:pt idx="4">
                  <c:v>0.8</c:v>
                </c:pt>
                <c:pt idx="5">
                  <c:v>1</c:v>
                </c:pt>
              </c:numCache>
            </c:numRef>
          </c:xVal>
          <c:yVal>
            <c:numRef>
              <c:f>'4.1 &amp; 4.2'!$E$6:$E$11</c:f>
              <c:numCache>
                <c:formatCode>0.00%</c:formatCode>
                <c:ptCount val="6"/>
                <c:pt idx="0">
                  <c:v>0</c:v>
                </c:pt>
                <c:pt idx="1">
                  <c:v>0.11702753100659329</c:v>
                </c:pt>
                <c:pt idx="2">
                  <c:v>0.28909480008155664</c:v>
                </c:pt>
                <c:pt idx="3">
                  <c:v>0.50612380124595135</c:v>
                </c:pt>
                <c:pt idx="4">
                  <c:v>0.73705292167132885</c:v>
                </c:pt>
                <c:pt idx="5">
                  <c:v>1</c:v>
                </c:pt>
              </c:numCache>
            </c:numRef>
          </c:yVal>
          <c:smooth val="1"/>
        </c:ser>
        <c:dLbls>
          <c:showLegendKey val="0"/>
          <c:showVal val="0"/>
          <c:showCatName val="0"/>
          <c:showSerName val="0"/>
          <c:showPercent val="0"/>
          <c:showBubbleSize val="0"/>
        </c:dLbls>
        <c:axId val="1128728944"/>
        <c:axId val="863448784"/>
      </c:scatterChart>
      <c:valAx>
        <c:axId val="112872894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3448784"/>
        <c:crosses val="autoZero"/>
        <c:crossBetween val="midCat"/>
      </c:valAx>
      <c:valAx>
        <c:axId val="86344878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128728944"/>
        <c:crosses val="autoZero"/>
        <c:crossBetween val="midCat"/>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400" b="0"/>
              <a:t>Concentration Curves for Child Education in</a:t>
            </a:r>
            <a:r>
              <a:rPr lang="en-US" sz="1400" b="0" baseline="0"/>
              <a:t> </a:t>
            </a:r>
            <a:r>
              <a:rPr lang="en-US" sz="1400" b="0" i="0" u="none" strike="noStrike" baseline="0">
                <a:effectLst/>
              </a:rPr>
              <a:t>Bangladesh</a:t>
            </a:r>
            <a:r>
              <a:rPr lang="en-US" sz="1400" b="0" baseline="0"/>
              <a:t>, NER</a:t>
            </a:r>
            <a:endParaRPr lang="en-US" sz="1400"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'4.1 &amp; 4.2'!$B$13</c:f>
              <c:strCache>
                <c:ptCount val="1"/>
                <c:pt idx="0">
                  <c:v>Equality</c:v>
                </c:pt>
              </c:strCache>
            </c:strRef>
          </c:tx>
          <c:spPr>
            <a:ln w="12700" cap="rnd">
              <a:solidFill>
                <a:srgbClr val="00B050"/>
              </a:solidFill>
              <a:round/>
            </a:ln>
            <a:effectLst/>
          </c:spPr>
          <c:marker>
            <c:symbol val="circle"/>
            <c:size val="5"/>
            <c:spPr>
              <a:solidFill>
                <a:srgbClr val="00B050"/>
              </a:solidFill>
              <a:ln w="9525">
                <a:noFill/>
              </a:ln>
              <a:effectLst/>
            </c:spPr>
          </c:marker>
          <c:xVal>
            <c:numRef>
              <c:f>'4.1 &amp; 4.2'!$A$14:$A$19</c:f>
              <c:numCache>
                <c:formatCode>0%</c:formatCode>
                <c:ptCount val="6"/>
                <c:pt idx="0">
                  <c:v>0</c:v>
                </c:pt>
                <c:pt idx="1">
                  <c:v>0.2</c:v>
                </c:pt>
                <c:pt idx="2">
                  <c:v>0.4</c:v>
                </c:pt>
                <c:pt idx="3">
                  <c:v>0.6</c:v>
                </c:pt>
                <c:pt idx="4">
                  <c:v>0.8</c:v>
                </c:pt>
                <c:pt idx="5">
                  <c:v>1</c:v>
                </c:pt>
              </c:numCache>
            </c:numRef>
          </c:xVal>
          <c:yVal>
            <c:numRef>
              <c:f>'4.1 &amp; 4.2'!$B$14:$B$19</c:f>
              <c:numCache>
                <c:formatCode>0%</c:formatCode>
                <c:ptCount val="6"/>
                <c:pt idx="0">
                  <c:v>0</c:v>
                </c:pt>
                <c:pt idx="1">
                  <c:v>0.2</c:v>
                </c:pt>
                <c:pt idx="2">
                  <c:v>0.4</c:v>
                </c:pt>
                <c:pt idx="3">
                  <c:v>0.6</c:v>
                </c:pt>
                <c:pt idx="4">
                  <c:v>0.8</c:v>
                </c:pt>
                <c:pt idx="5">
                  <c:v>1</c:v>
                </c:pt>
              </c:numCache>
            </c:numRef>
          </c:yVal>
          <c:smooth val="1"/>
        </c:ser>
        <c:ser>
          <c:idx val="1"/>
          <c:order val="1"/>
          <c:tx>
            <c:strRef>
              <c:f>'4.1 &amp; 4.2'!$C$13</c:f>
              <c:strCache>
                <c:ptCount val="1"/>
                <c:pt idx="0">
                  <c:v>Inequality</c:v>
                </c:pt>
              </c:strCache>
            </c:strRef>
          </c:tx>
          <c:spPr>
            <a:ln w="12700" cap="rnd">
              <a:solidFill>
                <a:schemeClr val="bg1">
                  <a:lumMod val="50000"/>
                </a:schemeClr>
              </a:solidFill>
              <a:round/>
            </a:ln>
            <a:effectLst/>
          </c:spPr>
          <c:marker>
            <c:symbol val="circle"/>
            <c:size val="5"/>
            <c:spPr>
              <a:solidFill>
                <a:srgbClr val="00B050"/>
              </a:solidFill>
              <a:ln w="9525">
                <a:noFill/>
              </a:ln>
              <a:effectLst/>
            </c:spPr>
          </c:marker>
          <c:xVal>
            <c:numRef>
              <c:f>'4.1 &amp; 4.2'!$A$14:$A$19</c:f>
              <c:numCache>
                <c:formatCode>0%</c:formatCode>
                <c:ptCount val="6"/>
                <c:pt idx="0">
                  <c:v>0</c:v>
                </c:pt>
                <c:pt idx="1">
                  <c:v>0.2</c:v>
                </c:pt>
                <c:pt idx="2">
                  <c:v>0.4</c:v>
                </c:pt>
                <c:pt idx="3">
                  <c:v>0.6</c:v>
                </c:pt>
                <c:pt idx="4">
                  <c:v>0.8</c:v>
                </c:pt>
                <c:pt idx="5">
                  <c:v>1</c:v>
                </c:pt>
              </c:numCache>
            </c:numRef>
          </c:xVal>
          <c:yVal>
            <c:numRef>
              <c:f>'4.1 &amp; 4.2'!$C$14:$C$19</c:f>
              <c:numCache>
                <c:formatCode>0%</c:formatCode>
                <c:ptCount val="6"/>
                <c:pt idx="0">
                  <c:v>0</c:v>
                </c:pt>
                <c:pt idx="1">
                  <c:v>0</c:v>
                </c:pt>
                <c:pt idx="2">
                  <c:v>0</c:v>
                </c:pt>
                <c:pt idx="3">
                  <c:v>0</c:v>
                </c:pt>
                <c:pt idx="4">
                  <c:v>0</c:v>
                </c:pt>
                <c:pt idx="5">
                  <c:v>0</c:v>
                </c:pt>
              </c:numCache>
            </c:numRef>
          </c:yVal>
          <c:smooth val="1"/>
        </c:ser>
        <c:ser>
          <c:idx val="2"/>
          <c:order val="2"/>
          <c:tx>
            <c:strRef>
              <c:f>'4.1 &amp; 4.2'!$D$13</c:f>
              <c:strCache>
                <c:ptCount val="1"/>
                <c:pt idx="0">
                  <c:v>Primary</c:v>
                </c:pt>
              </c:strCache>
            </c:strRef>
          </c:tx>
          <c:spPr>
            <a:ln w="12700" cap="rnd">
              <a:solidFill>
                <a:srgbClr val="C00000"/>
              </a:solidFill>
              <a:round/>
            </a:ln>
            <a:effectLst/>
          </c:spPr>
          <c:marker>
            <c:symbol val="circle"/>
            <c:size val="5"/>
            <c:spPr>
              <a:solidFill>
                <a:srgbClr val="C00000"/>
              </a:solidFill>
              <a:ln w="9525">
                <a:noFill/>
              </a:ln>
              <a:effectLst/>
            </c:spPr>
          </c:marker>
          <c:xVal>
            <c:numRef>
              <c:f>'4.1 &amp; 4.2'!$A$14:$A$19</c:f>
              <c:numCache>
                <c:formatCode>0%</c:formatCode>
                <c:ptCount val="6"/>
                <c:pt idx="0">
                  <c:v>0</c:v>
                </c:pt>
                <c:pt idx="1">
                  <c:v>0.2</c:v>
                </c:pt>
                <c:pt idx="2">
                  <c:v>0.4</c:v>
                </c:pt>
                <c:pt idx="3">
                  <c:v>0.6</c:v>
                </c:pt>
                <c:pt idx="4">
                  <c:v>0.8</c:v>
                </c:pt>
                <c:pt idx="5">
                  <c:v>1</c:v>
                </c:pt>
              </c:numCache>
            </c:numRef>
          </c:xVal>
          <c:yVal>
            <c:numRef>
              <c:f>'4.1 &amp; 4.2'!$D$14:$D$19</c:f>
              <c:numCache>
                <c:formatCode>0.00%</c:formatCode>
                <c:ptCount val="6"/>
                <c:pt idx="0">
                  <c:v>0</c:v>
                </c:pt>
                <c:pt idx="1">
                  <c:v>0.17630800748577283</c:v>
                </c:pt>
                <c:pt idx="2">
                  <c:v>0.36700551630111539</c:v>
                </c:pt>
                <c:pt idx="3">
                  <c:v>0.57508216536233614</c:v>
                </c:pt>
                <c:pt idx="4">
                  <c:v>0.78631283608439373</c:v>
                </c:pt>
                <c:pt idx="5">
                  <c:v>1</c:v>
                </c:pt>
              </c:numCache>
            </c:numRef>
          </c:yVal>
          <c:smooth val="1"/>
        </c:ser>
        <c:ser>
          <c:idx val="3"/>
          <c:order val="3"/>
          <c:tx>
            <c:strRef>
              <c:f>'4.1 &amp; 4.2'!$E$13</c:f>
              <c:strCache>
                <c:ptCount val="1"/>
                <c:pt idx="0">
                  <c:v>Secondary</c:v>
                </c:pt>
              </c:strCache>
            </c:strRef>
          </c:tx>
          <c:spPr>
            <a:ln w="12700" cap="rnd">
              <a:solidFill>
                <a:schemeClr val="accent5">
                  <a:lumMod val="50000"/>
                </a:schemeClr>
              </a:solidFill>
              <a:round/>
            </a:ln>
            <a:effectLst/>
          </c:spPr>
          <c:marker>
            <c:symbol val="circle"/>
            <c:size val="5"/>
            <c:spPr>
              <a:solidFill>
                <a:srgbClr val="002060"/>
              </a:solidFill>
              <a:ln w="9525">
                <a:noFill/>
              </a:ln>
              <a:effectLst/>
            </c:spPr>
          </c:marker>
          <c:xVal>
            <c:numRef>
              <c:f>'4.1 &amp; 4.2'!$A$14:$A$19</c:f>
              <c:numCache>
                <c:formatCode>0%</c:formatCode>
                <c:ptCount val="6"/>
                <c:pt idx="0">
                  <c:v>0</c:v>
                </c:pt>
                <c:pt idx="1">
                  <c:v>0.2</c:v>
                </c:pt>
                <c:pt idx="2">
                  <c:v>0.4</c:v>
                </c:pt>
                <c:pt idx="3">
                  <c:v>0.6</c:v>
                </c:pt>
                <c:pt idx="4">
                  <c:v>0.8</c:v>
                </c:pt>
                <c:pt idx="5">
                  <c:v>1</c:v>
                </c:pt>
              </c:numCache>
            </c:numRef>
          </c:xVal>
          <c:yVal>
            <c:numRef>
              <c:f>'4.1 &amp; 4.2'!$E$14:$E$19</c:f>
              <c:numCache>
                <c:formatCode>0.00%</c:formatCode>
                <c:ptCount val="6"/>
                <c:pt idx="0">
                  <c:v>0</c:v>
                </c:pt>
                <c:pt idx="1">
                  <c:v>0.11538967274058727</c:v>
                </c:pt>
                <c:pt idx="2">
                  <c:v>0.2776922740727944</c:v>
                </c:pt>
                <c:pt idx="3">
                  <c:v>0.49859889596115503</c:v>
                </c:pt>
                <c:pt idx="4">
                  <c:v>0.73923727193723388</c:v>
                </c:pt>
                <c:pt idx="5">
                  <c:v>1</c:v>
                </c:pt>
              </c:numCache>
            </c:numRef>
          </c:yVal>
          <c:smooth val="1"/>
        </c:ser>
        <c:dLbls>
          <c:showLegendKey val="0"/>
          <c:showVal val="0"/>
          <c:showCatName val="0"/>
          <c:showSerName val="0"/>
          <c:showPercent val="0"/>
          <c:showBubbleSize val="0"/>
        </c:dLbls>
        <c:axId val="863449328"/>
        <c:axId val="863444976"/>
      </c:scatterChart>
      <c:valAx>
        <c:axId val="86344932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3444976"/>
        <c:crosses val="autoZero"/>
        <c:crossBetween val="midCat"/>
      </c:valAx>
      <c:valAx>
        <c:axId val="8634449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3449328"/>
        <c:crosses val="autoZero"/>
        <c:crossBetween val="midCat"/>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2</xdr:col>
      <xdr:colOff>95250</xdr:colOff>
      <xdr:row>8</xdr:row>
      <xdr:rowOff>328612</xdr:rowOff>
    </xdr:from>
    <xdr:ext cx="65" cy="172227"/>
    <xdr:sp macro="" textlink="">
      <xdr:nvSpPr>
        <xdr:cNvPr id="2" name="TextBox 1"/>
        <xdr:cNvSpPr txBox="1"/>
      </xdr:nvSpPr>
      <xdr:spPr>
        <a:xfrm>
          <a:off x="5943600" y="1871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190499</xdr:rowOff>
    </xdr:from>
    <xdr:to>
      <xdr:col>16</xdr:col>
      <xdr:colOff>409576</xdr:colOff>
      <xdr:row>17</xdr:row>
      <xdr:rowOff>2238375</xdr:rowOff>
    </xdr:to>
    <xdr:grpSp>
      <xdr:nvGrpSpPr>
        <xdr:cNvPr id="6" name="Group 5"/>
        <xdr:cNvGrpSpPr/>
      </xdr:nvGrpSpPr>
      <xdr:grpSpPr>
        <a:xfrm>
          <a:off x="6791325" y="447674"/>
          <a:ext cx="5495926" cy="5486401"/>
          <a:chOff x="6515100" y="447674"/>
          <a:chExt cx="5495926" cy="5486401"/>
        </a:xfrm>
      </xdr:grpSpPr>
      <xdr:graphicFrame macro="">
        <xdr:nvGraphicFramePr>
          <xdr:cNvPr id="2" name="Chart 1"/>
          <xdr:cNvGraphicFramePr/>
        </xdr:nvGraphicFramePr>
        <xdr:xfrm>
          <a:off x="6515100" y="447674"/>
          <a:ext cx="27432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xdr:nvGraphicFramePr>
        <xdr:xfrm>
          <a:off x="9267826" y="447675"/>
          <a:ext cx="274320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515100" y="3190875"/>
          <a:ext cx="27432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9267825" y="3190875"/>
          <a:ext cx="27432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95250</xdr:colOff>
      <xdr:row>2</xdr:row>
      <xdr:rowOff>4759</xdr:rowOff>
    </xdr:from>
    <xdr:to>
      <xdr:col>11</xdr:col>
      <xdr:colOff>95250</xdr:colOff>
      <xdr:row>29</xdr:row>
      <xdr:rowOff>53547</xdr:rowOff>
    </xdr:to>
    <xdr:grpSp>
      <xdr:nvGrpSpPr>
        <xdr:cNvPr id="9" name="Group 8"/>
        <xdr:cNvGrpSpPr/>
      </xdr:nvGrpSpPr>
      <xdr:grpSpPr>
        <a:xfrm>
          <a:off x="4581525" y="452434"/>
          <a:ext cx="3657600" cy="7316363"/>
          <a:chOff x="4581525" y="452434"/>
          <a:chExt cx="3657600" cy="7697149"/>
        </a:xfrm>
      </xdr:grpSpPr>
      <xdr:graphicFrame macro="">
        <xdr:nvGraphicFramePr>
          <xdr:cNvPr id="2" name="Chart 1"/>
          <xdr:cNvGraphicFramePr/>
        </xdr:nvGraphicFramePr>
        <xdr:xfrm>
          <a:off x="4581525" y="452434"/>
          <a:ext cx="3657600" cy="38479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xdr:cNvGraphicFramePr>
            <a:graphicFrameLocks/>
          </xdr:cNvGraphicFramePr>
        </xdr:nvGraphicFramePr>
        <xdr:xfrm>
          <a:off x="4581525" y="4301620"/>
          <a:ext cx="3657600" cy="384796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uis.unesco.org/" TargetMode="External"/><Relationship Id="rId1" Type="http://schemas.openxmlformats.org/officeDocument/2006/relationships/hyperlink" Target="http://uis.unesco.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pulation.un.org/wpp/"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hsprogram.com/Dat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intmath.com/blog/mathematics/the-gini-coefficient-of-wealth-distribution-4187" TargetMode="External"/><Relationship Id="rId2" Type="http://schemas.openxmlformats.org/officeDocument/2006/relationships/hyperlink" Target="https://data.worldbank.org/" TargetMode="External"/><Relationship Id="rId1" Type="http://schemas.openxmlformats.org/officeDocument/2006/relationships/hyperlink" Target="http://uis.unesco.org/" TargetMode="External"/><Relationship Id="rId6" Type="http://schemas.openxmlformats.org/officeDocument/2006/relationships/hyperlink" Target="https://www.imf.org/en/Data" TargetMode="External"/><Relationship Id="rId5" Type="http://schemas.openxmlformats.org/officeDocument/2006/relationships/hyperlink" Target="https://population.un.org/wpp/" TargetMode="External"/><Relationship Id="rId4" Type="http://schemas.openxmlformats.org/officeDocument/2006/relationships/hyperlink" Target="https://dhsprogram.com/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9"/>
  <sheetViews>
    <sheetView showGridLines="0" tabSelected="1" workbookViewId="0">
      <selection activeCell="B2" sqref="B2:P2"/>
    </sheetView>
  </sheetViews>
  <sheetFormatPr defaultRowHeight="15" x14ac:dyDescent="0.25"/>
  <cols>
    <col min="1" max="1" width="1.7109375" style="3" customWidth="1"/>
    <col min="2" max="2" width="17.140625" style="3" customWidth="1"/>
    <col min="3" max="16" width="8.28515625" style="3" customWidth="1"/>
    <col min="17" max="16384" width="9.140625" style="3"/>
  </cols>
  <sheetData>
    <row r="1" spans="2:18" ht="9.75" customHeight="1" x14ac:dyDescent="0.25"/>
    <row r="2" spans="2:18" ht="20.25" customHeight="1" x14ac:dyDescent="0.25">
      <c r="B2" s="152" t="s">
        <v>135</v>
      </c>
      <c r="C2" s="153"/>
      <c r="D2" s="153"/>
      <c r="E2" s="153"/>
      <c r="F2" s="153"/>
      <c r="G2" s="153"/>
      <c r="H2" s="153"/>
      <c r="I2" s="153"/>
      <c r="J2" s="153"/>
      <c r="K2" s="153"/>
      <c r="L2" s="153"/>
      <c r="M2" s="153"/>
      <c r="N2" s="153"/>
      <c r="O2" s="153"/>
      <c r="P2" s="154"/>
      <c r="Q2" s="57"/>
      <c r="R2" s="57"/>
    </row>
    <row r="3" spans="2:18" ht="15" customHeight="1" x14ac:dyDescent="0.25">
      <c r="B3" s="155" t="s">
        <v>71</v>
      </c>
      <c r="C3" s="156"/>
      <c r="D3" s="156"/>
      <c r="E3" s="156"/>
      <c r="F3" s="156"/>
      <c r="G3" s="156"/>
      <c r="H3" s="156"/>
      <c r="I3" s="156"/>
      <c r="J3" s="156"/>
      <c r="K3" s="156"/>
      <c r="L3" s="156"/>
      <c r="M3" s="156"/>
      <c r="N3" s="156"/>
      <c r="O3" s="156"/>
      <c r="P3" s="157"/>
      <c r="Q3" s="57"/>
      <c r="R3" s="57"/>
    </row>
    <row r="4" spans="2:18" ht="93.75" customHeight="1" x14ac:dyDescent="0.25">
      <c r="B4" s="158" t="s">
        <v>152</v>
      </c>
      <c r="C4" s="159"/>
      <c r="D4" s="159"/>
      <c r="E4" s="159"/>
      <c r="F4" s="159"/>
      <c r="G4" s="159"/>
      <c r="H4" s="159"/>
      <c r="I4" s="159"/>
      <c r="J4" s="159"/>
      <c r="K4" s="159"/>
      <c r="L4" s="159"/>
      <c r="M4" s="159"/>
      <c r="N4" s="159"/>
      <c r="O4" s="159"/>
      <c r="P4" s="160"/>
      <c r="Q4" s="58"/>
      <c r="R4" s="58"/>
    </row>
    <row r="5" spans="2:18" ht="15.75" x14ac:dyDescent="0.25">
      <c r="B5" s="155" t="s">
        <v>72</v>
      </c>
      <c r="C5" s="156"/>
      <c r="D5" s="156"/>
      <c r="E5" s="156"/>
      <c r="F5" s="156"/>
      <c r="G5" s="156"/>
      <c r="H5" s="156"/>
      <c r="I5" s="156"/>
      <c r="J5" s="156"/>
      <c r="K5" s="156"/>
      <c r="L5" s="156"/>
      <c r="M5" s="156"/>
      <c r="N5" s="156"/>
      <c r="O5" s="156"/>
      <c r="P5" s="157"/>
    </row>
    <row r="6" spans="2:18" ht="15.75" x14ac:dyDescent="0.25">
      <c r="B6" s="62" t="s">
        <v>126</v>
      </c>
      <c r="C6" s="149" t="s">
        <v>145</v>
      </c>
      <c r="D6" s="150"/>
      <c r="E6" s="150"/>
      <c r="F6" s="150"/>
      <c r="G6" s="150"/>
      <c r="H6" s="150"/>
      <c r="I6" s="150"/>
      <c r="J6" s="150"/>
      <c r="K6" s="150"/>
      <c r="L6" s="150"/>
      <c r="M6" s="150"/>
      <c r="N6" s="150"/>
      <c r="O6" s="150"/>
      <c r="P6" s="151"/>
    </row>
    <row r="7" spans="2:18" ht="15.75" customHeight="1" x14ac:dyDescent="0.25">
      <c r="B7" s="62" t="s">
        <v>127</v>
      </c>
      <c r="C7" s="161" t="s">
        <v>146</v>
      </c>
      <c r="D7" s="161"/>
      <c r="E7" s="161"/>
      <c r="F7" s="161"/>
      <c r="G7" s="161"/>
      <c r="H7" s="161"/>
      <c r="I7" s="161"/>
      <c r="J7" s="161"/>
      <c r="K7" s="161"/>
      <c r="L7" s="161"/>
      <c r="M7" s="161"/>
      <c r="N7" s="161"/>
      <c r="O7" s="161"/>
      <c r="P7" s="162"/>
    </row>
    <row r="8" spans="2:18" x14ac:dyDescent="0.25">
      <c r="B8" s="59" t="s">
        <v>74</v>
      </c>
      <c r="C8" s="140" t="s">
        <v>47</v>
      </c>
      <c r="D8" s="140"/>
      <c r="E8" s="140"/>
      <c r="F8" s="140"/>
      <c r="G8" s="140"/>
      <c r="H8" s="140"/>
      <c r="I8" s="140"/>
      <c r="J8" s="140"/>
      <c r="K8" s="140"/>
      <c r="L8" s="140"/>
      <c r="M8" s="140"/>
      <c r="N8" s="140"/>
      <c r="O8" s="140"/>
      <c r="P8" s="141"/>
    </row>
    <row r="9" spans="2:18" x14ac:dyDescent="0.25">
      <c r="B9" s="60" t="s">
        <v>75</v>
      </c>
      <c r="C9" s="142" t="s">
        <v>73</v>
      </c>
      <c r="D9" s="142"/>
      <c r="E9" s="142"/>
      <c r="F9" s="142"/>
      <c r="G9" s="142"/>
      <c r="H9" s="142"/>
      <c r="I9" s="142"/>
      <c r="J9" s="142"/>
      <c r="K9" s="142"/>
      <c r="L9" s="142"/>
      <c r="M9" s="142"/>
      <c r="N9" s="142"/>
      <c r="O9" s="142"/>
      <c r="P9" s="61"/>
    </row>
    <row r="10" spans="2:18" x14ac:dyDescent="0.25">
      <c r="B10" s="144" t="s">
        <v>166</v>
      </c>
      <c r="C10" s="145"/>
      <c r="D10" s="145"/>
      <c r="E10" s="145"/>
      <c r="F10" s="145"/>
      <c r="G10" s="145"/>
      <c r="H10" s="145"/>
      <c r="I10" s="145"/>
      <c r="J10" s="145"/>
      <c r="K10" s="145"/>
      <c r="L10" s="145"/>
      <c r="M10" s="145"/>
      <c r="N10" s="145"/>
      <c r="O10" s="145"/>
      <c r="P10" s="146"/>
    </row>
    <row r="11" spans="2:18" ht="15" customHeight="1" x14ac:dyDescent="0.25">
      <c r="B11" s="137">
        <v>1.1000000000000001</v>
      </c>
      <c r="C11" s="147" t="s">
        <v>167</v>
      </c>
      <c r="D11" s="147"/>
      <c r="E11" s="147"/>
      <c r="F11" s="147"/>
      <c r="G11" s="147"/>
      <c r="H11" s="147"/>
      <c r="I11" s="147"/>
      <c r="J11" s="147"/>
      <c r="K11" s="147"/>
      <c r="L11" s="147"/>
      <c r="M11" s="147"/>
      <c r="N11" s="147"/>
      <c r="O11" s="147"/>
      <c r="P11" s="148"/>
    </row>
    <row r="12" spans="2:18" x14ac:dyDescent="0.25">
      <c r="B12" s="138" t="s">
        <v>168</v>
      </c>
      <c r="C12" s="140" t="s">
        <v>169</v>
      </c>
      <c r="D12" s="140"/>
      <c r="E12" s="140"/>
      <c r="F12" s="140"/>
      <c r="G12" s="140"/>
      <c r="H12" s="140"/>
      <c r="I12" s="140"/>
      <c r="J12" s="140"/>
      <c r="K12" s="140"/>
      <c r="L12" s="140"/>
      <c r="M12" s="140"/>
      <c r="N12" s="140"/>
      <c r="O12" s="140"/>
      <c r="P12" s="141"/>
    </row>
    <row r="13" spans="2:18" x14ac:dyDescent="0.25">
      <c r="B13" s="138" t="s">
        <v>172</v>
      </c>
      <c r="C13" s="140" t="s">
        <v>170</v>
      </c>
      <c r="D13" s="140"/>
      <c r="E13" s="140"/>
      <c r="F13" s="140"/>
      <c r="G13" s="140"/>
      <c r="H13" s="140"/>
      <c r="I13" s="140"/>
      <c r="J13" s="140"/>
      <c r="K13" s="140"/>
      <c r="L13" s="140"/>
      <c r="M13" s="140"/>
      <c r="N13" s="140"/>
      <c r="O13" s="140"/>
      <c r="P13" s="141"/>
    </row>
    <row r="14" spans="2:18" x14ac:dyDescent="0.25">
      <c r="B14" s="138">
        <v>1.3</v>
      </c>
      <c r="C14" s="140" t="s">
        <v>171</v>
      </c>
      <c r="D14" s="140"/>
      <c r="E14" s="140"/>
      <c r="F14" s="140"/>
      <c r="G14" s="140"/>
      <c r="H14" s="140"/>
      <c r="I14" s="140"/>
      <c r="J14" s="140"/>
      <c r="K14" s="140"/>
      <c r="L14" s="140"/>
      <c r="M14" s="140"/>
      <c r="N14" s="140"/>
      <c r="O14" s="140"/>
      <c r="P14" s="141"/>
    </row>
    <row r="15" spans="2:18" x14ac:dyDescent="0.25">
      <c r="B15" s="138" t="s">
        <v>173</v>
      </c>
      <c r="C15" s="140" t="s">
        <v>175</v>
      </c>
      <c r="D15" s="140"/>
      <c r="E15" s="140"/>
      <c r="F15" s="140"/>
      <c r="G15" s="140"/>
      <c r="H15" s="140"/>
      <c r="I15" s="140"/>
      <c r="J15" s="140"/>
      <c r="K15" s="140"/>
      <c r="L15" s="140"/>
      <c r="M15" s="140"/>
      <c r="N15" s="140"/>
      <c r="O15" s="140"/>
      <c r="P15" s="141"/>
    </row>
    <row r="16" spans="2:18" x14ac:dyDescent="0.25">
      <c r="B16" s="138">
        <v>3.1</v>
      </c>
      <c r="C16" s="140" t="s">
        <v>174</v>
      </c>
      <c r="D16" s="140"/>
      <c r="E16" s="140"/>
      <c r="F16" s="140"/>
      <c r="G16" s="140"/>
      <c r="H16" s="140"/>
      <c r="I16" s="140"/>
      <c r="J16" s="140"/>
      <c r="K16" s="140"/>
      <c r="L16" s="140"/>
      <c r="M16" s="140"/>
      <c r="N16" s="140"/>
      <c r="O16" s="140"/>
      <c r="P16" s="141"/>
    </row>
    <row r="17" spans="2:16" x14ac:dyDescent="0.25">
      <c r="B17" s="139">
        <v>4.0999999999999996</v>
      </c>
      <c r="C17" s="142" t="s">
        <v>178</v>
      </c>
      <c r="D17" s="142"/>
      <c r="E17" s="142"/>
      <c r="F17" s="142"/>
      <c r="G17" s="142"/>
      <c r="H17" s="142"/>
      <c r="I17" s="142"/>
      <c r="J17" s="142"/>
      <c r="K17" s="142"/>
      <c r="L17" s="142"/>
      <c r="M17" s="142"/>
      <c r="N17" s="142"/>
      <c r="O17" s="142"/>
      <c r="P17" s="143"/>
    </row>
    <row r="19" spans="2:16" x14ac:dyDescent="0.25">
      <c r="B19" s="65">
        <v>43420</v>
      </c>
    </row>
  </sheetData>
  <mergeCells count="16">
    <mergeCell ref="C8:P8"/>
    <mergeCell ref="C9:O9"/>
    <mergeCell ref="C6:P6"/>
    <mergeCell ref="B2:P2"/>
    <mergeCell ref="B3:P3"/>
    <mergeCell ref="B4:P4"/>
    <mergeCell ref="B5:P5"/>
    <mergeCell ref="C7:P7"/>
    <mergeCell ref="C15:P15"/>
    <mergeCell ref="C16:P16"/>
    <mergeCell ref="C17:P17"/>
    <mergeCell ref="B10:P10"/>
    <mergeCell ref="C11:P11"/>
    <mergeCell ref="C12:P12"/>
    <mergeCell ref="C13:P13"/>
    <mergeCell ref="C14:P1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election sqref="A1:D1"/>
    </sheetView>
  </sheetViews>
  <sheetFormatPr defaultRowHeight="15" x14ac:dyDescent="0.25"/>
  <cols>
    <col min="1" max="1" width="71.85546875" style="1" customWidth="1"/>
    <col min="2" max="2" width="17.5703125" style="1" customWidth="1"/>
    <col min="3" max="3" width="19" style="1" customWidth="1"/>
    <col min="4" max="4" width="32.85546875" style="1" customWidth="1"/>
    <col min="5" max="16384" width="9.140625" style="1"/>
  </cols>
  <sheetData>
    <row r="1" spans="1:6" ht="19.5" customHeight="1" x14ac:dyDescent="0.25">
      <c r="A1" s="166" t="s">
        <v>52</v>
      </c>
      <c r="B1" s="166"/>
      <c r="C1" s="166"/>
      <c r="D1" s="166"/>
    </row>
    <row r="2" spans="1:6" ht="13.5" customHeight="1" x14ac:dyDescent="0.25">
      <c r="A2" s="27"/>
      <c r="B2" s="27"/>
      <c r="C2" s="27"/>
      <c r="D2" s="27"/>
    </row>
    <row r="3" spans="1:6" s="26" customFormat="1" ht="15" customHeight="1" x14ac:dyDescent="0.2">
      <c r="A3" s="167" t="s">
        <v>137</v>
      </c>
      <c r="B3" s="167"/>
      <c r="C3" s="167"/>
      <c r="D3" s="167"/>
    </row>
    <row r="4" spans="1:6" ht="14.25" customHeight="1" x14ac:dyDescent="0.25">
      <c r="A4" s="14" t="s">
        <v>26</v>
      </c>
      <c r="B4" s="15" t="s">
        <v>42</v>
      </c>
      <c r="C4" s="10" t="s">
        <v>43</v>
      </c>
      <c r="D4" s="15" t="s">
        <v>37</v>
      </c>
    </row>
    <row r="5" spans="1:6" x14ac:dyDescent="0.25">
      <c r="A5" s="24" t="s">
        <v>20</v>
      </c>
      <c r="B5" s="25">
        <v>42.965549468994098</v>
      </c>
      <c r="C5" s="25">
        <f>B5/100</f>
        <v>0.42965549468994096</v>
      </c>
      <c r="D5" s="64" t="s">
        <v>19</v>
      </c>
    </row>
    <row r="6" spans="1:6" x14ac:dyDescent="0.25">
      <c r="A6" s="24" t="s">
        <v>18</v>
      </c>
      <c r="B6" s="25">
        <v>38.156051635742202</v>
      </c>
      <c r="C6" s="25">
        <f>B6/100</f>
        <v>0.381560516357422</v>
      </c>
      <c r="D6" s="64" t="s">
        <v>19</v>
      </c>
    </row>
    <row r="7" spans="1:6" x14ac:dyDescent="0.25">
      <c r="A7" s="24" t="s">
        <v>21</v>
      </c>
      <c r="B7" s="25">
        <v>2.5003199577331499</v>
      </c>
      <c r="C7" s="25">
        <f>B7/100</f>
        <v>2.5003199577331499E-2</v>
      </c>
      <c r="D7" s="64" t="s">
        <v>19</v>
      </c>
    </row>
    <row r="8" spans="1:6" x14ac:dyDescent="0.25">
      <c r="A8" s="24" t="s">
        <v>22</v>
      </c>
      <c r="B8" s="25">
        <v>17328637000000.002</v>
      </c>
      <c r="C8" s="25">
        <f>B8</f>
        <v>17328637000000.002</v>
      </c>
      <c r="D8" s="64" t="s">
        <v>25</v>
      </c>
    </row>
    <row r="9" spans="1:6" ht="160.5" customHeight="1" x14ac:dyDescent="1.35">
      <c r="A9" s="19" t="s">
        <v>80</v>
      </c>
      <c r="B9" s="19" t="s">
        <v>164</v>
      </c>
      <c r="C9" s="19" t="s">
        <v>165</v>
      </c>
      <c r="D9" s="19" t="s">
        <v>150</v>
      </c>
      <c r="F9" s="11"/>
    </row>
    <row r="10" spans="1:6" ht="81" customHeight="1" x14ac:dyDescent="1.35">
      <c r="A10" s="12"/>
      <c r="B10" s="12"/>
      <c r="C10" s="13" t="s">
        <v>44</v>
      </c>
      <c r="D10" s="12"/>
      <c r="F10" s="11"/>
    </row>
    <row r="11" spans="1:6" ht="15" customHeight="1" x14ac:dyDescent="0.25">
      <c r="A11" s="168" t="s">
        <v>138</v>
      </c>
      <c r="B11" s="168"/>
      <c r="C11" s="168"/>
      <c r="D11" s="8"/>
    </row>
    <row r="12" spans="1:6" ht="15" customHeight="1" x14ac:dyDescent="0.25">
      <c r="A12" s="164" t="s">
        <v>26</v>
      </c>
      <c r="B12" s="165"/>
      <c r="C12" s="15" t="s">
        <v>45</v>
      </c>
      <c r="D12" s="8"/>
    </row>
    <row r="13" spans="1:6" x14ac:dyDescent="0.25">
      <c r="A13" s="169" t="s">
        <v>23</v>
      </c>
      <c r="B13" s="169"/>
      <c r="C13" s="55">
        <f>(C8*C7)*C5</f>
        <v>186157424517.65109</v>
      </c>
      <c r="D13" s="8"/>
    </row>
    <row r="14" spans="1:6" x14ac:dyDescent="0.25">
      <c r="A14" s="169" t="s">
        <v>24</v>
      </c>
      <c r="B14" s="169"/>
      <c r="C14" s="55">
        <f>(C8*C7)*C6</f>
        <v>165319247398.38712</v>
      </c>
      <c r="D14" s="8"/>
    </row>
    <row r="15" spans="1:6" ht="35.25" customHeight="1" x14ac:dyDescent="0.25">
      <c r="A15" s="163" t="s">
        <v>136</v>
      </c>
      <c r="B15" s="163"/>
      <c r="C15" s="163"/>
    </row>
  </sheetData>
  <mergeCells count="7">
    <mergeCell ref="A15:C15"/>
    <mergeCell ref="A12:B12"/>
    <mergeCell ref="A1:D1"/>
    <mergeCell ref="A3:D3"/>
    <mergeCell ref="A11:C11"/>
    <mergeCell ref="A14:B14"/>
    <mergeCell ref="A13:B13"/>
  </mergeCells>
  <hyperlinks>
    <hyperlink ref="D5:D6" r:id="rId1" display="UNESCO Institute for Statistics"/>
    <hyperlink ref="D7" r:id="rId2"/>
  </hyperlinks>
  <pageMargins left="0.7" right="0.7" top="0.75" bottom="0.75" header="0.3" footer="0.3"/>
  <pageSetup orientation="portrait" horizontalDpi="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election sqref="A1:D1"/>
    </sheetView>
  </sheetViews>
  <sheetFormatPr defaultRowHeight="15" x14ac:dyDescent="0.25"/>
  <cols>
    <col min="1" max="1" width="52.7109375" style="1" customWidth="1"/>
    <col min="2" max="2" width="16.42578125" style="1" customWidth="1"/>
    <col min="3" max="3" width="14.42578125" style="1" customWidth="1"/>
    <col min="4" max="4" width="13" style="1" customWidth="1"/>
    <col min="5" max="16384" width="9.140625" style="1"/>
  </cols>
  <sheetData>
    <row r="1" spans="1:4" ht="20.25" x14ac:dyDescent="0.3">
      <c r="A1" s="170" t="s">
        <v>53</v>
      </c>
      <c r="B1" s="170"/>
      <c r="C1" s="170"/>
      <c r="D1" s="170"/>
    </row>
    <row r="3" spans="1:4" x14ac:dyDescent="0.25">
      <c r="A3" s="171" t="s">
        <v>128</v>
      </c>
      <c r="B3" s="171"/>
      <c r="C3" s="171"/>
      <c r="D3" s="171"/>
    </row>
    <row r="4" spans="1:4" s="9" customFormat="1" ht="31.5" customHeight="1" x14ac:dyDescent="0.2">
      <c r="A4" s="131" t="s">
        <v>26</v>
      </c>
      <c r="B4" s="10" t="s">
        <v>48</v>
      </c>
      <c r="C4" s="10" t="s">
        <v>36</v>
      </c>
      <c r="D4" s="10" t="s">
        <v>46</v>
      </c>
    </row>
    <row r="5" spans="1:4" x14ac:dyDescent="0.25">
      <c r="A5" s="28" t="s">
        <v>9</v>
      </c>
      <c r="B5" s="28">
        <v>159405279</v>
      </c>
      <c r="C5" s="28"/>
      <c r="D5" s="172" t="s">
        <v>148</v>
      </c>
    </row>
    <row r="6" spans="1:4" x14ac:dyDescent="0.25">
      <c r="A6" s="28" t="s">
        <v>7</v>
      </c>
      <c r="B6" s="28">
        <v>80459145</v>
      </c>
      <c r="C6" s="28"/>
      <c r="D6" s="172"/>
    </row>
    <row r="7" spans="1:4" x14ac:dyDescent="0.25">
      <c r="A7" s="28" t="s">
        <v>8</v>
      </c>
      <c r="B7" s="28">
        <v>78946134</v>
      </c>
      <c r="C7" s="28"/>
      <c r="D7" s="172"/>
    </row>
    <row r="8" spans="1:4" x14ac:dyDescent="0.25">
      <c r="A8" s="28" t="s">
        <v>5</v>
      </c>
      <c r="B8" s="28">
        <v>10.4782146208711</v>
      </c>
      <c r="C8" s="28"/>
      <c r="D8" s="172"/>
    </row>
    <row r="9" spans="1:4" x14ac:dyDescent="0.25">
      <c r="A9" s="28" t="s">
        <v>6</v>
      </c>
      <c r="B9" s="28">
        <v>10.2271175149993</v>
      </c>
      <c r="C9" s="28"/>
      <c r="D9" s="172"/>
    </row>
    <row r="10" spans="1:4" x14ac:dyDescent="0.25">
      <c r="A10" s="28" t="s">
        <v>10</v>
      </c>
      <c r="B10" s="132">
        <f>(B8/100)*B6</f>
        <v>8430681.8952178787</v>
      </c>
      <c r="C10" s="28"/>
      <c r="D10" s="172"/>
    </row>
    <row r="11" spans="1:4" ht="15.75" thickBot="1" x14ac:dyDescent="0.3">
      <c r="A11" s="124" t="s">
        <v>11</v>
      </c>
      <c r="B11" s="133">
        <f>(B9/100)*B7</f>
        <v>8073913.8977288175</v>
      </c>
      <c r="C11" s="124"/>
      <c r="D11" s="172"/>
    </row>
    <row r="12" spans="1:4" ht="15.75" thickBot="1" x14ac:dyDescent="0.3">
      <c r="A12" s="126" t="s">
        <v>129</v>
      </c>
      <c r="B12" s="127">
        <f>B10+B11</f>
        <v>16504595.792946696</v>
      </c>
      <c r="C12" s="128">
        <f>B12/B5</f>
        <v>0.10353857724465133</v>
      </c>
      <c r="D12" s="173"/>
    </row>
    <row r="13" spans="1:4" x14ac:dyDescent="0.25">
      <c r="A13" s="125" t="s">
        <v>12</v>
      </c>
      <c r="B13" s="125">
        <v>10.098337359931699</v>
      </c>
      <c r="C13" s="125"/>
      <c r="D13" s="172"/>
    </row>
    <row r="14" spans="1:4" x14ac:dyDescent="0.25">
      <c r="A14" s="28" t="s">
        <v>13</v>
      </c>
      <c r="B14" s="28">
        <v>9.8713179562241997</v>
      </c>
      <c r="C14" s="28"/>
      <c r="D14" s="172"/>
    </row>
    <row r="15" spans="1:4" x14ac:dyDescent="0.25">
      <c r="A15" s="28" t="s">
        <v>14</v>
      </c>
      <c r="B15" s="132">
        <f>(B13/100)*B6</f>
        <v>8125035.8990166187</v>
      </c>
      <c r="C15" s="28"/>
      <c r="D15" s="172"/>
    </row>
    <row r="16" spans="1:4" ht="15.75" thickBot="1" x14ac:dyDescent="0.3">
      <c r="A16" s="124" t="s">
        <v>15</v>
      </c>
      <c r="B16" s="133">
        <f>(B14/100)*B7</f>
        <v>7793023.9012868181</v>
      </c>
      <c r="C16" s="124"/>
      <c r="D16" s="172"/>
    </row>
    <row r="17" spans="1:4" ht="15.75" thickBot="1" x14ac:dyDescent="0.3">
      <c r="A17" s="126" t="s">
        <v>130</v>
      </c>
      <c r="B17" s="127">
        <f>B16+B15</f>
        <v>15918059.800303437</v>
      </c>
      <c r="C17" s="128">
        <f>B17/B5</f>
        <v>9.9859050466599902E-2</v>
      </c>
      <c r="D17" s="173"/>
    </row>
    <row r="18" spans="1:4" ht="225" x14ac:dyDescent="0.25">
      <c r="A18" s="130" t="s">
        <v>162</v>
      </c>
      <c r="B18" s="63" t="s">
        <v>163</v>
      </c>
      <c r="C18" s="63" t="s">
        <v>61</v>
      </c>
      <c r="D18" s="129" t="s">
        <v>149</v>
      </c>
    </row>
    <row r="22" spans="1:4" ht="232.5" customHeight="1" x14ac:dyDescent="0.25"/>
  </sheetData>
  <mergeCells count="3">
    <mergeCell ref="A1:D1"/>
    <mergeCell ref="A3:D3"/>
    <mergeCell ref="D5:D17"/>
  </mergeCells>
  <hyperlinks>
    <hyperlink ref="D5:D17" r:id="rId1" display="United Nations Population Division"/>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showGridLines="0" workbookViewId="0">
      <selection sqref="A1:G1"/>
    </sheetView>
  </sheetViews>
  <sheetFormatPr defaultRowHeight="15" x14ac:dyDescent="0.25"/>
  <cols>
    <col min="1" max="2" width="15" style="1" customWidth="1"/>
    <col min="3" max="4" width="17.42578125" style="1" customWidth="1"/>
    <col min="5" max="5" width="18.140625" style="1" customWidth="1"/>
    <col min="6" max="6" width="20.28515625" style="1" customWidth="1"/>
    <col min="7" max="7" width="19.5703125" style="1" customWidth="1"/>
    <col min="8" max="16384" width="9.140625" style="1"/>
  </cols>
  <sheetData>
    <row r="1" spans="1:8" ht="20.25" x14ac:dyDescent="0.3">
      <c r="A1" s="176" t="s">
        <v>98</v>
      </c>
      <c r="B1" s="176"/>
      <c r="C1" s="176"/>
      <c r="D1" s="176"/>
      <c r="E1" s="176"/>
      <c r="F1" s="176"/>
      <c r="G1" s="176"/>
      <c r="H1" s="136"/>
    </row>
    <row r="2" spans="1:8" ht="15.75" customHeight="1" x14ac:dyDescent="0.3">
      <c r="A2" s="30"/>
      <c r="B2" s="30"/>
      <c r="C2" s="30"/>
      <c r="D2" s="77"/>
      <c r="E2" s="30"/>
      <c r="F2" s="30"/>
    </row>
    <row r="3" spans="1:8" ht="14.25" customHeight="1" x14ac:dyDescent="0.25">
      <c r="A3" s="168" t="s">
        <v>57</v>
      </c>
      <c r="B3" s="168"/>
      <c r="C3" s="168"/>
      <c r="D3" s="168"/>
      <c r="E3" s="168"/>
      <c r="F3" s="168"/>
      <c r="G3" s="168"/>
    </row>
    <row r="4" spans="1:8" s="3" customFormat="1" ht="79.5" customHeight="1" x14ac:dyDescent="0.25">
      <c r="A4" s="16" t="s">
        <v>39</v>
      </c>
      <c r="B4" s="16" t="s">
        <v>40</v>
      </c>
      <c r="C4" s="16" t="s">
        <v>83</v>
      </c>
      <c r="D4" s="16" t="s">
        <v>95</v>
      </c>
      <c r="E4" s="16" t="s">
        <v>41</v>
      </c>
      <c r="F4" s="16" t="s">
        <v>84</v>
      </c>
      <c r="G4" s="16" t="s">
        <v>96</v>
      </c>
    </row>
    <row r="5" spans="1:8" x14ac:dyDescent="0.25">
      <c r="A5" s="28" t="s">
        <v>16</v>
      </c>
      <c r="B5" s="28" t="s">
        <v>131</v>
      </c>
      <c r="C5" s="28">
        <v>120.4</v>
      </c>
      <c r="D5" s="28">
        <v>86.3</v>
      </c>
      <c r="E5" s="29">
        <f>'1.2a'!B17</f>
        <v>15918059.800303437</v>
      </c>
      <c r="F5" s="54">
        <f>(C5/100)*E5</f>
        <v>19165343.999565337</v>
      </c>
      <c r="G5" s="54">
        <f>(D5/100)*E5</f>
        <v>13737285.607661866</v>
      </c>
    </row>
    <row r="6" spans="1:8" x14ac:dyDescent="0.25">
      <c r="A6" s="28" t="s">
        <v>17</v>
      </c>
      <c r="B6" s="28" t="s">
        <v>132</v>
      </c>
      <c r="C6" s="28">
        <v>65.5</v>
      </c>
      <c r="D6" s="28">
        <v>51.8</v>
      </c>
      <c r="E6" s="29">
        <f>'1.2a'!B12</f>
        <v>16504595.792946696</v>
      </c>
      <c r="F6" s="54">
        <f>(C6/100)*E6</f>
        <v>10810510.244380087</v>
      </c>
      <c r="G6" s="54">
        <f>(D6/100)*E6</f>
        <v>8549380.620746389</v>
      </c>
    </row>
    <row r="7" spans="1:8" ht="99" customHeight="1" x14ac:dyDescent="0.25">
      <c r="A7" s="31"/>
      <c r="B7" s="75" t="s">
        <v>70</v>
      </c>
      <c r="C7" s="174" t="s">
        <v>82</v>
      </c>
      <c r="D7" s="175"/>
      <c r="E7" s="75" t="s">
        <v>55</v>
      </c>
      <c r="F7" s="75" t="s">
        <v>85</v>
      </c>
      <c r="G7" s="75" t="s">
        <v>97</v>
      </c>
    </row>
  </sheetData>
  <mergeCells count="3">
    <mergeCell ref="A3:G3"/>
    <mergeCell ref="C7:D7"/>
    <mergeCell ref="A1:G1"/>
  </mergeCells>
  <hyperlinks>
    <hyperlink ref="C7" r:id="rId1"/>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election sqref="A1:I1"/>
    </sheetView>
  </sheetViews>
  <sheetFormatPr defaultRowHeight="15" x14ac:dyDescent="0.25"/>
  <cols>
    <col min="1" max="1" width="12.28515625" style="1" customWidth="1"/>
    <col min="2" max="2" width="15.42578125" style="1" customWidth="1"/>
    <col min="3" max="3" width="18" style="1" customWidth="1"/>
    <col min="4" max="4" width="14.5703125" style="1" customWidth="1"/>
    <col min="5" max="5" width="1.85546875" style="1" customWidth="1"/>
    <col min="6" max="6" width="12.28515625" style="1" customWidth="1"/>
    <col min="7" max="7" width="17.42578125" style="1" customWidth="1"/>
    <col min="8" max="8" width="17.28515625" style="1" customWidth="1"/>
    <col min="9" max="9" width="15.5703125" style="1" customWidth="1"/>
    <col min="10" max="16384" width="9.140625" style="1"/>
  </cols>
  <sheetData>
    <row r="1" spans="1:9" ht="20.25" x14ac:dyDescent="0.3">
      <c r="A1" s="176" t="s">
        <v>54</v>
      </c>
      <c r="B1" s="176"/>
      <c r="C1" s="176"/>
      <c r="D1" s="176"/>
      <c r="E1" s="176"/>
      <c r="F1" s="176"/>
      <c r="G1" s="176"/>
      <c r="H1" s="176"/>
      <c r="I1" s="176"/>
    </row>
    <row r="3" spans="1:9" x14ac:dyDescent="0.25">
      <c r="A3" s="168" t="s">
        <v>114</v>
      </c>
      <c r="B3" s="168"/>
      <c r="C3" s="168"/>
      <c r="D3" s="168"/>
      <c r="F3" s="168" t="s">
        <v>115</v>
      </c>
      <c r="G3" s="168"/>
      <c r="H3" s="168"/>
      <c r="I3" s="168"/>
    </row>
    <row r="4" spans="1:9" s="3" customFormat="1" ht="49.5" customHeight="1" x14ac:dyDescent="0.25">
      <c r="A4" s="16" t="s">
        <v>35</v>
      </c>
      <c r="B4" s="17" t="s">
        <v>141</v>
      </c>
      <c r="C4" s="17" t="s">
        <v>112</v>
      </c>
      <c r="D4" s="17" t="s">
        <v>142</v>
      </c>
      <c r="F4" s="16" t="s">
        <v>35</v>
      </c>
      <c r="G4" s="17" t="s">
        <v>141</v>
      </c>
      <c r="H4" s="17" t="s">
        <v>113</v>
      </c>
      <c r="I4" s="17" t="s">
        <v>142</v>
      </c>
    </row>
    <row r="5" spans="1:9" x14ac:dyDescent="0.25">
      <c r="A5" s="28" t="s">
        <v>16</v>
      </c>
      <c r="B5" s="33">
        <f>'1.1'!C13</f>
        <v>186157424517.65109</v>
      </c>
      <c r="C5" s="29">
        <f>('1.2b'!F5)</f>
        <v>19165343.999565337</v>
      </c>
      <c r="D5" s="33">
        <f>B5/C5</f>
        <v>9713.2315768437584</v>
      </c>
      <c r="F5" s="28" t="s">
        <v>16</v>
      </c>
      <c r="G5" s="33">
        <f>'1.1'!C13</f>
        <v>186157424517.65109</v>
      </c>
      <c r="H5" s="29">
        <f>'1.2b'!G5</f>
        <v>13737285.607661866</v>
      </c>
      <c r="I5" s="33">
        <f>G5/H5</f>
        <v>13551.252396894421</v>
      </c>
    </row>
    <row r="6" spans="1:9" x14ac:dyDescent="0.25">
      <c r="A6" s="28" t="s">
        <v>17</v>
      </c>
      <c r="B6" s="33">
        <f>'1.1'!C14</f>
        <v>165319247398.38712</v>
      </c>
      <c r="C6" s="29">
        <f>'1.2b'!F6</f>
        <v>10810510.244380087</v>
      </c>
      <c r="D6" s="33">
        <f>B6/C6</f>
        <v>15292.455551238147</v>
      </c>
      <c r="F6" s="28" t="s">
        <v>17</v>
      </c>
      <c r="G6" s="33">
        <f>'1.1'!C14</f>
        <v>165319247398.38712</v>
      </c>
      <c r="H6" s="29">
        <f>'1.2b'!G6</f>
        <v>8549380.620746389</v>
      </c>
      <c r="I6" s="33">
        <f>G6/H6</f>
        <v>19336.985301276036</v>
      </c>
    </row>
    <row r="7" spans="1:9" ht="96" customHeight="1" x14ac:dyDescent="0.25">
      <c r="A7" s="32"/>
      <c r="B7" s="18" t="s">
        <v>117</v>
      </c>
      <c r="C7" s="18" t="s">
        <v>147</v>
      </c>
      <c r="D7" s="18" t="s">
        <v>118</v>
      </c>
      <c r="F7" s="32"/>
      <c r="G7" s="18" t="s">
        <v>117</v>
      </c>
      <c r="H7" s="18" t="s">
        <v>147</v>
      </c>
      <c r="I7" s="18" t="s">
        <v>118</v>
      </c>
    </row>
  </sheetData>
  <mergeCells count="3">
    <mergeCell ref="A3:D3"/>
    <mergeCell ref="F3:I3"/>
    <mergeCell ref="A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showGridLines="0" workbookViewId="0">
      <selection sqref="A1:J1"/>
    </sheetView>
  </sheetViews>
  <sheetFormatPr defaultRowHeight="15" x14ac:dyDescent="0.25"/>
  <cols>
    <col min="1" max="1" width="17.85546875" style="4" customWidth="1"/>
    <col min="2" max="2" width="10.85546875" style="4" customWidth="1"/>
    <col min="3" max="3" width="11.7109375" style="4" customWidth="1"/>
    <col min="4" max="4" width="12" style="4" customWidth="1"/>
    <col min="5" max="5" width="16.140625" style="34" customWidth="1"/>
    <col min="6" max="6" width="10.85546875" style="4" customWidth="1"/>
    <col min="7" max="7" width="11.42578125" style="4" customWidth="1"/>
    <col min="8" max="9" width="13.42578125" style="4" customWidth="1"/>
    <col min="10" max="11" width="14.140625" style="4" customWidth="1"/>
    <col min="12" max="12" width="16.140625" style="34" customWidth="1"/>
    <col min="13" max="13" width="11.5703125" style="4" customWidth="1"/>
    <col min="14" max="15" width="11.7109375" style="4" customWidth="1"/>
    <col min="16" max="17" width="14.42578125" style="4" customWidth="1"/>
    <col min="18" max="16384" width="9.140625" style="4"/>
  </cols>
  <sheetData>
    <row r="1" spans="1:17" ht="20.25" x14ac:dyDescent="0.25">
      <c r="A1" s="166" t="s">
        <v>176</v>
      </c>
      <c r="B1" s="166"/>
      <c r="C1" s="166"/>
      <c r="D1" s="166"/>
      <c r="E1" s="166"/>
      <c r="F1" s="166"/>
      <c r="G1" s="166"/>
      <c r="H1" s="166"/>
      <c r="I1" s="166"/>
      <c r="J1" s="166"/>
      <c r="K1" s="76"/>
    </row>
    <row r="2" spans="1:17" ht="15.75" customHeight="1" x14ac:dyDescent="0.25">
      <c r="A2" s="177"/>
      <c r="B2" s="177"/>
      <c r="C2" s="177"/>
      <c r="D2" s="177"/>
    </row>
    <row r="3" spans="1:17" s="2" customFormat="1" ht="32.25" customHeight="1" x14ac:dyDescent="0.25">
      <c r="A3" s="178" t="s">
        <v>58</v>
      </c>
      <c r="B3" s="178"/>
      <c r="C3" s="178"/>
      <c r="D3" s="178"/>
      <c r="E3" s="40"/>
      <c r="F3" s="181" t="s">
        <v>59</v>
      </c>
      <c r="G3" s="181"/>
      <c r="H3" s="181"/>
      <c r="I3" s="181"/>
      <c r="J3" s="181"/>
      <c r="K3" s="181"/>
      <c r="L3" s="40"/>
      <c r="M3" s="182" t="s">
        <v>62</v>
      </c>
      <c r="N3" s="182"/>
      <c r="O3" s="182"/>
      <c r="P3" s="182"/>
      <c r="Q3" s="182"/>
    </row>
    <row r="4" spans="1:17" s="5" customFormat="1" ht="75.75" customHeight="1" x14ac:dyDescent="0.25">
      <c r="A4" s="36" t="s">
        <v>28</v>
      </c>
      <c r="B4" s="36" t="s">
        <v>49</v>
      </c>
      <c r="C4" s="36" t="s">
        <v>50</v>
      </c>
      <c r="D4" s="36" t="s">
        <v>51</v>
      </c>
      <c r="E4" s="180" t="s">
        <v>56</v>
      </c>
      <c r="F4" s="39" t="s">
        <v>38</v>
      </c>
      <c r="G4" s="39" t="s">
        <v>133</v>
      </c>
      <c r="H4" s="39" t="s">
        <v>99</v>
      </c>
      <c r="I4" s="39" t="s">
        <v>100</v>
      </c>
      <c r="J4" s="39" t="s">
        <v>102</v>
      </c>
      <c r="K4" s="39" t="s">
        <v>103</v>
      </c>
      <c r="L4" s="180" t="s">
        <v>56</v>
      </c>
      <c r="M4" s="38" t="s">
        <v>134</v>
      </c>
      <c r="N4" s="38" t="s">
        <v>106</v>
      </c>
      <c r="O4" s="38" t="s">
        <v>107</v>
      </c>
      <c r="P4" s="38" t="s">
        <v>104</v>
      </c>
      <c r="Q4" s="38" t="s">
        <v>105</v>
      </c>
    </row>
    <row r="5" spans="1:17" ht="15" customHeight="1" x14ac:dyDescent="0.25">
      <c r="A5" s="20" t="s">
        <v>0</v>
      </c>
      <c r="B5" s="37">
        <v>3251</v>
      </c>
      <c r="C5" s="20">
        <v>18.2</v>
      </c>
      <c r="D5" s="20">
        <v>18.2</v>
      </c>
      <c r="E5" s="180"/>
      <c r="F5" s="67">
        <f>'1.2a'!B5</f>
        <v>159405279</v>
      </c>
      <c r="G5" s="68">
        <f>'1.2a'!C12</f>
        <v>0.10353857724465133</v>
      </c>
      <c r="H5" s="67">
        <v>43.3</v>
      </c>
      <c r="I5" s="135">
        <v>33.799999999999997</v>
      </c>
      <c r="J5" s="42">
        <f>F5*(C5/100)*G5*(H5/100)</f>
        <v>1300661.1760589574</v>
      </c>
      <c r="K5" s="42">
        <f>F5*(C5/100)*G5*(I5/100)</f>
        <v>1015296.7147989089</v>
      </c>
      <c r="L5" s="180"/>
      <c r="M5" s="66">
        <f>'1.2a'!C17</f>
        <v>9.9859050466599902E-2</v>
      </c>
      <c r="N5" s="134">
        <v>120.5</v>
      </c>
      <c r="O5" s="134">
        <v>83.8</v>
      </c>
      <c r="P5" s="43">
        <f>F5*(C5/100)*M5*(N5/100)</f>
        <v>3490989.6948045474</v>
      </c>
      <c r="Q5" s="43">
        <f>F5*(C5/100)*O5*(M5/100)</f>
        <v>2427758.8085030792</v>
      </c>
    </row>
    <row r="6" spans="1:17" ht="15" customHeight="1" x14ac:dyDescent="0.25">
      <c r="A6" s="20" t="s">
        <v>1</v>
      </c>
      <c r="B6" s="37">
        <v>3360</v>
      </c>
      <c r="C6" s="20">
        <v>18.809999999999999</v>
      </c>
      <c r="D6" s="20">
        <v>37.01</v>
      </c>
      <c r="E6" s="180"/>
      <c r="F6" s="67">
        <f>'1.2a'!B5</f>
        <v>159405279</v>
      </c>
      <c r="G6" s="68">
        <f>'1.2a'!C12</f>
        <v>0.10353857724465133</v>
      </c>
      <c r="H6" s="67">
        <v>61.6</v>
      </c>
      <c r="I6" s="135">
        <v>46</v>
      </c>
      <c r="J6" s="42">
        <f>F6*(C6/100)*G6*(H6/100)</f>
        <v>1912380.9126904167</v>
      </c>
      <c r="K6" s="42">
        <f>F6*(C6/100)*G6*(I6/100)</f>
        <v>1428076.655580506</v>
      </c>
      <c r="L6" s="180"/>
      <c r="M6" s="66">
        <f>'1.2a'!C17</f>
        <v>9.9859050466599902E-2</v>
      </c>
      <c r="N6" s="134">
        <v>124.6</v>
      </c>
      <c r="O6" s="134">
        <v>87.7</v>
      </c>
      <c r="P6" s="43">
        <f>F6*(C6/100)*M6*(N6/100)</f>
        <v>3730757.0623525972</v>
      </c>
      <c r="Q6" s="43">
        <f t="shared" ref="Q6:Q9" si="0">F6*(C6/100)*O6*(M6/100)</f>
        <v>2625902.0414793165</v>
      </c>
    </row>
    <row r="7" spans="1:17" ht="15" customHeight="1" x14ac:dyDescent="0.25">
      <c r="A7" s="20" t="s">
        <v>2</v>
      </c>
      <c r="B7" s="37">
        <v>3621</v>
      </c>
      <c r="C7" s="20">
        <v>20.27</v>
      </c>
      <c r="D7" s="20">
        <v>57.28</v>
      </c>
      <c r="E7" s="180"/>
      <c r="F7" s="67">
        <f>'1.2a'!B5</f>
        <v>159405279</v>
      </c>
      <c r="G7" s="68">
        <f>'1.2a'!C12</f>
        <v>0.10353857724465133</v>
      </c>
      <c r="H7" s="67">
        <v>72.099999999999994</v>
      </c>
      <c r="I7" s="135">
        <v>58.1</v>
      </c>
      <c r="J7" s="42">
        <f>F7*(C7/100)*G7*(H7/100)</f>
        <v>2412092.2099730428</v>
      </c>
      <c r="K7" s="42">
        <f>F7*(C7/100)*G7*(I7/100)</f>
        <v>1943724.7905608015</v>
      </c>
      <c r="L7" s="180"/>
      <c r="M7" s="66">
        <f>'1.2a'!C17</f>
        <v>9.9859050466599902E-2</v>
      </c>
      <c r="N7" s="134">
        <v>123.6</v>
      </c>
      <c r="O7" s="134">
        <v>88.8</v>
      </c>
      <c r="P7" s="43">
        <f>F7*(C7/100)*M7*(N7/100)</f>
        <v>3988066.1318005822</v>
      </c>
      <c r="Q7" s="43">
        <f t="shared" si="0"/>
        <v>2865212.5607110979</v>
      </c>
    </row>
    <row r="8" spans="1:17" ht="15" customHeight="1" x14ac:dyDescent="0.25">
      <c r="A8" s="20" t="s">
        <v>3</v>
      </c>
      <c r="B8" s="37">
        <v>3769</v>
      </c>
      <c r="C8" s="20">
        <v>21.1</v>
      </c>
      <c r="D8" s="20">
        <v>78.38</v>
      </c>
      <c r="E8" s="180"/>
      <c r="F8" s="67">
        <f>'1.2a'!B5</f>
        <v>159405279</v>
      </c>
      <c r="G8" s="68">
        <f>'1.2a'!C12</f>
        <v>0.10353857724465133</v>
      </c>
      <c r="H8" s="67">
        <v>73.7</v>
      </c>
      <c r="I8" s="135">
        <v>60.8</v>
      </c>
      <c r="J8" s="42">
        <f>F8*(C8/100)*G8*(H8/100)</f>
        <v>2566580.1779737622</v>
      </c>
      <c r="K8" s="42">
        <f>F8*(C8/100)*G8*(I8/100)</f>
        <v>2117341.5850855461</v>
      </c>
      <c r="L8" s="180"/>
      <c r="M8" s="66">
        <f>'1.2a'!C17</f>
        <v>9.9859050466599902E-2</v>
      </c>
      <c r="N8" s="134">
        <v>118.7</v>
      </c>
      <c r="O8" s="134">
        <v>86.6</v>
      </c>
      <c r="P8" s="43">
        <f>F8*(C8/100)*M8*(N8/100)</f>
        <v>3986789.5034045987</v>
      </c>
      <c r="Q8" s="43">
        <f t="shared" si="0"/>
        <v>2908643.395070246</v>
      </c>
    </row>
    <row r="9" spans="1:17" ht="15" customHeight="1" x14ac:dyDescent="0.25">
      <c r="A9" s="20" t="s">
        <v>4</v>
      </c>
      <c r="B9" s="37">
        <v>3862</v>
      </c>
      <c r="C9" s="20">
        <v>21.62</v>
      </c>
      <c r="D9" s="20">
        <v>100</v>
      </c>
      <c r="E9" s="180"/>
      <c r="F9" s="67">
        <f>'1.2a'!B5</f>
        <v>159405279</v>
      </c>
      <c r="G9" s="68">
        <f>'1.2a'!C12</f>
        <v>0.10353857724465133</v>
      </c>
      <c r="H9" s="67">
        <v>81.900000000000006</v>
      </c>
      <c r="I9" s="135">
        <v>64.3</v>
      </c>
      <c r="J9" s="42">
        <f>F9*(C9/100)*G9*(H9/100)</f>
        <v>2922432.4669463271</v>
      </c>
      <c r="K9" s="42">
        <f>F9*(C9/100)*G9*(I9/100)</f>
        <v>2294412.7915097536</v>
      </c>
      <c r="L9" s="180"/>
      <c r="M9" s="66">
        <f>'1.2a'!C17</f>
        <v>9.9859050466599902E-2</v>
      </c>
      <c r="N9" s="134">
        <v>112.6</v>
      </c>
      <c r="O9" s="134">
        <v>85.5</v>
      </c>
      <c r="P9" s="43">
        <f>F9*(C9/100)*M9*(N9/100)</f>
        <v>3875111.5794576285</v>
      </c>
      <c r="Q9" s="43">
        <f t="shared" si="0"/>
        <v>2942469.2721458906</v>
      </c>
    </row>
    <row r="10" spans="1:17" ht="15" customHeight="1" x14ac:dyDescent="0.25">
      <c r="A10" s="20" t="s">
        <v>27</v>
      </c>
      <c r="B10" s="37">
        <v>17863</v>
      </c>
      <c r="C10" s="20">
        <v>100</v>
      </c>
      <c r="D10" s="20"/>
      <c r="E10" s="41"/>
      <c r="F10" s="163" t="s">
        <v>60</v>
      </c>
      <c r="G10" s="163" t="s">
        <v>60</v>
      </c>
      <c r="H10" s="183" t="s">
        <v>119</v>
      </c>
      <c r="I10" s="184"/>
      <c r="J10" s="179" t="s">
        <v>101</v>
      </c>
      <c r="K10" s="179"/>
      <c r="L10" s="41"/>
      <c r="M10" s="163" t="s">
        <v>60</v>
      </c>
      <c r="N10" s="183" t="s">
        <v>119</v>
      </c>
      <c r="O10" s="184"/>
      <c r="P10" s="179" t="s">
        <v>120</v>
      </c>
      <c r="Q10" s="179"/>
    </row>
    <row r="11" spans="1:17" s="35" customFormat="1" ht="125.25" customHeight="1" x14ac:dyDescent="0.25">
      <c r="A11" s="163" t="s">
        <v>63</v>
      </c>
      <c r="B11" s="163"/>
      <c r="C11" s="163"/>
      <c r="D11" s="163"/>
      <c r="F11" s="163"/>
      <c r="G11" s="163"/>
      <c r="H11" s="185"/>
      <c r="I11" s="186"/>
      <c r="J11" s="179"/>
      <c r="K11" s="179"/>
      <c r="M11" s="163"/>
      <c r="N11" s="185"/>
      <c r="O11" s="186"/>
      <c r="P11" s="179"/>
      <c r="Q11" s="179"/>
    </row>
  </sheetData>
  <mergeCells count="15">
    <mergeCell ref="P10:Q11"/>
    <mergeCell ref="E4:E9"/>
    <mergeCell ref="L4:L9"/>
    <mergeCell ref="F3:K3"/>
    <mergeCell ref="M3:Q3"/>
    <mergeCell ref="M10:M11"/>
    <mergeCell ref="H10:I11"/>
    <mergeCell ref="N10:O11"/>
    <mergeCell ref="A2:D2"/>
    <mergeCell ref="A1:J1"/>
    <mergeCell ref="A11:D11"/>
    <mergeCell ref="F10:F11"/>
    <mergeCell ref="G10:G11"/>
    <mergeCell ref="A3:D3"/>
    <mergeCell ref="J10:K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workbookViewId="0">
      <selection sqref="A1:T1"/>
    </sheetView>
  </sheetViews>
  <sheetFormatPr defaultRowHeight="15" x14ac:dyDescent="0.25"/>
  <cols>
    <col min="1" max="1" width="17.5703125" style="4" customWidth="1"/>
    <col min="2" max="2" width="10.85546875" style="1" customWidth="1"/>
    <col min="3" max="3" width="13.7109375" style="1" customWidth="1"/>
    <col min="4" max="4" width="15.140625" style="1" customWidth="1"/>
    <col min="5" max="5" width="13.140625" style="1" customWidth="1"/>
    <col min="6" max="6" width="13.42578125" style="1" customWidth="1"/>
    <col min="7" max="7" width="15.140625" style="1" customWidth="1"/>
    <col min="8" max="8" width="6" style="1" customWidth="1"/>
    <col min="9" max="16384" width="9.140625" style="1"/>
  </cols>
  <sheetData>
    <row r="1" spans="1:20" ht="20.25" x14ac:dyDescent="0.25">
      <c r="A1" s="166" t="s">
        <v>66</v>
      </c>
      <c r="B1" s="166"/>
      <c r="C1" s="166"/>
      <c r="D1" s="166"/>
      <c r="E1" s="166"/>
      <c r="F1" s="166"/>
      <c r="G1" s="166"/>
      <c r="H1" s="166"/>
      <c r="I1" s="166"/>
      <c r="J1" s="166"/>
      <c r="K1" s="166"/>
      <c r="L1" s="166"/>
      <c r="M1" s="166"/>
      <c r="N1" s="166"/>
      <c r="O1" s="166"/>
      <c r="P1" s="166"/>
      <c r="Q1" s="166"/>
      <c r="R1" s="166"/>
      <c r="S1" s="166"/>
      <c r="T1" s="166"/>
    </row>
    <row r="3" spans="1:20" ht="15" customHeight="1" x14ac:dyDescent="0.25">
      <c r="A3" s="168" t="s">
        <v>68</v>
      </c>
      <c r="B3" s="168"/>
      <c r="C3" s="168"/>
      <c r="D3" s="168"/>
      <c r="E3" s="168"/>
      <c r="F3" s="168"/>
      <c r="G3" s="168"/>
      <c r="R3" s="163" t="s">
        <v>161</v>
      </c>
      <c r="S3" s="163"/>
      <c r="T3" s="163"/>
    </row>
    <row r="4" spans="1:20" x14ac:dyDescent="0.25">
      <c r="A4" s="202" t="s">
        <v>28</v>
      </c>
      <c r="B4" s="200" t="s">
        <v>16</v>
      </c>
      <c r="C4" s="200"/>
      <c r="D4" s="200"/>
      <c r="E4" s="201" t="s">
        <v>17</v>
      </c>
      <c r="F4" s="201"/>
      <c r="G4" s="201"/>
      <c r="R4" s="163"/>
      <c r="S4" s="163"/>
      <c r="T4" s="163"/>
    </row>
    <row r="5" spans="1:20" s="3" customFormat="1" ht="46.5" customHeight="1" x14ac:dyDescent="0.25">
      <c r="A5" s="202"/>
      <c r="B5" s="38" t="s">
        <v>29</v>
      </c>
      <c r="C5" s="38" t="s">
        <v>116</v>
      </c>
      <c r="D5" s="38" t="s">
        <v>143</v>
      </c>
      <c r="E5" s="39" t="s">
        <v>30</v>
      </c>
      <c r="F5" s="39" t="s">
        <v>116</v>
      </c>
      <c r="G5" s="39" t="s">
        <v>143</v>
      </c>
      <c r="H5" s="6"/>
      <c r="R5" s="163"/>
      <c r="S5" s="163"/>
      <c r="T5" s="163"/>
    </row>
    <row r="6" spans="1:20" s="3" customFormat="1" ht="14.25" customHeight="1" x14ac:dyDescent="0.25">
      <c r="A6" s="196" t="s">
        <v>108</v>
      </c>
      <c r="B6" s="197"/>
      <c r="C6" s="197"/>
      <c r="D6" s="197"/>
      <c r="E6" s="197"/>
      <c r="F6" s="197"/>
      <c r="G6" s="198"/>
      <c r="H6" s="6"/>
      <c r="R6" s="163"/>
      <c r="S6" s="163"/>
      <c r="T6" s="163"/>
    </row>
    <row r="7" spans="1:20" x14ac:dyDescent="0.25">
      <c r="A7" s="20" t="s">
        <v>0</v>
      </c>
      <c r="B7" s="46">
        <f>'2.1 &amp; 2.2'!N5</f>
        <v>120.5</v>
      </c>
      <c r="C7" s="116">
        <f>'2.1 &amp; 2.2'!P5</f>
        <v>3490989.6948045474</v>
      </c>
      <c r="D7" s="47">
        <f>C7*'1.3'!D5</f>
        <v>33908791338.011684</v>
      </c>
      <c r="E7" s="44">
        <f>'2.1 &amp; 2.2'!H5</f>
        <v>43.3</v>
      </c>
      <c r="F7" s="42">
        <f>'2.1 &amp; 2.2'!J5</f>
        <v>1300661.1760589574</v>
      </c>
      <c r="G7" s="45">
        <f>F7*'1.3'!D6</f>
        <v>19890303222.102737</v>
      </c>
      <c r="H7" s="7"/>
      <c r="R7" s="163"/>
      <c r="S7" s="163"/>
      <c r="T7" s="163"/>
    </row>
    <row r="8" spans="1:20" x14ac:dyDescent="0.25">
      <c r="A8" s="20" t="s">
        <v>1</v>
      </c>
      <c r="B8" s="46">
        <f>'2.1 &amp; 2.2'!N6</f>
        <v>124.6</v>
      </c>
      <c r="C8" s="116">
        <f>'2.1 &amp; 2.2'!P6</f>
        <v>3730757.0623525972</v>
      </c>
      <c r="D8" s="47">
        <f>C8*'1.3'!D5</f>
        <v>36237707303.576103</v>
      </c>
      <c r="E8" s="44">
        <f>'2.1 &amp; 2.2'!H6</f>
        <v>61.6</v>
      </c>
      <c r="F8" s="42">
        <f>'2.1 &amp; 2.2'!J6</f>
        <v>1912380.9126904167</v>
      </c>
      <c r="G8" s="45">
        <f>F8*'1.3'!D6</f>
        <v>29245000104.354435</v>
      </c>
      <c r="H8" s="7"/>
      <c r="R8" s="163"/>
      <c r="S8" s="163"/>
      <c r="T8" s="163"/>
    </row>
    <row r="9" spans="1:20" x14ac:dyDescent="0.25">
      <c r="A9" s="20" t="s">
        <v>2</v>
      </c>
      <c r="B9" s="46">
        <f>'2.1 &amp; 2.2'!N7</f>
        <v>123.6</v>
      </c>
      <c r="C9" s="116">
        <f>'2.1 &amp; 2.2'!P7</f>
        <v>3988066.1318005822</v>
      </c>
      <c r="D9" s="47">
        <f>C9*'1.3'!D5</f>
        <v>38737009881.946556</v>
      </c>
      <c r="E9" s="44">
        <f>'2.1 &amp; 2.2'!H7</f>
        <v>72.099999999999994</v>
      </c>
      <c r="F9" s="42">
        <f>'2.1 &amp; 2.2'!J7</f>
        <v>2412092.2099730428</v>
      </c>
      <c r="G9" s="45">
        <f>F9*'1.3'!D6</f>
        <v>36886812906.500549</v>
      </c>
      <c r="H9" s="7"/>
      <c r="R9" s="163"/>
      <c r="S9" s="163"/>
      <c r="T9" s="163"/>
    </row>
    <row r="10" spans="1:20" x14ac:dyDescent="0.25">
      <c r="A10" s="20" t="s">
        <v>3</v>
      </c>
      <c r="B10" s="46">
        <f>'2.1 &amp; 2.2'!N8</f>
        <v>118.7</v>
      </c>
      <c r="C10" s="116">
        <f>'2.1 &amp; 2.2'!P8</f>
        <v>3986789.5034045987</v>
      </c>
      <c r="D10" s="47">
        <f>C10*'1.3'!D5</f>
        <v>38724609694.698792</v>
      </c>
      <c r="E10" s="44">
        <f>'2.1 &amp; 2.2'!H8</f>
        <v>73.7</v>
      </c>
      <c r="F10" s="42">
        <f>'2.1 &amp; 2.2'!J8</f>
        <v>2566580.1779737622</v>
      </c>
      <c r="G10" s="45">
        <f>F10*'1.3'!D6</f>
        <v>39249313290.352646</v>
      </c>
      <c r="H10" s="7"/>
      <c r="R10" s="163"/>
      <c r="S10" s="163"/>
      <c r="T10" s="163"/>
    </row>
    <row r="11" spans="1:20" x14ac:dyDescent="0.25">
      <c r="A11" s="20" t="s">
        <v>4</v>
      </c>
      <c r="B11" s="46">
        <f>'2.1 &amp; 2.2'!N9</f>
        <v>112.6</v>
      </c>
      <c r="C11" s="116">
        <f>'2.1 &amp; 2.2'!P9</f>
        <v>3875111.5794576285</v>
      </c>
      <c r="D11" s="47">
        <f>C11*'1.3'!D5</f>
        <v>37639856157.38073</v>
      </c>
      <c r="E11" s="44">
        <f>'2.1 &amp; 2.2'!H9</f>
        <v>81.900000000000006</v>
      </c>
      <c r="F11" s="42">
        <f>'2.1 &amp; 2.2'!J9</f>
        <v>2922432.4669463271</v>
      </c>
      <c r="G11" s="45">
        <f>F11*'1.3'!D6</f>
        <v>44691168602.27195</v>
      </c>
      <c r="H11" s="7"/>
      <c r="R11" s="163"/>
      <c r="S11" s="163"/>
      <c r="T11" s="163"/>
    </row>
    <row r="12" spans="1:20" x14ac:dyDescent="0.25">
      <c r="A12" s="196" t="s">
        <v>109</v>
      </c>
      <c r="B12" s="197"/>
      <c r="C12" s="197"/>
      <c r="D12" s="197"/>
      <c r="E12" s="197"/>
      <c r="F12" s="197"/>
      <c r="G12" s="198"/>
      <c r="H12" s="7"/>
      <c r="R12" s="163"/>
      <c r="S12" s="163"/>
      <c r="T12" s="163"/>
    </row>
    <row r="13" spans="1:20" x14ac:dyDescent="0.25">
      <c r="A13" s="20" t="s">
        <v>0</v>
      </c>
      <c r="B13" s="46">
        <f>'2.1 &amp; 2.2'!O5</f>
        <v>83.8</v>
      </c>
      <c r="C13" s="69">
        <f>'2.1 &amp; 2.2'!Q5</f>
        <v>2427758.8085030792</v>
      </c>
      <c r="D13" s="47">
        <f>C13*'1.3'!I5</f>
        <v>32899172372.808895</v>
      </c>
      <c r="E13" s="44">
        <f>'2.1 &amp; 2.2'!I5</f>
        <v>33.799999999999997</v>
      </c>
      <c r="F13" s="70">
        <f>'2.1 &amp; 2.2'!K5</f>
        <v>1015296.7147989089</v>
      </c>
      <c r="G13" s="45">
        <f>F13*'1.3'!I6</f>
        <v>19632777650.500351</v>
      </c>
      <c r="H13" s="7"/>
      <c r="R13" s="163"/>
      <c r="S13" s="163"/>
      <c r="T13" s="163"/>
    </row>
    <row r="14" spans="1:20" x14ac:dyDescent="0.25">
      <c r="A14" s="20" t="s">
        <v>1</v>
      </c>
      <c r="B14" s="46">
        <f>'2.1 &amp; 2.2'!O6</f>
        <v>87.7</v>
      </c>
      <c r="C14" s="69">
        <f>'2.1 &amp; 2.2'!Q6</f>
        <v>2625902.0414793165</v>
      </c>
      <c r="D14" s="47">
        <f>C14*'1.3'!I5</f>
        <v>35584261333.606537</v>
      </c>
      <c r="E14" s="44">
        <f>'2.1 &amp; 2.2'!I6</f>
        <v>46</v>
      </c>
      <c r="F14" s="70">
        <f>'2.1 &amp; 2.2'!K6</f>
        <v>1428076.655580506</v>
      </c>
      <c r="G14" s="45">
        <f>F14*'1.3'!I6</f>
        <v>27614697298.055683</v>
      </c>
      <c r="H14" s="7"/>
      <c r="R14" s="163"/>
      <c r="S14" s="163"/>
      <c r="T14" s="163"/>
    </row>
    <row r="15" spans="1:20" x14ac:dyDescent="0.25">
      <c r="A15" s="20" t="s">
        <v>2</v>
      </c>
      <c r="B15" s="46">
        <f>'2.1 &amp; 2.2'!O7</f>
        <v>88.8</v>
      </c>
      <c r="C15" s="69">
        <f>'2.1 &amp; 2.2'!Q7</f>
        <v>2865212.5607110979</v>
      </c>
      <c r="D15" s="47">
        <f>C15*'1.3'!I5</f>
        <v>38827218580.948265</v>
      </c>
      <c r="E15" s="44">
        <f>'2.1 &amp; 2.2'!I7</f>
        <v>58.1</v>
      </c>
      <c r="F15" s="70">
        <f>'2.1 &amp; 2.2'!K7</f>
        <v>1943724.7905608015</v>
      </c>
      <c r="G15" s="45">
        <f>F15*'1.3'!I6</f>
        <v>37585777704.800056</v>
      </c>
      <c r="H15" s="7"/>
      <c r="R15" s="163"/>
      <c r="S15" s="163"/>
      <c r="T15" s="163"/>
    </row>
    <row r="16" spans="1:20" x14ac:dyDescent="0.25">
      <c r="A16" s="20" t="s">
        <v>3</v>
      </c>
      <c r="B16" s="46">
        <f>'2.1 &amp; 2.2'!O8</f>
        <v>86.6</v>
      </c>
      <c r="C16" s="69">
        <f>'2.1 &amp; 2.2'!Q8</f>
        <v>2908643.395070246</v>
      </c>
      <c r="D16" s="47">
        <f>C16*'1.3'!I5</f>
        <v>39415760779.156799</v>
      </c>
      <c r="E16" s="44">
        <f>'2.1 &amp; 2.2'!I8</f>
        <v>60.8</v>
      </c>
      <c r="F16" s="70">
        <f>'2.1 &amp; 2.2'!K8</f>
        <v>2117341.5850855461</v>
      </c>
      <c r="G16" s="45">
        <f>F16*'1.3'!I6</f>
        <v>40943003108.579712</v>
      </c>
      <c r="H16" s="7"/>
      <c r="R16" s="163"/>
      <c r="S16" s="163"/>
      <c r="T16" s="163"/>
    </row>
    <row r="17" spans="1:20" x14ac:dyDescent="0.25">
      <c r="A17" s="20" t="s">
        <v>4</v>
      </c>
      <c r="B17" s="46">
        <f>'2.1 &amp; 2.2'!O9</f>
        <v>85.5</v>
      </c>
      <c r="C17" s="69">
        <f>'2.1 &amp; 2.2'!Q9</f>
        <v>2942469.2721458906</v>
      </c>
      <c r="D17" s="47">
        <f>C17*'1.3'!I5</f>
        <v>39874143776.955185</v>
      </c>
      <c r="E17" s="44">
        <f>'2.1 &amp; 2.2'!I9</f>
        <v>64.3</v>
      </c>
      <c r="F17" s="70">
        <f>'2.1 &amp; 2.2'!K9</f>
        <v>2294412.7915097536</v>
      </c>
      <c r="G17" s="45">
        <f>F17*'1.3'!I6</f>
        <v>44367026424.483826</v>
      </c>
      <c r="H17" s="7"/>
      <c r="R17" s="163"/>
      <c r="S17" s="163"/>
      <c r="T17" s="163"/>
    </row>
    <row r="18" spans="1:20" s="3" customFormat="1" ht="188.25" customHeight="1" x14ac:dyDescent="0.25">
      <c r="A18" s="19"/>
      <c r="B18" s="56" t="s">
        <v>64</v>
      </c>
      <c r="C18" s="63" t="s">
        <v>121</v>
      </c>
      <c r="D18" s="63" t="s">
        <v>122</v>
      </c>
      <c r="E18" s="56" t="s">
        <v>65</v>
      </c>
      <c r="F18" s="63" t="s">
        <v>123</v>
      </c>
      <c r="G18" s="63" t="s">
        <v>122</v>
      </c>
      <c r="R18" s="163"/>
      <c r="S18" s="163"/>
      <c r="T18" s="163"/>
    </row>
    <row r="19" spans="1:20" ht="91.5" customHeight="1" x14ac:dyDescent="1.1499999999999999">
      <c r="D19" s="115" t="s">
        <v>44</v>
      </c>
      <c r="E19" s="90"/>
      <c r="F19" s="78"/>
      <c r="G19" s="85"/>
      <c r="H19" s="187" t="s">
        <v>144</v>
      </c>
      <c r="I19" s="188"/>
      <c r="J19" s="188"/>
      <c r="K19" s="188"/>
      <c r="L19" s="188"/>
      <c r="M19" s="188"/>
      <c r="N19" s="188"/>
      <c r="O19" s="188"/>
      <c r="P19" s="188"/>
      <c r="Q19" s="189"/>
      <c r="R19" s="79"/>
      <c r="S19" s="79"/>
      <c r="T19" s="79"/>
    </row>
    <row r="20" spans="1:20" ht="18" customHeight="1" x14ac:dyDescent="0.25">
      <c r="A20" s="199" t="s">
        <v>67</v>
      </c>
      <c r="B20" s="199"/>
      <c r="C20" s="199"/>
      <c r="D20" s="199"/>
      <c r="E20" s="199"/>
      <c r="F20" s="199"/>
      <c r="G20" s="85"/>
      <c r="H20" s="89"/>
      <c r="I20" s="85"/>
      <c r="J20" s="85"/>
      <c r="K20" s="85"/>
      <c r="L20" s="85"/>
      <c r="M20" s="80"/>
      <c r="N20" s="80"/>
      <c r="R20" s="79"/>
      <c r="S20" s="79"/>
      <c r="T20" s="79"/>
    </row>
    <row r="21" spans="1:20" ht="18" customHeight="1" x14ac:dyDescent="0.25">
      <c r="A21" s="190"/>
      <c r="B21" s="191"/>
      <c r="C21" s="192" t="s">
        <v>108</v>
      </c>
      <c r="D21" s="192"/>
      <c r="E21" s="192" t="s">
        <v>109</v>
      </c>
      <c r="F21" s="192"/>
      <c r="G21" s="82"/>
      <c r="H21" s="82"/>
      <c r="I21" s="89"/>
      <c r="J21" s="89"/>
      <c r="K21" s="89"/>
      <c r="L21" s="89"/>
      <c r="M21" s="80"/>
      <c r="N21" s="80"/>
      <c r="R21" s="79"/>
      <c r="S21" s="79"/>
      <c r="T21" s="79"/>
    </row>
    <row r="22" spans="1:20" ht="15" customHeight="1" x14ac:dyDescent="0.25">
      <c r="A22" s="193" t="s">
        <v>81</v>
      </c>
      <c r="B22" s="48">
        <v>0.2</v>
      </c>
      <c r="C22" s="117">
        <f>D7</f>
        <v>33908791338.011684</v>
      </c>
      <c r="D22" s="120">
        <f>G7</f>
        <v>19890303222.102737</v>
      </c>
      <c r="E22" s="117">
        <f>D13</f>
        <v>32899172372.808895</v>
      </c>
      <c r="F22" s="120">
        <f>G13</f>
        <v>19632777650.500351</v>
      </c>
      <c r="G22" s="82"/>
      <c r="H22" s="82"/>
      <c r="I22" s="82"/>
      <c r="J22" s="82"/>
      <c r="K22" s="82"/>
      <c r="L22" s="82"/>
      <c r="M22" s="81"/>
      <c r="N22" s="81"/>
    </row>
    <row r="23" spans="1:20" x14ac:dyDescent="0.25">
      <c r="A23" s="193"/>
      <c r="B23" s="48">
        <v>0.4</v>
      </c>
      <c r="C23" s="118">
        <f>SUM(D7:D8)</f>
        <v>70146498641.587784</v>
      </c>
      <c r="D23" s="121">
        <f>SUM(G7:G8)</f>
        <v>49135303326.457169</v>
      </c>
      <c r="E23" s="118">
        <f>SUM(D13:D14)</f>
        <v>68483433706.415436</v>
      </c>
      <c r="F23" s="121">
        <f>SUM(G13:G14)</f>
        <v>47247474948.55603</v>
      </c>
      <c r="G23" s="82"/>
      <c r="H23" s="82"/>
      <c r="I23" s="82"/>
      <c r="J23" s="82"/>
      <c r="K23" s="82"/>
      <c r="L23" s="82"/>
      <c r="M23" s="81"/>
      <c r="N23" s="81"/>
    </row>
    <row r="24" spans="1:20" x14ac:dyDescent="0.25">
      <c r="A24" s="193"/>
      <c r="B24" s="48">
        <v>0.6</v>
      </c>
      <c r="C24" s="118">
        <f>SUM(D7:D9)</f>
        <v>108883508523.53433</v>
      </c>
      <c r="D24" s="121">
        <f>SUM(G7:G9)</f>
        <v>86022116232.957718</v>
      </c>
      <c r="E24" s="118">
        <f>SUM(D13:D15)</f>
        <v>107310652287.36371</v>
      </c>
      <c r="F24" s="121">
        <f>SUM(G13:G15)</f>
        <v>84833252653.356079</v>
      </c>
      <c r="G24" s="82"/>
      <c r="H24" s="82"/>
      <c r="I24" s="82"/>
      <c r="J24" s="82"/>
      <c r="K24" s="82"/>
      <c r="L24" s="82"/>
      <c r="M24" s="81"/>
      <c r="N24" s="81"/>
    </row>
    <row r="25" spans="1:20" x14ac:dyDescent="0.25">
      <c r="A25" s="193"/>
      <c r="B25" s="48">
        <v>0.8</v>
      </c>
      <c r="C25" s="118">
        <f>SUM(D7:D10)</f>
        <v>147608118218.23312</v>
      </c>
      <c r="D25" s="121">
        <f>SUM(G7:G10)</f>
        <v>125271429523.31036</v>
      </c>
      <c r="E25" s="118">
        <f>SUM(D13:D16)</f>
        <v>146726413066.52051</v>
      </c>
      <c r="F25" s="121">
        <f>SUM(G13:G16)</f>
        <v>125776255761.93579</v>
      </c>
      <c r="G25" s="82"/>
      <c r="H25" s="82"/>
      <c r="I25" s="82"/>
      <c r="J25" s="82"/>
      <c r="K25" s="82"/>
      <c r="L25" s="82"/>
      <c r="M25" s="81"/>
      <c r="N25" s="81"/>
    </row>
    <row r="26" spans="1:20" ht="15.75" thickBot="1" x14ac:dyDescent="0.3">
      <c r="A26" s="194"/>
      <c r="B26" s="88">
        <v>1</v>
      </c>
      <c r="C26" s="119">
        <f>SUM(D7:D11)</f>
        <v>185247974375.61386</v>
      </c>
      <c r="D26" s="122">
        <f>SUM(G7:G11)</f>
        <v>169962598125.58231</v>
      </c>
      <c r="E26" s="119">
        <f>SUM(D13:D17)</f>
        <v>186600556843.47571</v>
      </c>
      <c r="F26" s="123">
        <f>SUM(G13:G17)</f>
        <v>170143282186.41962</v>
      </c>
      <c r="G26" s="86"/>
      <c r="H26" s="81"/>
      <c r="I26" s="82"/>
      <c r="J26" s="81"/>
      <c r="K26" s="81"/>
      <c r="L26" s="83"/>
      <c r="M26" s="81"/>
      <c r="N26" s="81"/>
    </row>
    <row r="27" spans="1:20" ht="15" customHeight="1" thickTop="1" x14ac:dyDescent="0.25">
      <c r="A27" s="195" t="s">
        <v>31</v>
      </c>
      <c r="B27" s="87">
        <v>0.2</v>
      </c>
      <c r="C27" s="91">
        <f>C22/C26</f>
        <v>0.1830454095506453</v>
      </c>
      <c r="D27" s="92">
        <f>D22/D26</f>
        <v>0.11702753100659329</v>
      </c>
      <c r="E27" s="93">
        <f>E22/E26</f>
        <v>0.17630800748577283</v>
      </c>
      <c r="F27" s="94">
        <f>F22/F26</f>
        <v>0.11538967274058727</v>
      </c>
      <c r="G27" s="86"/>
      <c r="H27" s="81"/>
      <c r="I27" s="84"/>
      <c r="J27" s="81"/>
      <c r="K27" s="81"/>
      <c r="L27" s="84"/>
      <c r="M27" s="81"/>
      <c r="N27" s="81"/>
    </row>
    <row r="28" spans="1:20" x14ac:dyDescent="0.25">
      <c r="A28" s="193"/>
      <c r="B28" s="48">
        <v>0.4</v>
      </c>
      <c r="C28" s="95">
        <f>C23/C26</f>
        <v>0.37866270267202395</v>
      </c>
      <c r="D28" s="96">
        <f>D23/D26</f>
        <v>0.28909480008155664</v>
      </c>
      <c r="E28" s="97">
        <f>E23/E26</f>
        <v>0.36700551630111539</v>
      </c>
      <c r="F28" s="98">
        <f>F23/F26</f>
        <v>0.2776922740727944</v>
      </c>
      <c r="G28" s="86"/>
      <c r="H28" s="81"/>
      <c r="I28" s="84"/>
      <c r="J28" s="81"/>
      <c r="K28" s="81"/>
      <c r="L28" s="84"/>
      <c r="M28" s="81"/>
      <c r="N28" s="81"/>
    </row>
    <row r="29" spans="1:20" x14ac:dyDescent="0.25">
      <c r="A29" s="193"/>
      <c r="B29" s="48">
        <v>0.6</v>
      </c>
      <c r="C29" s="95">
        <f>C24/C26</f>
        <v>0.58777165521259167</v>
      </c>
      <c r="D29" s="96">
        <f>D24/D26</f>
        <v>0.50612380124595135</v>
      </c>
      <c r="E29" s="97">
        <f>E24/E26</f>
        <v>0.57508216536233614</v>
      </c>
      <c r="F29" s="98">
        <f>F24/F26</f>
        <v>0.49859889596115503</v>
      </c>
      <c r="G29" s="86"/>
      <c r="H29" s="81"/>
      <c r="I29" s="84"/>
      <c r="J29" s="81"/>
      <c r="K29" s="81"/>
      <c r="L29" s="84"/>
      <c r="M29" s="81"/>
      <c r="N29" s="81"/>
    </row>
    <row r="30" spans="1:20" x14ac:dyDescent="0.25">
      <c r="A30" s="193"/>
      <c r="B30" s="48">
        <v>0.8</v>
      </c>
      <c r="C30" s="95">
        <f>C25/C26</f>
        <v>0.79681366943823562</v>
      </c>
      <c r="D30" s="96">
        <f>D25/D26</f>
        <v>0.73705292167132885</v>
      </c>
      <c r="E30" s="97">
        <f>E25/E26</f>
        <v>0.78631283608439373</v>
      </c>
      <c r="F30" s="98">
        <f>F25/F26</f>
        <v>0.73923727193723388</v>
      </c>
      <c r="G30" s="86"/>
      <c r="H30" s="81"/>
      <c r="I30" s="84"/>
      <c r="J30" s="81"/>
      <c r="K30" s="81"/>
      <c r="L30" s="84"/>
      <c r="M30" s="81"/>
      <c r="N30" s="81"/>
    </row>
    <row r="31" spans="1:20" x14ac:dyDescent="0.25">
      <c r="A31" s="193"/>
      <c r="B31" s="48">
        <v>1</v>
      </c>
      <c r="C31" s="95">
        <f>C26/C26</f>
        <v>1</v>
      </c>
      <c r="D31" s="96">
        <f>D26/D26</f>
        <v>1</v>
      </c>
      <c r="E31" s="97">
        <f>E26/E26</f>
        <v>1</v>
      </c>
      <c r="F31" s="98">
        <f>F26/F26</f>
        <v>1</v>
      </c>
      <c r="G31" s="79"/>
      <c r="H31" s="81"/>
      <c r="I31" s="84"/>
      <c r="J31" s="81"/>
      <c r="K31" s="81"/>
      <c r="L31" s="84"/>
      <c r="M31" s="81"/>
      <c r="N31" s="81"/>
    </row>
    <row r="32" spans="1:20" ht="39" customHeight="1" x14ac:dyDescent="0.25">
      <c r="A32" s="187" t="s">
        <v>160</v>
      </c>
      <c r="B32" s="188"/>
      <c r="C32" s="188"/>
      <c r="D32" s="188"/>
      <c r="E32" s="188"/>
      <c r="F32" s="189"/>
      <c r="I32" s="81"/>
      <c r="J32" s="81"/>
      <c r="K32" s="81"/>
      <c r="L32" s="81"/>
    </row>
  </sheetData>
  <mergeCells count="16">
    <mergeCell ref="A1:T1"/>
    <mergeCell ref="A3:G3"/>
    <mergeCell ref="B4:D4"/>
    <mergeCell ref="E4:G4"/>
    <mergeCell ref="A4:A5"/>
    <mergeCell ref="A12:G12"/>
    <mergeCell ref="A6:G6"/>
    <mergeCell ref="R3:T18"/>
    <mergeCell ref="H19:Q19"/>
    <mergeCell ref="A20:F20"/>
    <mergeCell ref="A32:F32"/>
    <mergeCell ref="A21:B21"/>
    <mergeCell ref="C21:D21"/>
    <mergeCell ref="E21:F21"/>
    <mergeCell ref="A22:A26"/>
    <mergeCell ref="A27:A3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election sqref="A1:L1"/>
    </sheetView>
  </sheetViews>
  <sheetFormatPr defaultRowHeight="15" x14ac:dyDescent="0.25"/>
  <cols>
    <col min="1" max="3" width="10.42578125" style="1" customWidth="1"/>
    <col min="4" max="5" width="18" style="1" customWidth="1"/>
    <col min="6" max="11" width="9.140625" style="1"/>
    <col min="12" max="12" width="3.140625" style="1" customWidth="1"/>
    <col min="13" max="13" width="20.85546875" style="1" customWidth="1"/>
    <col min="14" max="15" width="27" style="1" customWidth="1"/>
    <col min="16" max="16384" width="9.140625" style="1"/>
  </cols>
  <sheetData>
    <row r="1" spans="1:15" ht="20.25" x14ac:dyDescent="0.3">
      <c r="A1" s="176" t="s">
        <v>177</v>
      </c>
      <c r="B1" s="176"/>
      <c r="C1" s="176"/>
      <c r="D1" s="176"/>
      <c r="E1" s="176"/>
      <c r="F1" s="176"/>
      <c r="G1" s="176"/>
      <c r="H1" s="176"/>
      <c r="I1" s="176"/>
      <c r="J1" s="176"/>
      <c r="K1" s="176"/>
      <c r="L1" s="176"/>
    </row>
    <row r="3" spans="1:15" ht="15.75" customHeight="1" x14ac:dyDescent="0.25">
      <c r="A3" s="167" t="s">
        <v>69</v>
      </c>
      <c r="B3" s="167"/>
      <c r="C3" s="167"/>
      <c r="D3" s="167"/>
      <c r="E3" s="167"/>
      <c r="M3" s="199" t="s">
        <v>124</v>
      </c>
      <c r="N3" s="199"/>
      <c r="O3" s="199"/>
    </row>
    <row r="4" spans="1:15" ht="15.75" customHeight="1" x14ac:dyDescent="0.25">
      <c r="A4" s="207" t="s">
        <v>108</v>
      </c>
      <c r="B4" s="208"/>
      <c r="C4" s="208"/>
      <c r="D4" s="208"/>
      <c r="E4" s="209"/>
      <c r="M4" s="71" t="s">
        <v>86</v>
      </c>
      <c r="N4" s="72" t="s">
        <v>110</v>
      </c>
      <c r="O4" s="73" t="s">
        <v>111</v>
      </c>
    </row>
    <row r="5" spans="1:15" x14ac:dyDescent="0.25">
      <c r="A5" s="21" t="s">
        <v>34</v>
      </c>
      <c r="B5" s="53" t="s">
        <v>32</v>
      </c>
      <c r="C5" s="51" t="s">
        <v>33</v>
      </c>
      <c r="D5" s="22" t="s">
        <v>16</v>
      </c>
      <c r="E5" s="23" t="s">
        <v>17</v>
      </c>
      <c r="M5" s="212" t="s">
        <v>108</v>
      </c>
      <c r="N5" s="213"/>
      <c r="O5" s="214"/>
    </row>
    <row r="6" spans="1:15" x14ac:dyDescent="0.25">
      <c r="A6" s="48">
        <v>0</v>
      </c>
      <c r="B6" s="52">
        <v>0</v>
      </c>
      <c r="C6" s="52">
        <v>0</v>
      </c>
      <c r="D6" s="49">
        <v>0</v>
      </c>
      <c r="E6" s="50">
        <v>0</v>
      </c>
      <c r="M6" s="74" t="s">
        <v>87</v>
      </c>
      <c r="N6" s="105">
        <f>((E6+E7)/2)*0.2</f>
        <v>1.170275310065933E-2</v>
      </c>
      <c r="O6" s="106">
        <f>((D6+D7)/2)*0.2</f>
        <v>1.8304540955064532E-2</v>
      </c>
    </row>
    <row r="7" spans="1:15" x14ac:dyDescent="0.25">
      <c r="A7" s="48">
        <v>0.2</v>
      </c>
      <c r="B7" s="52">
        <v>0.2</v>
      </c>
      <c r="C7" s="52">
        <v>0</v>
      </c>
      <c r="D7" s="49">
        <f>'3.1 &amp; 3.2'!C27</f>
        <v>0.1830454095506453</v>
      </c>
      <c r="E7" s="50">
        <f>'3.1 &amp; 3.2'!D27</f>
        <v>0.11702753100659329</v>
      </c>
      <c r="M7" s="74" t="s">
        <v>88</v>
      </c>
      <c r="N7" s="105">
        <f t="shared" ref="N7:N10" si="0">((E7+E8)/2)*0.2</f>
        <v>4.0612233108814996E-2</v>
      </c>
      <c r="O7" s="106">
        <f t="shared" ref="O7:O10" si="1">((D7+D8)/2)*0.2</f>
        <v>5.6170811222266928E-2</v>
      </c>
    </row>
    <row r="8" spans="1:15" x14ac:dyDescent="0.25">
      <c r="A8" s="48">
        <v>0.4</v>
      </c>
      <c r="B8" s="52">
        <v>0.4</v>
      </c>
      <c r="C8" s="52">
        <v>0</v>
      </c>
      <c r="D8" s="49">
        <f>'3.1 &amp; 3.2'!C28</f>
        <v>0.37866270267202395</v>
      </c>
      <c r="E8" s="50">
        <f>'3.1 &amp; 3.2'!D28</f>
        <v>0.28909480008155664</v>
      </c>
      <c r="M8" s="74" t="s">
        <v>89</v>
      </c>
      <c r="N8" s="105">
        <f t="shared" si="0"/>
        <v>7.952186013275081E-2</v>
      </c>
      <c r="O8" s="106">
        <f t="shared" si="1"/>
        <v>9.6643435788461574E-2</v>
      </c>
    </row>
    <row r="9" spans="1:15" x14ac:dyDescent="0.25">
      <c r="A9" s="48">
        <v>0.6</v>
      </c>
      <c r="B9" s="52">
        <v>0.6</v>
      </c>
      <c r="C9" s="52">
        <v>0</v>
      </c>
      <c r="D9" s="49">
        <f>'3.1 &amp; 3.2'!C29</f>
        <v>0.58777165521259167</v>
      </c>
      <c r="E9" s="50">
        <f>'3.1 &amp; 3.2'!D29</f>
        <v>0.50612380124595135</v>
      </c>
      <c r="M9" s="74" t="s">
        <v>90</v>
      </c>
      <c r="N9" s="105">
        <f t="shared" si="0"/>
        <v>0.12431767229172803</v>
      </c>
      <c r="O9" s="106">
        <f t="shared" si="1"/>
        <v>0.13845853246508275</v>
      </c>
    </row>
    <row r="10" spans="1:15" x14ac:dyDescent="0.25">
      <c r="A10" s="48">
        <v>0.8</v>
      </c>
      <c r="B10" s="52">
        <v>0.8</v>
      </c>
      <c r="C10" s="52">
        <v>0</v>
      </c>
      <c r="D10" s="49">
        <f>'3.1 &amp; 3.2'!C30</f>
        <v>0.79681366943823562</v>
      </c>
      <c r="E10" s="50">
        <f>'3.1 &amp; 3.2'!D30</f>
        <v>0.73705292167132885</v>
      </c>
      <c r="M10" s="74" t="s">
        <v>91</v>
      </c>
      <c r="N10" s="105">
        <f t="shared" si="0"/>
        <v>0.1737052921671329</v>
      </c>
      <c r="O10" s="106">
        <f t="shared" si="1"/>
        <v>0.17968136694382358</v>
      </c>
    </row>
    <row r="11" spans="1:15" ht="15.75" thickBot="1" x14ac:dyDescent="0.3">
      <c r="A11" s="99">
        <v>1</v>
      </c>
      <c r="B11" s="100">
        <v>1</v>
      </c>
      <c r="C11" s="100">
        <v>0</v>
      </c>
      <c r="D11" s="101">
        <f>'3.1 &amp; 3.2'!C31</f>
        <v>1</v>
      </c>
      <c r="E11" s="102">
        <f>'3.1 &amp; 3.2'!D31</f>
        <v>1</v>
      </c>
      <c r="M11" s="103" t="s">
        <v>92</v>
      </c>
      <c r="N11" s="107">
        <f>SUM(N6:N10)</f>
        <v>0.42985981080108604</v>
      </c>
      <c r="O11" s="108">
        <f>SUM(O6:O10)</f>
        <v>0.48925868737469941</v>
      </c>
    </row>
    <row r="12" spans="1:15" ht="15.75" thickBot="1" x14ac:dyDescent="0.3">
      <c r="A12" s="203" t="s">
        <v>109</v>
      </c>
      <c r="B12" s="204"/>
      <c r="C12" s="204"/>
      <c r="D12" s="204"/>
      <c r="E12" s="205"/>
      <c r="M12" s="104" t="s">
        <v>125</v>
      </c>
      <c r="N12" s="109">
        <f>(0.5-N11)/0.5</f>
        <v>0.14028037839782792</v>
      </c>
      <c r="O12" s="110">
        <f>(0.5-O11)/0.5</f>
        <v>2.1482625250601184E-2</v>
      </c>
    </row>
    <row r="13" spans="1:15" x14ac:dyDescent="0.25">
      <c r="A13" s="21" t="s">
        <v>34</v>
      </c>
      <c r="B13" s="53" t="s">
        <v>32</v>
      </c>
      <c r="C13" s="51" t="s">
        <v>33</v>
      </c>
      <c r="D13" s="22" t="s">
        <v>16</v>
      </c>
      <c r="E13" s="23" t="s">
        <v>17</v>
      </c>
      <c r="M13" s="215" t="s">
        <v>109</v>
      </c>
      <c r="N13" s="216"/>
      <c r="O13" s="217"/>
    </row>
    <row r="14" spans="1:15" x14ac:dyDescent="0.25">
      <c r="A14" s="48">
        <v>0</v>
      </c>
      <c r="B14" s="52">
        <v>0</v>
      </c>
      <c r="C14" s="52">
        <v>0</v>
      </c>
      <c r="D14" s="49">
        <v>0</v>
      </c>
      <c r="E14" s="50">
        <v>0</v>
      </c>
      <c r="M14" s="74" t="s">
        <v>87</v>
      </c>
      <c r="N14" s="111">
        <f>((E14+E15)/2)*0.2</f>
        <v>1.1538967274058728E-2</v>
      </c>
      <c r="O14" s="112">
        <f>((D14+D15)/2)*0.2</f>
        <v>1.7630800748577282E-2</v>
      </c>
    </row>
    <row r="15" spans="1:15" x14ac:dyDescent="0.25">
      <c r="A15" s="48">
        <v>0.2</v>
      </c>
      <c r="B15" s="52">
        <v>0.2</v>
      </c>
      <c r="C15" s="52">
        <v>0</v>
      </c>
      <c r="D15" s="49">
        <f>'3.1 &amp; 3.2'!E27</f>
        <v>0.17630800748577283</v>
      </c>
      <c r="E15" s="50">
        <f>'3.1 &amp; 3.2'!F27</f>
        <v>0.11538967274058727</v>
      </c>
      <c r="M15" s="74" t="s">
        <v>88</v>
      </c>
      <c r="N15" s="111">
        <f t="shared" ref="N15:N18" si="2">((E15+E16)/2)*0.2</f>
        <v>3.9308194681338171E-2</v>
      </c>
      <c r="O15" s="112">
        <f t="shared" ref="O15:O18" si="3">((D15+D16)/2)*0.2</f>
        <v>5.433135237868883E-2</v>
      </c>
    </row>
    <row r="16" spans="1:15" x14ac:dyDescent="0.25">
      <c r="A16" s="48">
        <v>0.4</v>
      </c>
      <c r="B16" s="52">
        <v>0.4</v>
      </c>
      <c r="C16" s="52">
        <v>0</v>
      </c>
      <c r="D16" s="49">
        <f>'3.1 &amp; 3.2'!E28</f>
        <v>0.36700551630111539</v>
      </c>
      <c r="E16" s="50">
        <f>'3.1 &amp; 3.2'!F28</f>
        <v>0.2776922740727944</v>
      </c>
      <c r="M16" s="74" t="s">
        <v>89</v>
      </c>
      <c r="N16" s="111">
        <f t="shared" si="2"/>
        <v>7.7629117003394948E-2</v>
      </c>
      <c r="O16" s="112">
        <f t="shared" si="3"/>
        <v>9.4208768166345158E-2</v>
      </c>
    </row>
    <row r="17" spans="1:15" x14ac:dyDescent="0.25">
      <c r="A17" s="48">
        <v>0.6</v>
      </c>
      <c r="B17" s="52">
        <v>0.6</v>
      </c>
      <c r="C17" s="52">
        <v>0</v>
      </c>
      <c r="D17" s="49">
        <f>'3.1 &amp; 3.2'!E29</f>
        <v>0.57508216536233614</v>
      </c>
      <c r="E17" s="50">
        <f>'3.1 &amp; 3.2'!F29</f>
        <v>0.49859889596115503</v>
      </c>
      <c r="M17" s="74" t="s">
        <v>90</v>
      </c>
      <c r="N17" s="111">
        <f t="shared" si="2"/>
        <v>0.1237836167898389</v>
      </c>
      <c r="O17" s="112">
        <f t="shared" si="3"/>
        <v>0.13613950014467299</v>
      </c>
    </row>
    <row r="18" spans="1:15" x14ac:dyDescent="0.25">
      <c r="A18" s="48">
        <v>0.8</v>
      </c>
      <c r="B18" s="52">
        <v>0.8</v>
      </c>
      <c r="C18" s="52">
        <v>0</v>
      </c>
      <c r="D18" s="49">
        <f>'3.1 &amp; 3.2'!E30</f>
        <v>0.78631283608439373</v>
      </c>
      <c r="E18" s="50">
        <f>'3.1 &amp; 3.2'!F30</f>
        <v>0.73923727193723388</v>
      </c>
      <c r="M18" s="74" t="s">
        <v>91</v>
      </c>
      <c r="N18" s="111">
        <f t="shared" si="2"/>
        <v>0.1739237271937234</v>
      </c>
      <c r="O18" s="112">
        <f t="shared" si="3"/>
        <v>0.17863128360843938</v>
      </c>
    </row>
    <row r="19" spans="1:15" ht="15.75" thickBot="1" x14ac:dyDescent="0.3">
      <c r="A19" s="48">
        <v>1</v>
      </c>
      <c r="B19" s="52">
        <v>1</v>
      </c>
      <c r="C19" s="52">
        <v>0</v>
      </c>
      <c r="D19" s="49">
        <f>'3.1 &amp; 3.2'!E31</f>
        <v>1</v>
      </c>
      <c r="E19" s="50">
        <f>'3.1 &amp; 3.2'!F31</f>
        <v>1</v>
      </c>
      <c r="M19" s="103" t="s">
        <v>92</v>
      </c>
      <c r="N19" s="113">
        <f>SUM(N14:N18)</f>
        <v>0.42618362294235412</v>
      </c>
      <c r="O19" s="114">
        <f>SUM(O14:O18)</f>
        <v>0.48094170504672362</v>
      </c>
    </row>
    <row r="20" spans="1:15" ht="15.75" customHeight="1" thickBot="1" x14ac:dyDescent="0.3">
      <c r="A20" s="183" t="s">
        <v>158</v>
      </c>
      <c r="B20" s="218"/>
      <c r="C20" s="218"/>
      <c r="D20" s="218"/>
      <c r="E20" s="184"/>
      <c r="M20" s="104" t="s">
        <v>125</v>
      </c>
      <c r="N20" s="109">
        <f>(0.5-N19)/0.5</f>
        <v>0.14763275411529175</v>
      </c>
      <c r="O20" s="110">
        <f>(0.5-O19)/0.5</f>
        <v>3.8116589906552756E-2</v>
      </c>
    </row>
    <row r="21" spans="1:15" ht="157.5" customHeight="1" x14ac:dyDescent="0.25">
      <c r="A21" s="219"/>
      <c r="B21" s="220"/>
      <c r="C21" s="220"/>
      <c r="D21" s="220"/>
      <c r="E21" s="221"/>
      <c r="M21" s="222" t="s">
        <v>159</v>
      </c>
      <c r="N21" s="223"/>
      <c r="O21" s="223"/>
    </row>
    <row r="22" spans="1:15" ht="35.25" customHeight="1" x14ac:dyDescent="0.25">
      <c r="A22" s="185" t="s">
        <v>79</v>
      </c>
      <c r="B22" s="206"/>
      <c r="C22" s="206"/>
      <c r="D22" s="206"/>
      <c r="E22" s="186"/>
      <c r="M22" s="210"/>
      <c r="N22" s="211"/>
      <c r="O22" s="211"/>
    </row>
  </sheetData>
  <mergeCells count="11">
    <mergeCell ref="M3:O3"/>
    <mergeCell ref="M22:O22"/>
    <mergeCell ref="M5:O5"/>
    <mergeCell ref="M13:O13"/>
    <mergeCell ref="A20:E21"/>
    <mergeCell ref="M21:O21"/>
    <mergeCell ref="A1:L1"/>
    <mergeCell ref="A12:E12"/>
    <mergeCell ref="A3:E3"/>
    <mergeCell ref="A22:E22"/>
    <mergeCell ref="A4:E4"/>
  </mergeCells>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
  <sheetViews>
    <sheetView showGridLines="0" workbookViewId="0">
      <selection activeCell="B2" sqref="B2:Q2"/>
    </sheetView>
  </sheetViews>
  <sheetFormatPr defaultRowHeight="15" x14ac:dyDescent="0.25"/>
  <cols>
    <col min="1" max="1" width="2" style="1" customWidth="1"/>
    <col min="2" max="17" width="8.85546875" style="1" customWidth="1"/>
    <col min="18" max="16384" width="9.140625" style="1"/>
  </cols>
  <sheetData>
    <row r="1" spans="2:17" ht="10.5" customHeight="1" x14ac:dyDescent="0.25"/>
    <row r="2" spans="2:17" ht="20.25" customHeight="1" x14ac:dyDescent="0.3">
      <c r="B2" s="241" t="s">
        <v>76</v>
      </c>
      <c r="C2" s="242"/>
      <c r="D2" s="242"/>
      <c r="E2" s="242"/>
      <c r="F2" s="242"/>
      <c r="G2" s="242"/>
      <c r="H2" s="242"/>
      <c r="I2" s="242"/>
      <c r="J2" s="242"/>
      <c r="K2" s="242"/>
      <c r="L2" s="242"/>
      <c r="M2" s="242"/>
      <c r="N2" s="242"/>
      <c r="O2" s="242"/>
      <c r="P2" s="242"/>
      <c r="Q2" s="243"/>
    </row>
    <row r="3" spans="2:17" ht="15.75" customHeight="1" x14ac:dyDescent="0.25">
      <c r="B3" s="224" t="s">
        <v>157</v>
      </c>
      <c r="C3" s="225"/>
      <c r="D3" s="225"/>
      <c r="E3" s="225"/>
      <c r="F3" s="225"/>
      <c r="G3" s="225"/>
      <c r="H3" s="225"/>
      <c r="I3" s="225"/>
      <c r="J3" s="225"/>
      <c r="K3" s="225"/>
      <c r="L3" s="225"/>
      <c r="M3" s="225"/>
      <c r="N3" s="225"/>
      <c r="O3" s="225"/>
      <c r="P3" s="225"/>
      <c r="Q3" s="226"/>
    </row>
    <row r="4" spans="2:17" ht="65.25" customHeight="1" x14ac:dyDescent="0.25">
      <c r="B4" s="244" t="s">
        <v>155</v>
      </c>
      <c r="C4" s="245"/>
      <c r="D4" s="245"/>
      <c r="E4" s="245"/>
      <c r="F4" s="245"/>
      <c r="G4" s="245"/>
      <c r="H4" s="245"/>
      <c r="I4" s="245"/>
      <c r="J4" s="245"/>
      <c r="K4" s="245"/>
      <c r="L4" s="245"/>
      <c r="M4" s="245"/>
      <c r="N4" s="245"/>
      <c r="O4" s="245"/>
      <c r="P4" s="245"/>
      <c r="Q4" s="246"/>
    </row>
    <row r="5" spans="2:17" ht="51.75" customHeight="1" x14ac:dyDescent="0.25">
      <c r="B5" s="230" t="s">
        <v>153</v>
      </c>
      <c r="C5" s="231"/>
      <c r="D5" s="231"/>
      <c r="E5" s="231"/>
      <c r="F5" s="231"/>
      <c r="G5" s="231"/>
      <c r="H5" s="231"/>
      <c r="I5" s="231"/>
      <c r="J5" s="231"/>
      <c r="K5" s="231"/>
      <c r="L5" s="231"/>
      <c r="M5" s="231"/>
      <c r="N5" s="231"/>
      <c r="O5" s="231"/>
      <c r="P5" s="231"/>
      <c r="Q5" s="232"/>
    </row>
    <row r="6" spans="2:17" ht="23.25" customHeight="1" x14ac:dyDescent="0.25">
      <c r="B6" s="233" t="s">
        <v>154</v>
      </c>
      <c r="C6" s="234"/>
      <c r="D6" s="234"/>
      <c r="E6" s="234"/>
      <c r="F6" s="234"/>
      <c r="G6" s="234"/>
      <c r="H6" s="234"/>
      <c r="I6" s="234"/>
      <c r="J6" s="234"/>
      <c r="K6" s="234"/>
      <c r="L6" s="234"/>
      <c r="M6" s="234"/>
      <c r="N6" s="234"/>
      <c r="O6" s="234"/>
      <c r="P6" s="234"/>
      <c r="Q6" s="235"/>
    </row>
    <row r="7" spans="2:17" ht="15.75" x14ac:dyDescent="0.25">
      <c r="B7" s="224" t="s">
        <v>94</v>
      </c>
      <c r="C7" s="225"/>
      <c r="D7" s="225"/>
      <c r="E7" s="225"/>
      <c r="F7" s="225"/>
      <c r="G7" s="225"/>
      <c r="H7" s="225"/>
      <c r="I7" s="225"/>
      <c r="J7" s="225"/>
      <c r="K7" s="225"/>
      <c r="L7" s="225"/>
      <c r="M7" s="225"/>
      <c r="N7" s="225"/>
      <c r="O7" s="225"/>
      <c r="P7" s="225"/>
      <c r="Q7" s="226"/>
    </row>
    <row r="8" spans="2:17" x14ac:dyDescent="0.25">
      <c r="B8" s="240" t="s">
        <v>77</v>
      </c>
      <c r="C8" s="240"/>
      <c r="D8" s="240"/>
      <c r="E8" s="240"/>
      <c r="F8" s="240"/>
      <c r="G8" s="240"/>
      <c r="H8" s="240"/>
      <c r="I8" s="240"/>
      <c r="J8" s="240"/>
      <c r="K8" s="240"/>
      <c r="L8" s="240"/>
      <c r="M8" s="240"/>
      <c r="N8" s="240"/>
      <c r="O8" s="240"/>
      <c r="P8" s="240"/>
      <c r="Q8" s="240"/>
    </row>
    <row r="9" spans="2:17" x14ac:dyDescent="0.25">
      <c r="B9" s="237" t="s">
        <v>19</v>
      </c>
      <c r="C9" s="238"/>
      <c r="D9" s="238"/>
      <c r="E9" s="238"/>
      <c r="F9" s="238"/>
      <c r="G9" s="238"/>
      <c r="H9" s="238"/>
      <c r="I9" s="238"/>
      <c r="J9" s="238"/>
      <c r="K9" s="238"/>
      <c r="L9" s="238"/>
      <c r="M9" s="238"/>
      <c r="N9" s="238"/>
      <c r="O9" s="238"/>
      <c r="P9" s="238"/>
      <c r="Q9" s="239"/>
    </row>
    <row r="10" spans="2:17" x14ac:dyDescent="0.25">
      <c r="B10" s="237" t="s">
        <v>148</v>
      </c>
      <c r="C10" s="238"/>
      <c r="D10" s="238"/>
      <c r="E10" s="238"/>
      <c r="F10" s="238"/>
      <c r="G10" s="238"/>
      <c r="H10" s="238"/>
      <c r="I10" s="238"/>
      <c r="J10" s="238"/>
      <c r="K10" s="238"/>
      <c r="L10" s="238"/>
      <c r="M10" s="238"/>
      <c r="N10" s="238"/>
      <c r="O10" s="238"/>
      <c r="P10" s="238"/>
      <c r="Q10" s="239"/>
    </row>
    <row r="11" spans="2:17" x14ac:dyDescent="0.25">
      <c r="B11" s="237" t="s">
        <v>151</v>
      </c>
      <c r="C11" s="238"/>
      <c r="D11" s="238"/>
      <c r="E11" s="238"/>
      <c r="F11" s="238"/>
      <c r="G11" s="238"/>
      <c r="H11" s="238"/>
      <c r="I11" s="238"/>
      <c r="J11" s="238"/>
      <c r="K11" s="238"/>
      <c r="L11" s="238"/>
      <c r="M11" s="238"/>
      <c r="N11" s="238"/>
      <c r="O11" s="238"/>
      <c r="P11" s="238"/>
      <c r="Q11" s="239"/>
    </row>
    <row r="12" spans="2:17" x14ac:dyDescent="0.25">
      <c r="B12" s="237" t="s">
        <v>78</v>
      </c>
      <c r="C12" s="238"/>
      <c r="D12" s="238"/>
      <c r="E12" s="238"/>
      <c r="F12" s="238"/>
      <c r="G12" s="238"/>
      <c r="H12" s="238"/>
      <c r="I12" s="238"/>
      <c r="J12" s="238"/>
      <c r="K12" s="238"/>
      <c r="L12" s="238"/>
      <c r="M12" s="238"/>
      <c r="N12" s="238"/>
      <c r="O12" s="238"/>
      <c r="P12" s="238"/>
      <c r="Q12" s="239"/>
    </row>
    <row r="13" spans="2:17" x14ac:dyDescent="0.25">
      <c r="B13" s="236" t="s">
        <v>93</v>
      </c>
      <c r="C13" s="236"/>
      <c r="D13" s="236"/>
      <c r="E13" s="236"/>
      <c r="F13" s="236"/>
      <c r="G13" s="236"/>
      <c r="H13" s="236"/>
      <c r="I13" s="236"/>
      <c r="J13" s="236"/>
      <c r="K13" s="236"/>
      <c r="L13" s="236"/>
      <c r="M13" s="236"/>
      <c r="N13" s="236"/>
      <c r="O13" s="236"/>
      <c r="P13" s="236"/>
      <c r="Q13" s="236"/>
    </row>
    <row r="14" spans="2:17" ht="15.75" x14ac:dyDescent="0.25">
      <c r="B14" s="224" t="s">
        <v>72</v>
      </c>
      <c r="C14" s="225"/>
      <c r="D14" s="225"/>
      <c r="E14" s="225"/>
      <c r="F14" s="225"/>
      <c r="G14" s="225"/>
      <c r="H14" s="225"/>
      <c r="I14" s="225"/>
      <c r="J14" s="225"/>
      <c r="K14" s="225"/>
      <c r="L14" s="225"/>
      <c r="M14" s="225"/>
      <c r="N14" s="225"/>
      <c r="O14" s="225"/>
      <c r="P14" s="225"/>
      <c r="Q14" s="226"/>
    </row>
    <row r="15" spans="2:17" ht="51" customHeight="1" x14ac:dyDescent="0.25">
      <c r="B15" s="227" t="s">
        <v>156</v>
      </c>
      <c r="C15" s="228"/>
      <c r="D15" s="228"/>
      <c r="E15" s="228"/>
      <c r="F15" s="228"/>
      <c r="G15" s="228"/>
      <c r="H15" s="228"/>
      <c r="I15" s="228"/>
      <c r="J15" s="228"/>
      <c r="K15" s="228"/>
      <c r="L15" s="228"/>
      <c r="M15" s="228"/>
      <c r="N15" s="228"/>
      <c r="O15" s="228"/>
      <c r="P15" s="228"/>
      <c r="Q15" s="229"/>
    </row>
    <row r="16" spans="2:17" ht="35.25" customHeight="1" x14ac:dyDescent="0.25">
      <c r="B16" s="230" t="s">
        <v>139</v>
      </c>
      <c r="C16" s="231"/>
      <c r="D16" s="231"/>
      <c r="E16" s="231"/>
      <c r="F16" s="231"/>
      <c r="G16" s="231"/>
      <c r="H16" s="231"/>
      <c r="I16" s="231"/>
      <c r="J16" s="231"/>
      <c r="K16" s="231"/>
      <c r="L16" s="231"/>
      <c r="M16" s="231"/>
      <c r="N16" s="231"/>
      <c r="O16" s="231"/>
      <c r="P16" s="231"/>
      <c r="Q16" s="232"/>
    </row>
    <row r="17" spans="2:17" ht="37.5" customHeight="1" x14ac:dyDescent="0.25">
      <c r="B17" s="233" t="s">
        <v>140</v>
      </c>
      <c r="C17" s="234"/>
      <c r="D17" s="234"/>
      <c r="E17" s="234"/>
      <c r="F17" s="234"/>
      <c r="G17" s="234"/>
      <c r="H17" s="234"/>
      <c r="I17" s="234"/>
      <c r="J17" s="234"/>
      <c r="K17" s="234"/>
      <c r="L17" s="234"/>
      <c r="M17" s="234"/>
      <c r="N17" s="234"/>
      <c r="O17" s="234"/>
      <c r="P17" s="234"/>
      <c r="Q17" s="235"/>
    </row>
  </sheetData>
  <mergeCells count="16">
    <mergeCell ref="B12:Q12"/>
    <mergeCell ref="B8:Q8"/>
    <mergeCell ref="B9:Q9"/>
    <mergeCell ref="B7:Q7"/>
    <mergeCell ref="B2:Q2"/>
    <mergeCell ref="B3:Q3"/>
    <mergeCell ref="B4:Q4"/>
    <mergeCell ref="B5:Q5"/>
    <mergeCell ref="B6:Q6"/>
    <mergeCell ref="B10:Q10"/>
    <mergeCell ref="B11:Q11"/>
    <mergeCell ref="B14:Q14"/>
    <mergeCell ref="B15:Q15"/>
    <mergeCell ref="B16:Q16"/>
    <mergeCell ref="B17:Q17"/>
    <mergeCell ref="B13:Q13"/>
  </mergeCells>
  <hyperlinks>
    <hyperlink ref="B9:Q9" r:id="rId1" display="UNESCO Institute for Statistics"/>
    <hyperlink ref="B8:Q8" r:id="rId2" display="World Bank Open Data"/>
    <hyperlink ref="B13:Q13" r:id="rId3" display="Gini Index"/>
    <hyperlink ref="B12:Q12" r:id="rId4" display="Demographic and Health Surveys (DHS)"/>
    <hyperlink ref="B10:Q10" r:id="rId5" display="United Nations Population Division"/>
    <hyperlink ref="B11:Q11" r:id="rId6" display="IMF World Economic Outloo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1.1</vt:lpstr>
      <vt:lpstr>1.2a</vt:lpstr>
      <vt:lpstr>1.2b</vt:lpstr>
      <vt:lpstr>1.3</vt:lpstr>
      <vt:lpstr>2.1 &amp; 2.2</vt:lpstr>
      <vt:lpstr>3.1 &amp; 3.2</vt:lpstr>
      <vt:lpstr>4.1 &amp; 4.2</vt:lpstr>
      <vt:lpstr>Appendix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c:creator>
  <cp:lastModifiedBy>Han</cp:lastModifiedBy>
  <dcterms:created xsi:type="dcterms:W3CDTF">2018-08-20T21:28:57Z</dcterms:created>
  <dcterms:modified xsi:type="dcterms:W3CDTF">2020-09-06T23:20:38Z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5ba7fdc1-4374-471c-aacb-822249a4e55c</vt:lpwstr>
  </property>
</Properties>
</file>