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6\"/>
    </mc:Choice>
  </mc:AlternateContent>
  <xr:revisionPtr revIDLastSave="0" documentId="13_ncr:1_{6C556137-F289-4DA6-8151-3A9306351B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" sheetId="9" r:id="rId1"/>
    <sheet name="2" sheetId="10" r:id="rId2"/>
    <sheet name="3" sheetId="11" r:id="rId3"/>
    <sheet name="4" sheetId="2" r:id="rId4"/>
    <sheet name="5" sheetId="3" r:id="rId5"/>
    <sheet name="6" sheetId="4" r:id="rId6"/>
    <sheet name="7" sheetId="6" r:id="rId7"/>
    <sheet name="8" sheetId="8" r:id="rId8"/>
  </sheets>
  <definedNames>
    <definedName name="maso2">#REF!</definedName>
    <definedName name="soluong2">#REF!</definedName>
    <definedName name="tuyenvanchuyen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8" l="1" a="1"/>
  <c r="G23" i="8" s="1"/>
  <c r="G24" i="8" a="1"/>
  <c r="G24" i="8" s="1"/>
  <c r="G22" i="8" a="1"/>
  <c r="G22" i="8" s="1"/>
  <c r="D23" i="8" a="1"/>
  <c r="D23" i="8" s="1"/>
  <c r="D24" i="8" a="1"/>
  <c r="D24" i="8" s="1"/>
  <c r="C24" i="8" a="1"/>
  <c r="C24" i="8" s="1"/>
  <c r="C23" i="8" a="1"/>
  <c r="C23" i="8" s="1"/>
  <c r="E23" i="8" a="1"/>
  <c r="E23" i="8" s="1"/>
  <c r="F23" i="8" a="1"/>
  <c r="F23" i="8"/>
  <c r="E24" i="8" a="1"/>
  <c r="E24" i="8" s="1"/>
  <c r="F24" i="8" a="1"/>
  <c r="F24" i="8" s="1"/>
  <c r="F22" i="8" a="1"/>
  <c r="F22" i="8" s="1"/>
  <c r="E22" i="8" a="1"/>
  <c r="E22" i="8" s="1"/>
  <c r="D22" i="8" a="1"/>
  <c r="D22" i="8" s="1"/>
  <c r="C22" i="8" a="1"/>
  <c r="C22" i="8" s="1"/>
  <c r="J22" i="8" a="1"/>
  <c r="J22" i="8" s="1"/>
  <c r="O9" i="4" a="1"/>
  <c r="O9" i="4" s="1"/>
  <c r="O10" i="4" a="1"/>
  <c r="O10" i="4" s="1"/>
  <c r="O11" i="4" a="1"/>
  <c r="O11" i="4" s="1"/>
  <c r="O8" i="4" a="1"/>
  <c r="O8" i="4" s="1"/>
  <c r="N9" i="4" a="1"/>
  <c r="N9" i="4" s="1"/>
  <c r="N10" i="4" a="1"/>
  <c r="N10" i="4" s="1"/>
  <c r="N11" i="4" a="1"/>
  <c r="N11" i="4" s="1"/>
  <c r="N8" i="4" a="1"/>
  <c r="N8" i="4" s="1"/>
  <c r="M9" i="4" a="1"/>
  <c r="M9" i="4" s="1"/>
  <c r="M10" i="4" a="1"/>
  <c r="M10" i="4" s="1"/>
  <c r="M11" i="4" a="1"/>
  <c r="M11" i="4" s="1"/>
  <c r="M8" i="4" a="1"/>
  <c r="M8" i="4" s="1"/>
  <c r="L8" i="4" a="1"/>
  <c r="L8" i="4" s="1"/>
  <c r="L9" i="4" a="1"/>
  <c r="L9" i="4" s="1"/>
  <c r="L10" i="4" a="1"/>
  <c r="L10" i="4" s="1"/>
  <c r="L11" i="4" a="1"/>
  <c r="L11" i="4" s="1"/>
  <c r="K9" i="4" a="1"/>
  <c r="K9" i="4" s="1"/>
  <c r="K10" i="4" a="1"/>
  <c r="K10" i="4" s="1"/>
  <c r="K11" i="4" a="1"/>
  <c r="K11" i="4" s="1"/>
  <c r="K8" i="4" a="1"/>
  <c r="K8" i="4" s="1"/>
  <c r="J8" i="4" a="1"/>
  <c r="J8" i="4" s="1"/>
  <c r="J9" i="4" a="1"/>
  <c r="J9" i="4" s="1"/>
  <c r="J10" i="4" a="1"/>
  <c r="J10" i="4" s="1"/>
  <c r="J11" i="4" a="1"/>
  <c r="J11" i="4" s="1"/>
  <c r="J5" i="10" a="1"/>
  <c r="J5" i="10" s="1"/>
  <c r="J6" i="10" a="1"/>
  <c r="J6" i="10" s="1"/>
  <c r="J7" i="10" a="1"/>
  <c r="J7" i="10" s="1"/>
  <c r="J8" i="10" a="1"/>
  <c r="J8" i="10" s="1"/>
  <c r="I6" i="10" a="1"/>
  <c r="I6" i="10" s="1"/>
  <c r="I7" i="10" a="1"/>
  <c r="I7" i="10" s="1"/>
  <c r="I8" i="10" a="1"/>
  <c r="I8" i="10" s="1"/>
  <c r="I5" i="10" a="1"/>
  <c r="I5" i="10" s="1"/>
  <c r="N14" i="2" a="1"/>
  <c r="N14" i="2" s="1"/>
  <c r="N15" i="2" a="1"/>
  <c r="N15" i="2" s="1"/>
  <c r="N13" i="2" a="1"/>
  <c r="N13" i="2" s="1"/>
  <c r="K14" i="2" a="1"/>
  <c r="K14" i="2" s="1"/>
  <c r="K15" i="2" a="1"/>
  <c r="K15" i="2" s="1"/>
  <c r="K13" i="2" a="1"/>
  <c r="K13" i="2" s="1"/>
  <c r="M13" i="2" a="1"/>
  <c r="M13" i="2" s="1"/>
  <c r="M14" i="2" a="1"/>
  <c r="M14" i="2" s="1"/>
  <c r="M15" i="2" a="1"/>
  <c r="M15" i="2" s="1"/>
  <c r="L14" i="2" a="1"/>
  <c r="L14" i="2" s="1"/>
  <c r="L15" i="2" a="1"/>
  <c r="L15" i="2" s="1"/>
  <c r="L13" i="2" a="1"/>
  <c r="L13" i="2" s="1"/>
  <c r="I13" i="2" a="1"/>
  <c r="I13" i="2" s="1"/>
  <c r="I14" i="2" a="1"/>
  <c r="I14" i="2" s="1"/>
  <c r="J14" i="2" a="1"/>
  <c r="J14" i="2" s="1"/>
  <c r="I15" i="2" a="1"/>
  <c r="I15" i="2" s="1"/>
  <c r="J15" i="2" a="1"/>
  <c r="J15" i="2" s="1"/>
  <c r="J13" i="2" a="1"/>
  <c r="J13" i="2" s="1"/>
  <c r="I6" i="2" a="1"/>
  <c r="I6" i="2" s="1"/>
  <c r="I7" i="2" a="1"/>
  <c r="I7" i="2" s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3" i="11"/>
  <c r="E19" i="9" a="1"/>
  <c r="E19" i="9" s="1"/>
  <c r="E20" i="9" a="1"/>
  <c r="E20" i="9" s="1"/>
  <c r="E21" i="9" a="1"/>
  <c r="E21" i="9" s="1"/>
  <c r="E22" i="9" a="1"/>
  <c r="E22" i="9" s="1"/>
  <c r="D19" i="9" a="1"/>
  <c r="D19" i="9" s="1"/>
  <c r="D20" i="9" a="1"/>
  <c r="D20" i="9" s="1"/>
  <c r="D21" i="9" a="1"/>
  <c r="D21" i="9" s="1"/>
  <c r="D22" i="9" a="1"/>
  <c r="D22" i="9" s="1"/>
  <c r="C19" i="9" a="1"/>
  <c r="C19" i="9" s="1"/>
  <c r="C20" i="9" a="1"/>
  <c r="C20" i="9" s="1"/>
  <c r="C21" i="9" a="1"/>
  <c r="C21" i="9" s="1"/>
  <c r="C22" i="9" a="1"/>
  <c r="C22" i="9" s="1"/>
  <c r="D18" i="9" a="1"/>
  <c r="D18" i="9" s="1"/>
  <c r="E18" i="9" a="1"/>
  <c r="E18" i="9" s="1"/>
  <c r="C18" i="9" a="1"/>
  <c r="C18" i="9" s="1"/>
  <c r="K30" i="3" a="1"/>
  <c r="K30" i="3" s="1"/>
  <c r="L30" i="3" a="1"/>
  <c r="L30" i="3" s="1"/>
  <c r="M30" i="3" a="1"/>
  <c r="M30" i="3" s="1"/>
  <c r="N30" i="3" a="1"/>
  <c r="N30" i="3" s="1"/>
  <c r="L29" i="3" a="1"/>
  <c r="L29" i="3" s="1"/>
  <c r="M29" i="3" a="1"/>
  <c r="M29" i="3" s="1"/>
  <c r="N29" i="3" a="1"/>
  <c r="N29" i="3" s="1"/>
  <c r="K29" i="3" a="1"/>
  <c r="K29" i="3" s="1"/>
  <c r="P7" i="3" a="1"/>
  <c r="P7" i="3" s="1"/>
  <c r="P8" i="3" a="1"/>
  <c r="P8" i="3" s="1"/>
  <c r="P6" i="3" a="1"/>
  <c r="P6" i="3" s="1"/>
  <c r="J11" i="6" a="1"/>
  <c r="J11" i="6" s="1"/>
  <c r="K11" i="6" a="1"/>
  <c r="K11" i="6" s="1"/>
  <c r="I11" i="6" a="1"/>
  <c r="I11" i="6" s="1"/>
  <c r="L23" i="8" a="1"/>
  <c r="L23" i="8" s="1"/>
  <c r="M23" i="8" a="1"/>
  <c r="M23" i="8" s="1"/>
  <c r="L24" i="8" a="1"/>
  <c r="L24" i="8" s="1"/>
  <c r="M24" i="8" a="1"/>
  <c r="M24" i="8" s="1"/>
  <c r="M22" i="8" a="1"/>
  <c r="M22" i="8" s="1"/>
  <c r="L22" i="8" a="1"/>
  <c r="L22" i="8" s="1"/>
  <c r="K22" i="8" a="1"/>
  <c r="K22" i="8" s="1"/>
  <c r="K23" i="8" a="1"/>
  <c r="K23" i="8" s="1"/>
  <c r="K24" i="8" a="1"/>
  <c r="K24" i="8" s="1"/>
  <c r="J23" i="8" a="1"/>
  <c r="J23" i="8" s="1"/>
  <c r="J24" i="8" a="1"/>
  <c r="J24" i="8" s="1"/>
  <c r="N19" i="4" a="1"/>
  <c r="N19" i="4" s="1"/>
  <c r="N20" i="4" a="1"/>
  <c r="N20" i="4" s="1"/>
  <c r="N21" i="4" a="1"/>
  <c r="N21" i="4" s="1"/>
  <c r="N18" i="4" a="1"/>
  <c r="N18" i="4" s="1"/>
  <c r="L19" i="4" a="1"/>
  <c r="L19" i="4" s="1"/>
  <c r="L20" i="4" a="1"/>
  <c r="L20" i="4" s="1"/>
  <c r="L21" i="4" a="1"/>
  <c r="L21" i="4" s="1"/>
  <c r="L18" i="4" a="1"/>
  <c r="L18" i="4" s="1"/>
  <c r="J18" i="4" a="1"/>
  <c r="J18" i="4" s="1"/>
  <c r="J19" i="4" a="1"/>
  <c r="J19" i="4" s="1"/>
  <c r="J20" i="4" a="1"/>
  <c r="J20" i="4" s="1"/>
  <c r="J21" i="4" a="1"/>
  <c r="J21" i="4" s="1"/>
  <c r="N31" i="2" a="1"/>
  <c r="N31" i="2" s="1"/>
  <c r="N32" i="2" a="1"/>
  <c r="N32" i="2" s="1"/>
  <c r="N30" i="2" a="1"/>
  <c r="N30" i="2" s="1"/>
  <c r="L31" i="2" a="1"/>
  <c r="L31" i="2" s="1"/>
  <c r="M31" i="2" a="1"/>
  <c r="M31" i="2" s="1"/>
  <c r="L32" i="2" a="1"/>
  <c r="L32" i="2" s="1"/>
  <c r="M32" i="2" a="1"/>
  <c r="M32" i="2" s="1"/>
  <c r="M30" i="2" a="1"/>
  <c r="M30" i="2" s="1"/>
  <c r="L30" i="2" a="1"/>
  <c r="L30" i="2" s="1"/>
  <c r="J31" i="2" a="1"/>
  <c r="J31" i="2" s="1"/>
  <c r="J32" i="2" a="1"/>
  <c r="J32" i="2" s="1"/>
  <c r="I31" i="2" a="1"/>
  <c r="I31" i="2" s="1"/>
  <c r="I32" i="2" a="1"/>
  <c r="I32" i="2" s="1"/>
  <c r="I30" i="2" a="1"/>
  <c r="I30" i="2" s="1"/>
  <c r="J30" i="2" a="1"/>
  <c r="J30" i="2" s="1"/>
  <c r="K31" i="2" a="1"/>
  <c r="K31" i="2" s="1"/>
  <c r="K32" i="2" a="1"/>
  <c r="K32" i="2" s="1"/>
  <c r="K30" i="2" a="1"/>
  <c r="K30" i="2" s="1"/>
  <c r="J4" i="3" l="1"/>
  <c r="J5" i="3"/>
  <c r="J6" i="3"/>
  <c r="J7" i="3"/>
  <c r="J8" i="3"/>
  <c r="J9" i="3"/>
  <c r="J10" i="3"/>
  <c r="J11" i="3"/>
  <c r="J12" i="3"/>
  <c r="J13" i="3"/>
  <c r="J3" i="3"/>
  <c r="D32" i="3" l="1" a="1"/>
  <c r="D32" i="3" s="1"/>
  <c r="E32" i="3" a="1"/>
  <c r="E32" i="3" s="1"/>
  <c r="E31" i="3" a="1"/>
  <c r="E31" i="3" s="1"/>
  <c r="D31" i="3" a="1"/>
  <c r="D31" i="3" s="1"/>
  <c r="C30" i="3" a="1"/>
  <c r="E30" i="3" a="1"/>
  <c r="E30" i="3" s="1"/>
  <c r="D30" i="3" a="1"/>
  <c r="D30" i="3" s="1"/>
  <c r="F14" i="8"/>
  <c r="F13" i="8"/>
  <c r="F12" i="8"/>
  <c r="F11" i="8"/>
  <c r="F10" i="8"/>
  <c r="F9" i="8"/>
  <c r="F8" i="8"/>
  <c r="F7" i="8"/>
  <c r="F6" i="8"/>
  <c r="F5" i="8"/>
  <c r="F4" i="8"/>
  <c r="F3" i="8"/>
  <c r="C32" i="3" l="1"/>
  <c r="C31" i="3"/>
  <c r="C30" i="3"/>
  <c r="N22" i="8" a="1"/>
  <c r="N22" i="8" s="1"/>
  <c r="N24" i="8" a="1"/>
  <c r="N24" i="8" s="1"/>
  <c r="N23" i="8" a="1"/>
  <c r="N23" i="8" s="1"/>
  <c r="F14" i="6" l="1"/>
  <c r="F13" i="6"/>
  <c r="F12" i="6"/>
  <c r="F11" i="6"/>
  <c r="F10" i="6"/>
  <c r="F9" i="6"/>
  <c r="F8" i="6"/>
  <c r="F7" i="6"/>
  <c r="F6" i="6"/>
  <c r="F5" i="6"/>
  <c r="F4" i="6"/>
  <c r="F3" i="6"/>
  <c r="J12" i="6" l="1" a="1"/>
  <c r="J12" i="6" s="1"/>
  <c r="K12" i="6" a="1"/>
  <c r="K12" i="6" s="1"/>
  <c r="I12" i="6" a="1"/>
  <c r="I12" i="6" s="1"/>
  <c r="G14" i="4"/>
  <c r="G13" i="4"/>
  <c r="G12" i="4"/>
  <c r="G11" i="4"/>
  <c r="G10" i="4"/>
  <c r="G9" i="4"/>
  <c r="G8" i="4"/>
  <c r="G7" i="4"/>
  <c r="G6" i="4"/>
  <c r="G5" i="4"/>
  <c r="G4" i="4"/>
  <c r="G3" i="4"/>
  <c r="K18" i="4" l="1" a="1"/>
  <c r="K18" i="4" s="1"/>
  <c r="M19" i="4" a="1"/>
  <c r="M19" i="4" s="1"/>
  <c r="O19" i="4" a="1"/>
  <c r="O19" i="4" s="1"/>
  <c r="O20" i="4" a="1"/>
  <c r="O20" i="4" s="1"/>
  <c r="M20" i="4" a="1"/>
  <c r="M20" i="4" s="1"/>
  <c r="K19" i="4" a="1"/>
  <c r="K19" i="4" s="1"/>
  <c r="O21" i="4" a="1"/>
  <c r="O21" i="4" s="1"/>
  <c r="M21" i="4" a="1"/>
  <c r="M21" i="4" s="1"/>
  <c r="K20" i="4" a="1"/>
  <c r="K20" i="4" s="1"/>
  <c r="O18" i="4" a="1"/>
  <c r="O18" i="4" s="1"/>
  <c r="M18" i="4" a="1"/>
  <c r="M18" i="4" s="1"/>
  <c r="K21" i="4" a="1"/>
  <c r="K21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<sst xmlns="http://schemas.openxmlformats.org/spreadsheetml/2006/main" count="522" uniqueCount="231">
  <si>
    <t>A</t>
  </si>
  <si>
    <t>B</t>
  </si>
  <si>
    <t>C</t>
  </si>
  <si>
    <t>DANH SÁCH SINH VIÊN KHOA KINH TÊ (2002)</t>
  </si>
  <si>
    <t>Kết quả kiêm tra môn Tin học đại cương</t>
  </si>
  <si>
    <t>a)</t>
  </si>
  <si>
    <t>STT</t>
  </si>
  <si>
    <t>Mã SV</t>
  </si>
  <si>
    <t>Họ và tên</t>
  </si>
  <si>
    <t>Phái</t>
  </si>
  <si>
    <t>Nới sinh</t>
  </si>
  <si>
    <t>Điểm</t>
  </si>
  <si>
    <t>QT01</t>
  </si>
  <si>
    <t>Nữ</t>
  </si>
  <si>
    <t>Bến Tre</t>
  </si>
  <si>
    <t>THỐNG KÊ KẾT QUẢ THI</t>
  </si>
  <si>
    <t>QT02</t>
  </si>
  <si>
    <t>Nam</t>
  </si>
  <si>
    <t>Quảng Ngãi</t>
  </si>
  <si>
    <t>Chỉ tiêu</t>
  </si>
  <si>
    <t>Số lượng</t>
  </si>
  <si>
    <t>KT01</t>
  </si>
  <si>
    <t xml:space="preserve"> Sinh viên không đạt (điểm &lt;5)</t>
  </si>
  <si>
    <t>KT02</t>
  </si>
  <si>
    <t>D</t>
  </si>
  <si>
    <t>KT03</t>
  </si>
  <si>
    <t>KT04</t>
  </si>
  <si>
    <t>Vũng Tàu</t>
  </si>
  <si>
    <t>QT03</t>
  </si>
  <si>
    <t>QT04</t>
  </si>
  <si>
    <t>b)</t>
  </si>
  <si>
    <t>KT05</t>
  </si>
  <si>
    <t>QT05</t>
  </si>
  <si>
    <t>Tỉnh</t>
  </si>
  <si>
    <t>Lớp KT</t>
  </si>
  <si>
    <t>Lớp QT</t>
  </si>
  <si>
    <t>Tổng</t>
  </si>
  <si>
    <t>DANH SÁCH SINH VIÊN</t>
  </si>
  <si>
    <t>TT</t>
  </si>
  <si>
    <t>N.Sinh</t>
  </si>
  <si>
    <t>Tr.Độ</t>
  </si>
  <si>
    <t>Đ.Vị</t>
  </si>
  <si>
    <t>Đ.Viên</t>
  </si>
  <si>
    <t>LCB</t>
  </si>
  <si>
    <t>Năm</t>
  </si>
  <si>
    <t>Đếm số lượng đảng viên theo từng đơn vị (x là đảng viên)</t>
  </si>
  <si>
    <t>DH</t>
  </si>
  <si>
    <t>PTV</t>
  </si>
  <si>
    <t>x</t>
  </si>
  <si>
    <t>TH</t>
  </si>
  <si>
    <t>PX</t>
  </si>
  <si>
    <t>Số lượng đảng viên</t>
  </si>
  <si>
    <t>PKH</t>
  </si>
  <si>
    <t>Đơn vị</t>
  </si>
  <si>
    <t>Số đảng viên</t>
  </si>
  <si>
    <t>CD</t>
  </si>
  <si>
    <t>PT</t>
  </si>
  <si>
    <t>Đếm số lượng đảng viên theo lứa tuổi tính đến năm 2001</t>
  </si>
  <si>
    <t>c)</t>
  </si>
  <si>
    <t>Đếm số lượng nam, nữ theo trình độ</t>
  </si>
  <si>
    <t>Thống kê số lượng nhân viên theo lứa tuổi</t>
  </si>
  <si>
    <t>Thống kê số lượng nhân viên theo trình độ</t>
  </si>
  <si>
    <t>Tính đến năm 2001</t>
  </si>
  <si>
    <t>Lứa tuổi</t>
  </si>
  <si>
    <t>Giới tính</t>
  </si>
  <si>
    <t>Trình độ</t>
  </si>
  <si>
    <t>Dưới 25</t>
  </si>
  <si>
    <t>Từ 25-36</t>
  </si>
  <si>
    <t>Trên 36</t>
  </si>
  <si>
    <t>Bảng kê chứng từ nhập xuất kho nguyên vật liệu</t>
  </si>
  <si>
    <t>Chứng từ số</t>
  </si>
  <si>
    <t>Ngày</t>
  </si>
  <si>
    <t>Vật tư</t>
  </si>
  <si>
    <t>ĐVT</t>
  </si>
  <si>
    <t>Đơn giá</t>
  </si>
  <si>
    <t>Thành tiền</t>
  </si>
  <si>
    <t>N01</t>
  </si>
  <si>
    <t>Xi măng</t>
  </si>
  <si>
    <t>Kg</t>
  </si>
  <si>
    <t>X01</t>
  </si>
  <si>
    <t>N02</t>
  </si>
  <si>
    <t>Gạch</t>
  </si>
  <si>
    <t>Viên</t>
  </si>
  <si>
    <t>X02</t>
  </si>
  <si>
    <t>N03</t>
  </si>
  <si>
    <t>Xuất kho nguyên vật liệu</t>
  </si>
  <si>
    <t>X03</t>
  </si>
  <si>
    <t>Tole</t>
  </si>
  <si>
    <t>Tấm</t>
  </si>
  <si>
    <t>Tổng xuất</t>
  </si>
  <si>
    <t>Xuất trong tháng 1</t>
  </si>
  <si>
    <t>Xuất trong tháng 2</t>
  </si>
  <si>
    <t>N04</t>
  </si>
  <si>
    <t>Amiante</t>
  </si>
  <si>
    <t>X04</t>
  </si>
  <si>
    <t>N05</t>
  </si>
  <si>
    <t>X05</t>
  </si>
  <si>
    <t>N07</t>
  </si>
  <si>
    <t>X07</t>
  </si>
  <si>
    <t>DOANH THU</t>
  </si>
  <si>
    <t>Mã hàng</t>
  </si>
  <si>
    <t>Tên hàng</t>
  </si>
  <si>
    <t>A30SU</t>
  </si>
  <si>
    <t>Sữa</t>
  </si>
  <si>
    <t>B25DU</t>
  </si>
  <si>
    <t>Đường</t>
  </si>
  <si>
    <t>A28KE</t>
  </si>
  <si>
    <t>Kẹo</t>
  </si>
  <si>
    <t>A20DU</t>
  </si>
  <si>
    <t>C25KE</t>
  </si>
  <si>
    <t>A27SU</t>
  </si>
  <si>
    <t>C32DU</t>
  </si>
  <si>
    <t>B18KE</t>
  </si>
  <si>
    <t>A26SU</t>
  </si>
  <si>
    <t>A28DU</t>
  </si>
  <si>
    <t>C30SU</t>
  </si>
  <si>
    <t>A33KE</t>
  </si>
  <si>
    <t>Dùng công thức mảng thống kê bảng bên dưới.</t>
  </si>
  <si>
    <t>Bảng thống kê</t>
  </si>
  <si>
    <t>AKE</t>
  </si>
  <si>
    <t>ADU</t>
  </si>
  <si>
    <t>ASU</t>
  </si>
  <si>
    <t>SỐ LƯỢT BÁN</t>
  </si>
  <si>
    <t>TỔNG THÀNH TIỀN</t>
  </si>
  <si>
    <t>ĐƠN GIÁ</t>
  </si>
  <si>
    <t>C28KE</t>
  </si>
  <si>
    <t>Bảng Loại Hàng</t>
  </si>
  <si>
    <t>Loại 1</t>
  </si>
  <si>
    <t>Loại 2</t>
  </si>
  <si>
    <t>Loại 3</t>
  </si>
  <si>
    <t>C27SU</t>
  </si>
  <si>
    <t>C33KE</t>
  </si>
  <si>
    <t>Dùng công thức mãng tính tổng doanh thu và tổng số lượng bán theo mẫu sau:</t>
  </si>
  <si>
    <t>Bảng 2: Tổng hợp số lượng bán</t>
  </si>
  <si>
    <t>Tổng số lượng bán</t>
  </si>
  <si>
    <t>Tổng doanh thu</t>
  </si>
  <si>
    <t>Tháng09</t>
  </si>
  <si>
    <t>Tháng10</t>
  </si>
  <si>
    <t>MA SỐ</t>
  </si>
  <si>
    <t>TÊN SẢN PHẨM</t>
  </si>
  <si>
    <t>NGÀY BÁN</t>
  </si>
  <si>
    <t>SL</t>
  </si>
  <si>
    <t>GIÁ</t>
  </si>
  <si>
    <t>TĂNG GIÁ</t>
  </si>
  <si>
    <t>2C</t>
  </si>
  <si>
    <t>Máy cưa</t>
  </si>
  <si>
    <t>1C</t>
  </si>
  <si>
    <t>3P</t>
  </si>
  <si>
    <t>Máy phay</t>
  </si>
  <si>
    <t>2K</t>
  </si>
  <si>
    <t>Máy khoan</t>
  </si>
  <si>
    <t>1K</t>
  </si>
  <si>
    <t>1P</t>
  </si>
  <si>
    <t>3M</t>
  </si>
  <si>
    <t>Máy mài</t>
  </si>
  <si>
    <t>TỔNG</t>
  </si>
  <si>
    <t>Đếm số lần bán từng tên sản phẩm theo số lượng</t>
  </si>
  <si>
    <t>BẢNG 2 - THỐNG KÊ</t>
  </si>
  <si>
    <t>TÊN</t>
  </si>
  <si>
    <t>SL ĐÃ BÁN</t>
  </si>
  <si>
    <t>Dưới 100</t>
  </si>
  <si>
    <t>Từ 100 đến 200</t>
  </si>
  <si>
    <t>Trên 200</t>
  </si>
  <si>
    <t>Máy bào</t>
  </si>
  <si>
    <t>Chứng từ</t>
  </si>
  <si>
    <t>Tên vật tư</t>
  </si>
  <si>
    <t>G1000K</t>
  </si>
  <si>
    <t>GẠCH</t>
  </si>
  <si>
    <t>X200C</t>
  </si>
  <si>
    <t>XI MĂNG</t>
  </si>
  <si>
    <t>C20K</t>
  </si>
  <si>
    <t>CÁT</t>
  </si>
  <si>
    <t>G3000K</t>
  </si>
  <si>
    <t>D1200K</t>
  </si>
  <si>
    <t>ĐÁ</t>
  </si>
  <si>
    <t>X300K</t>
  </si>
  <si>
    <t>G1000C</t>
  </si>
  <si>
    <t>X2500K</t>
  </si>
  <si>
    <t>C200C</t>
  </si>
  <si>
    <t>D500C</t>
  </si>
  <si>
    <t>C150K</t>
  </si>
  <si>
    <t>X2000K</t>
  </si>
  <si>
    <t>( Tuần thứ 1: 01/04/2014 - 07/04/2014 ; tuần thứ 2 : 08/04/2014 - 13/04/2014)</t>
  </si>
  <si>
    <t>Tổng thành tiền theo tuần</t>
  </si>
  <si>
    <t>Tuần thứ 1</t>
  </si>
  <si>
    <t>Tuần thứ 2</t>
  </si>
  <si>
    <t>MÃ SP</t>
  </si>
  <si>
    <t>S.LƯỢNG</t>
  </si>
  <si>
    <t>VNA20</t>
  </si>
  <si>
    <t>Sữa bột Vinamilk</t>
  </si>
  <si>
    <t>BOT12</t>
  </si>
  <si>
    <t>Sữa bột Abott</t>
  </si>
  <si>
    <t>ENA30</t>
  </si>
  <si>
    <t>Sữa bột Enfa Grow</t>
  </si>
  <si>
    <t>DUX25</t>
  </si>
  <si>
    <t>Sữa bột cô giái Hà Lan</t>
  </si>
  <si>
    <t>Quý 3</t>
  </si>
  <si>
    <t>VNA50</t>
  </si>
  <si>
    <t>Sũa bột Vinamilk và Sữa bột Abott</t>
  </si>
  <si>
    <t>Sữa bột Abott và Sữa bột Enfa Grow</t>
  </si>
  <si>
    <t>VNA10</t>
  </si>
  <si>
    <t xml:space="preserve">Số lần </t>
  </si>
  <si>
    <t>BOT100</t>
  </si>
  <si>
    <t>Tổng số lượng</t>
  </si>
  <si>
    <t>BOT50</t>
  </si>
  <si>
    <t>ENA60</t>
  </si>
  <si>
    <t>DUX20</t>
  </si>
  <si>
    <t>VNA90</t>
  </si>
  <si>
    <t>VNA15</t>
  </si>
  <si>
    <t>BOT29</t>
  </si>
  <si>
    <t>ENA40</t>
  </si>
  <si>
    <t>DUX50</t>
  </si>
  <si>
    <t>ENA20</t>
  </si>
  <si>
    <t>ENA25</t>
  </si>
  <si>
    <t>TỔNG CỘNG</t>
  </si>
  <si>
    <t>Bài giải</t>
  </si>
  <si>
    <t>Chú thích: kí tự bên trái của chứng từ qui định nhập (N) hay xuất (X)</t>
  </si>
  <si>
    <t>Sử dụng hàm tính tổng có điều kiện hãy tính tổng thành tiền từng mặt hàng theo tuần (dùng công thức mãng)
 (Tuần thứ 1: 01/04/2014 - 07/04/2014, tuần thứ 2: 08/04/2014 - 13/04/2014)</t>
  </si>
  <si>
    <t xml:space="preserve"> CÁT</t>
  </si>
  <si>
    <t xml:space="preserve"> ĐÁ</t>
  </si>
  <si>
    <t xml:space="preserve"> GẠCH</t>
  </si>
  <si>
    <t xml:space="preserve"> XI MĂNG</t>
  </si>
  <si>
    <t>1/ Thiết lập công thức lấy số lượng (dạng số) là những kí tự số bên phải Mã SP</t>
  </si>
  <si>
    <r>
      <t xml:space="preserve">2/ Điền số vào ô trống theo mẫu ở bảng trên </t>
    </r>
    <r>
      <rPr>
        <sz val="11"/>
        <color rgb="FF0070C0"/>
        <rFont val="Calibri"/>
        <family val="2"/>
        <scheme val="minor"/>
      </rPr>
      <t>dùng công thức mảng</t>
    </r>
    <r>
      <rPr>
        <sz val="11"/>
        <color theme="1"/>
        <rFont val="Calibri"/>
        <family val="2"/>
        <scheme val="minor"/>
      </rPr>
      <t xml:space="preserve"> </t>
    </r>
  </si>
  <si>
    <t>Số lượng sản phẩm theo quý</t>
  </si>
  <si>
    <t>1/ Đếm số lượng sinh viên theo chỉ tiêu điểm?</t>
  </si>
  <si>
    <t xml:space="preserve"> Sinh viên 6,5&lt;điểm &lt;=8,5</t>
  </si>
  <si>
    <t>2/ Đếm số lượng sinh viên nam nữ từng lớp theo tỉnh</t>
  </si>
  <si>
    <t>Tuổi</t>
  </si>
  <si>
    <t>1/ Tính tổng số lượng, tổng thành tiền theo từng tên vật tư</t>
  </si>
  <si>
    <t>2/ Tính tổng số lượng, tổng thành tiền trong tháng 1 và tháng 2 theo từng tên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</si>
</sst>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mm/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b/>
      <sz val="10"/>
      <color theme="0"/>
      <name val="Arial"/>
      <family val="2"/>
      <charset val="163"/>
    </font>
    <font>
      <b/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Arial"/>
      <family val="2"/>
    </font>
    <font>
      <sz val="11"/>
      <color rgb="FF0070C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indexed="64"/>
      </bottom>
      <diagonal/>
    </border>
    <border>
      <left/>
      <right/>
      <top style="thin">
        <color rgb="FF0070C0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thin">
        <color rgb="FF0070C0"/>
      </bottom>
      <diagonal/>
    </border>
    <border>
      <left style="double">
        <color rgb="FF0070C0"/>
      </left>
      <right style="thin">
        <color rgb="FF0070C0"/>
      </right>
      <top style="double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double">
        <color rgb="FF0070C0"/>
      </bottom>
      <diagonal/>
    </border>
    <border>
      <left style="thin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double">
        <color rgb="FF0070C0"/>
      </top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double">
        <color rgb="FF0070C0"/>
      </right>
      <top/>
      <bottom style="thin">
        <color rgb="FF0070C0"/>
      </bottom>
      <diagonal/>
    </border>
    <border>
      <left style="double">
        <color rgb="FF0070C0"/>
      </left>
      <right style="double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double">
        <color rgb="FF0070C0"/>
      </left>
      <right/>
      <top style="double">
        <color rgb="FF0070C0"/>
      </top>
      <bottom style="double">
        <color rgb="FF0070C0"/>
      </bottom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</cellStyleXfs>
  <cellXfs count="136">
    <xf numFmtId="0" fontId="0" fillId="0" borderId="0" xfId="0"/>
    <xf numFmtId="0" fontId="0" fillId="0" borderId="1" xfId="0" applyBorder="1"/>
    <xf numFmtId="0" fontId="5" fillId="0" borderId="0" xfId="0" applyFont="1"/>
    <xf numFmtId="0" fontId="6" fillId="3" borderId="2" xfId="0" applyFont="1" applyFill="1" applyBorder="1"/>
    <xf numFmtId="0" fontId="6" fillId="3" borderId="3" xfId="0" applyFont="1" applyFill="1" applyBorder="1"/>
    <xf numFmtId="0" fontId="5" fillId="0" borderId="2" xfId="0" applyFont="1" applyBorder="1"/>
    <xf numFmtId="165" fontId="5" fillId="0" borderId="2" xfId="0" applyNumberFormat="1" applyFont="1" applyBorder="1"/>
    <xf numFmtId="0" fontId="4" fillId="5" borderId="6" xfId="0" applyFont="1" applyFill="1" applyBorder="1"/>
    <xf numFmtId="0" fontId="4" fillId="6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4" fillId="0" borderId="16" xfId="0" applyFont="1" applyBorder="1"/>
    <xf numFmtId="0" fontId="4" fillId="0" borderId="11" xfId="0" applyFont="1" applyBorder="1"/>
    <xf numFmtId="0" fontId="0" fillId="2" borderId="0" xfId="0" applyFill="1"/>
    <xf numFmtId="0" fontId="7" fillId="8" borderId="1" xfId="0" applyFont="1" applyFill="1" applyBorder="1"/>
    <xf numFmtId="0" fontId="0" fillId="0" borderId="0" xfId="0" applyAlignment="1"/>
    <xf numFmtId="0" fontId="7" fillId="8" borderId="1" xfId="0" applyFont="1" applyFill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9" fillId="9" borderId="23" xfId="0" applyFont="1" applyFill="1" applyBorder="1"/>
    <xf numFmtId="0" fontId="0" fillId="0" borderId="23" xfId="0" applyBorder="1"/>
    <xf numFmtId="14" fontId="0" fillId="0" borderId="23" xfId="0" applyNumberFormat="1" applyBorder="1"/>
    <xf numFmtId="0" fontId="10" fillId="10" borderId="2" xfId="0" applyFont="1" applyFill="1" applyBorder="1" applyAlignment="1">
      <alignment vertical="center"/>
    </xf>
    <xf numFmtId="0" fontId="11" fillId="0" borderId="2" xfId="0" applyFont="1" applyBorder="1"/>
    <xf numFmtId="164" fontId="11" fillId="0" borderId="2" xfId="1" applyNumberFormat="1" applyFont="1" applyBorder="1"/>
    <xf numFmtId="0" fontId="11" fillId="0" borderId="0" xfId="0" applyFont="1"/>
    <xf numFmtId="0" fontId="12" fillId="0" borderId="0" xfId="0" applyFont="1"/>
    <xf numFmtId="0" fontId="10" fillId="0" borderId="2" xfId="0" applyFont="1" applyBorder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11" fillId="12" borderId="2" xfId="0" applyFont="1" applyFill="1" applyBorder="1"/>
    <xf numFmtId="0" fontId="2" fillId="10" borderId="2" xfId="0" applyFont="1" applyFill="1" applyBorder="1" applyAlignment="1">
      <alignment vertical="center"/>
    </xf>
    <xf numFmtId="14" fontId="0" fillId="0" borderId="2" xfId="0" applyNumberFormat="1" applyBorder="1"/>
    <xf numFmtId="0" fontId="0" fillId="0" borderId="2" xfId="0" applyBorder="1"/>
    <xf numFmtId="164" fontId="0" fillId="0" borderId="2" xfId="1" applyNumberFormat="1" applyFont="1" applyBorder="1"/>
    <xf numFmtId="14" fontId="0" fillId="0" borderId="2" xfId="1" applyNumberFormat="1" applyFont="1" applyBorder="1"/>
    <xf numFmtId="0" fontId="13" fillId="0" borderId="0" xfId="0" applyFont="1"/>
    <xf numFmtId="0" fontId="15" fillId="14" borderId="1" xfId="2" applyFont="1" applyFill="1" applyBorder="1" applyAlignment="1"/>
    <xf numFmtId="0" fontId="0" fillId="15" borderId="27" xfId="0" applyFill="1" applyBorder="1"/>
    <xf numFmtId="0" fontId="0" fillId="15" borderId="2" xfId="0" applyFill="1" applyBorder="1"/>
    <xf numFmtId="0" fontId="16" fillId="16" borderId="1" xfId="2" applyFont="1" applyFill="1" applyBorder="1"/>
    <xf numFmtId="0" fontId="15" fillId="10" borderId="31" xfId="2" applyFont="1" applyFill="1" applyBorder="1" applyAlignment="1">
      <alignment vertical="center"/>
    </xf>
    <xf numFmtId="0" fontId="15" fillId="10" borderId="22" xfId="2" applyFont="1" applyFill="1" applyBorder="1" applyAlignment="1">
      <alignment vertical="center"/>
    </xf>
    <xf numFmtId="0" fontId="17" fillId="3" borderId="23" xfId="2" applyFont="1" applyFill="1" applyBorder="1" applyAlignment="1">
      <alignment horizontal="center" vertical="center"/>
    </xf>
    <xf numFmtId="0" fontId="14" fillId="0" borderId="23" xfId="2" applyBorder="1"/>
    <xf numFmtId="0" fontId="14" fillId="6" borderId="23" xfId="2" applyFill="1" applyBorder="1"/>
    <xf numFmtId="14" fontId="14" fillId="0" borderId="23" xfId="2" applyNumberFormat="1" applyBorder="1"/>
    <xf numFmtId="9" fontId="14" fillId="0" borderId="23" xfId="3" applyFont="1" applyBorder="1"/>
    <xf numFmtId="3" fontId="14" fillId="0" borderId="23" xfId="2" applyNumberFormat="1" applyBorder="1"/>
    <xf numFmtId="3" fontId="14" fillId="2" borderId="23" xfId="2" applyNumberFormat="1" applyFill="1" applyBorder="1"/>
    <xf numFmtId="0" fontId="14" fillId="0" borderId="0" xfId="2"/>
    <xf numFmtId="0" fontId="18" fillId="12" borderId="35" xfId="2" applyFont="1" applyFill="1" applyBorder="1" applyAlignment="1">
      <alignment horizontal="center" vertical="center"/>
    </xf>
    <xf numFmtId="0" fontId="8" fillId="0" borderId="23" xfId="2" applyFont="1" applyBorder="1"/>
    <xf numFmtId="0" fontId="20" fillId="6" borderId="38" xfId="4" applyFont="1" applyFill="1" applyBorder="1" applyAlignment="1">
      <alignment horizontal="center"/>
    </xf>
    <xf numFmtId="0" fontId="20" fillId="6" borderId="39" xfId="4" applyFont="1" applyFill="1" applyBorder="1" applyAlignment="1">
      <alignment horizontal="center"/>
    </xf>
    <xf numFmtId="0" fontId="20" fillId="6" borderId="40" xfId="0" applyFont="1" applyFill="1" applyBorder="1" applyAlignment="1">
      <alignment horizontal="center"/>
    </xf>
    <xf numFmtId="0" fontId="21" fillId="0" borderId="41" xfId="4" applyFont="1" applyBorder="1" applyAlignment="1">
      <alignment horizontal="center"/>
    </xf>
    <xf numFmtId="0" fontId="21" fillId="0" borderId="24" xfId="4" applyFont="1" applyBorder="1"/>
    <xf numFmtId="14" fontId="21" fillId="0" borderId="24" xfId="4" applyNumberFormat="1" applyFont="1" applyBorder="1"/>
    <xf numFmtId="164" fontId="21" fillId="0" borderId="42" xfId="5" applyNumberFormat="1" applyFont="1" applyBorder="1"/>
    <xf numFmtId="0" fontId="21" fillId="13" borderId="24" xfId="4" applyFont="1" applyFill="1" applyBorder="1"/>
    <xf numFmtId="0" fontId="15" fillId="10" borderId="17" xfId="6" applyFont="1" applyFill="1" applyBorder="1" applyAlignment="1">
      <alignment horizontal="center" vertical="center"/>
    </xf>
    <xf numFmtId="0" fontId="15" fillId="10" borderId="17" xfId="6" applyFont="1" applyFill="1" applyBorder="1" applyAlignment="1">
      <alignment horizontal="center" vertical="center" wrapText="1"/>
    </xf>
    <xf numFmtId="0" fontId="15" fillId="10" borderId="17" xfId="6" applyFont="1" applyFill="1" applyBorder="1" applyAlignment="1">
      <alignment vertical="center"/>
    </xf>
    <xf numFmtId="0" fontId="16" fillId="0" borderId="17" xfId="6" applyFont="1" applyBorder="1" applyAlignment="1">
      <alignment horizontal="center"/>
    </xf>
    <xf numFmtId="0" fontId="16" fillId="0" borderId="17" xfId="6" applyFont="1" applyBorder="1" applyAlignment="1">
      <alignment horizontal="left" vertical="center"/>
    </xf>
    <xf numFmtId="166" fontId="16" fillId="0" borderId="17" xfId="6" applyNumberFormat="1" applyFont="1" applyBorder="1" applyAlignment="1">
      <alignment horizontal="center"/>
    </xf>
    <xf numFmtId="0" fontId="16" fillId="0" borderId="17" xfId="6" applyFont="1" applyBorder="1"/>
    <xf numFmtId="164" fontId="16" fillId="0" borderId="17" xfId="7" applyNumberFormat="1" applyFont="1" applyBorder="1"/>
    <xf numFmtId="0" fontId="23" fillId="12" borderId="1" xfId="0" applyFont="1" applyFill="1" applyBorder="1"/>
    <xf numFmtId="0" fontId="16" fillId="17" borderId="17" xfId="6" applyFont="1" applyFill="1" applyBorder="1"/>
    <xf numFmtId="164" fontId="16" fillId="16" borderId="1" xfId="2" applyNumberFormat="1" applyFont="1" applyFill="1" applyBorder="1"/>
    <xf numFmtId="0" fontId="16" fillId="16" borderId="1" xfId="2" applyNumberFormat="1" applyFont="1" applyFill="1" applyBorder="1"/>
    <xf numFmtId="0" fontId="5" fillId="0" borderId="0" xfId="0" applyFont="1" applyBorder="1"/>
    <xf numFmtId="0" fontId="0" fillId="0" borderId="0" xfId="0" applyBorder="1"/>
    <xf numFmtId="0" fontId="2" fillId="7" borderId="1" xfId="0" applyFont="1" applyFill="1" applyBorder="1"/>
    <xf numFmtId="0" fontId="0" fillId="11" borderId="1" xfId="0" applyFill="1" applyBorder="1"/>
    <xf numFmtId="0" fontId="8" fillId="0" borderId="32" xfId="2" applyFont="1" applyBorder="1" applyAlignment="1">
      <alignment horizontal="center"/>
    </xf>
    <xf numFmtId="0" fontId="8" fillId="0" borderId="33" xfId="2" applyFont="1" applyBorder="1" applyAlignment="1">
      <alignment horizontal="center"/>
    </xf>
    <xf numFmtId="0" fontId="8" fillId="0" borderId="34" xfId="2" applyFont="1" applyBorder="1" applyAlignment="1">
      <alignment horizontal="center"/>
    </xf>
    <xf numFmtId="0" fontId="18" fillId="0" borderId="23" xfId="2" applyFont="1" applyBorder="1" applyAlignment="1">
      <alignment horizontal="center"/>
    </xf>
    <xf numFmtId="0" fontId="18" fillId="12" borderId="36" xfId="2" applyFont="1" applyFill="1" applyBorder="1" applyAlignment="1">
      <alignment horizontal="center" vertical="center" wrapText="1"/>
    </xf>
    <xf numFmtId="0" fontId="18" fillId="12" borderId="37" xfId="2" applyFont="1" applyFill="1" applyBorder="1" applyAlignment="1">
      <alignment horizontal="center" vertical="center" wrapText="1"/>
    </xf>
    <xf numFmtId="0" fontId="21" fillId="0" borderId="0" xfId="4" applyFont="1" applyAlignment="1">
      <alignment horizontal="left" wrapText="1"/>
    </xf>
    <xf numFmtId="0" fontId="22" fillId="0" borderId="43" xfId="4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3" fillId="12" borderId="1" xfId="0" applyFont="1" applyFill="1" applyBorder="1" applyAlignment="1">
      <alignment horizontal="center"/>
    </xf>
    <xf numFmtId="0" fontId="15" fillId="17" borderId="17" xfId="6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7" fillId="8" borderId="18" xfId="0" applyFont="1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 vertical="center"/>
    </xf>
    <xf numFmtId="0" fontId="10" fillId="11" borderId="2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14" borderId="18" xfId="2" applyFont="1" applyFill="1" applyBorder="1" applyAlignment="1">
      <alignment horizontal="center"/>
    </xf>
    <xf numFmtId="0" fontId="15" fillId="14" borderId="20" xfId="2" applyFont="1" applyFill="1" applyBorder="1" applyAlignment="1">
      <alignment horizontal="center"/>
    </xf>
    <xf numFmtId="0" fontId="15" fillId="14" borderId="19" xfId="2" applyFont="1" applyFill="1" applyBorder="1" applyAlignment="1">
      <alignment horizontal="center"/>
    </xf>
    <xf numFmtId="0" fontId="15" fillId="10" borderId="28" xfId="2" applyFont="1" applyFill="1" applyBorder="1" applyAlignment="1">
      <alignment horizontal="center"/>
    </xf>
    <xf numFmtId="0" fontId="15" fillId="10" borderId="29" xfId="2" applyFont="1" applyFill="1" applyBorder="1" applyAlignment="1">
      <alignment horizontal="center"/>
    </xf>
    <xf numFmtId="0" fontId="15" fillId="10" borderId="30" xfId="2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 vertical="center" wrapText="1"/>
    </xf>
    <xf numFmtId="0" fontId="2" fillId="10" borderId="31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15" fillId="15" borderId="18" xfId="2" applyFont="1" applyFill="1" applyBorder="1" applyAlignment="1">
      <alignment horizontal="center"/>
    </xf>
    <xf numFmtId="0" fontId="15" fillId="15" borderId="19" xfId="2" applyFont="1" applyFill="1" applyBorder="1" applyAlignment="1">
      <alignment horizontal="center"/>
    </xf>
    <xf numFmtId="0" fontId="2" fillId="10" borderId="47" xfId="0" applyFont="1" applyFill="1" applyBorder="1" applyAlignment="1">
      <alignment vertical="center"/>
    </xf>
  </cellXfs>
  <cellStyles count="8">
    <cellStyle name="Comma" xfId="1" builtinId="3"/>
    <cellStyle name="Comma 2 2" xfId="5" xr:uid="{8FC6890D-C54F-471D-8D95-CA86AD2F11C7}"/>
    <cellStyle name="Comma 3" xfId="7" xr:uid="{1037F7FF-A164-4977-AAFC-2E5592938BDF}"/>
    <cellStyle name="Normal" xfId="0" builtinId="0"/>
    <cellStyle name="Normal 2" xfId="2" xr:uid="{00000000-0005-0000-0000-000002000000}"/>
    <cellStyle name="Normal 2 2" xfId="4" xr:uid="{A3F37518-2D76-4CAE-B9F0-C8476F462C12}"/>
    <cellStyle name="Normal 3" xfId="6" xr:uid="{655E805A-F7A3-4859-A53B-C4853C2CED2E}"/>
    <cellStyle name="Percent 2" xfId="3" xr:uid="{9EF08A8E-ECD7-4BC3-B6A7-EF0F94938C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D35D-5F92-4F69-B0FD-52231537C72D}">
  <dimension ref="A2:G22"/>
  <sheetViews>
    <sheetView tabSelected="1" topLeftCell="A5" workbookViewId="0">
      <selection activeCell="D19" sqref="D19"/>
    </sheetView>
  </sheetViews>
  <sheetFormatPr defaultRowHeight="15" x14ac:dyDescent="0.25"/>
  <cols>
    <col min="1" max="1" width="9.7109375" customWidth="1"/>
    <col min="2" max="2" width="17.42578125" customWidth="1"/>
    <col min="3" max="3" width="13.28515625" customWidth="1"/>
    <col min="4" max="4" width="18.7109375" customWidth="1"/>
    <col min="5" max="5" width="11.42578125" customWidth="1"/>
    <col min="6" max="6" width="13" customWidth="1"/>
    <col min="7" max="7" width="15.28515625" customWidth="1"/>
    <col min="8" max="8" width="15.42578125" customWidth="1"/>
    <col min="9" max="9" width="15.5703125" customWidth="1"/>
  </cols>
  <sheetData>
    <row r="2" spans="1:7" x14ac:dyDescent="0.25">
      <c r="A2" s="45" t="s">
        <v>138</v>
      </c>
      <c r="B2" s="45" t="s">
        <v>139</v>
      </c>
      <c r="C2" s="45" t="s">
        <v>140</v>
      </c>
      <c r="D2" s="45" t="s">
        <v>141</v>
      </c>
      <c r="E2" s="45" t="s">
        <v>142</v>
      </c>
      <c r="F2" s="45" t="s">
        <v>143</v>
      </c>
      <c r="G2" s="45" t="s">
        <v>99</v>
      </c>
    </row>
    <row r="3" spans="1:7" x14ac:dyDescent="0.25">
      <c r="A3" s="46" t="s">
        <v>144</v>
      </c>
      <c r="B3" s="47" t="s">
        <v>145</v>
      </c>
      <c r="C3" s="48">
        <v>37083</v>
      </c>
      <c r="D3" s="46">
        <v>400</v>
      </c>
      <c r="E3" s="47">
        <v>240000</v>
      </c>
      <c r="F3" s="49">
        <v>0.1</v>
      </c>
      <c r="G3" s="50">
        <v>105600000.00000001</v>
      </c>
    </row>
    <row r="4" spans="1:7" x14ac:dyDescent="0.25">
      <c r="A4" s="46" t="s">
        <v>146</v>
      </c>
      <c r="B4" s="47" t="s">
        <v>145</v>
      </c>
      <c r="C4" s="48">
        <v>37084</v>
      </c>
      <c r="D4" s="46">
        <v>120</v>
      </c>
      <c r="E4" s="47">
        <v>250000</v>
      </c>
      <c r="F4" s="49">
        <v>0.1</v>
      </c>
      <c r="G4" s="50">
        <v>33000000.000000004</v>
      </c>
    </row>
    <row r="5" spans="1:7" x14ac:dyDescent="0.25">
      <c r="A5" s="46" t="s">
        <v>147</v>
      </c>
      <c r="B5" s="47" t="s">
        <v>148</v>
      </c>
      <c r="C5" s="48">
        <v>37096</v>
      </c>
      <c r="D5" s="46">
        <v>300</v>
      </c>
      <c r="E5" s="47">
        <v>700</v>
      </c>
      <c r="F5" s="49">
        <v>0.1</v>
      </c>
      <c r="G5" s="50">
        <v>231000.00000000003</v>
      </c>
    </row>
    <row r="6" spans="1:7" x14ac:dyDescent="0.25">
      <c r="A6" s="46" t="s">
        <v>149</v>
      </c>
      <c r="B6" s="47" t="s">
        <v>150</v>
      </c>
      <c r="C6" s="48">
        <v>37105</v>
      </c>
      <c r="D6" s="46">
        <v>50</v>
      </c>
      <c r="E6" s="47">
        <v>630000</v>
      </c>
      <c r="F6" s="49">
        <v>7.0000000000000007E-2</v>
      </c>
      <c r="G6" s="50">
        <v>33705000</v>
      </c>
    </row>
    <row r="7" spans="1:7" x14ac:dyDescent="0.25">
      <c r="A7" s="46" t="s">
        <v>151</v>
      </c>
      <c r="B7" s="47" t="s">
        <v>150</v>
      </c>
      <c r="C7" s="48">
        <v>37106</v>
      </c>
      <c r="D7" s="46">
        <v>220</v>
      </c>
      <c r="E7" s="47">
        <v>640000</v>
      </c>
      <c r="F7" s="49">
        <v>7.0000000000000007E-2</v>
      </c>
      <c r="G7" s="50">
        <v>150656000</v>
      </c>
    </row>
    <row r="8" spans="1:7" x14ac:dyDescent="0.25">
      <c r="A8" s="46" t="s">
        <v>152</v>
      </c>
      <c r="B8" s="47" t="s">
        <v>148</v>
      </c>
      <c r="C8" s="48">
        <v>37114</v>
      </c>
      <c r="D8" s="46">
        <v>90</v>
      </c>
      <c r="E8" s="47">
        <v>1000</v>
      </c>
      <c r="F8" s="49">
        <v>7.0000000000000007E-2</v>
      </c>
      <c r="G8" s="50">
        <v>96300</v>
      </c>
    </row>
    <row r="9" spans="1:7" x14ac:dyDescent="0.25">
      <c r="A9" s="46" t="s">
        <v>153</v>
      </c>
      <c r="B9" s="47" t="s">
        <v>154</v>
      </c>
      <c r="C9" s="48">
        <v>37146</v>
      </c>
      <c r="D9" s="46">
        <v>80</v>
      </c>
      <c r="E9" s="47">
        <v>500000</v>
      </c>
      <c r="F9" s="49">
        <v>0.1</v>
      </c>
      <c r="G9" s="50">
        <v>44000000</v>
      </c>
    </row>
    <row r="10" spans="1:7" x14ac:dyDescent="0.25">
      <c r="A10" s="46" t="s">
        <v>153</v>
      </c>
      <c r="B10" s="47" t="s">
        <v>154</v>
      </c>
      <c r="C10" s="48">
        <v>37460</v>
      </c>
      <c r="D10" s="46">
        <v>100</v>
      </c>
      <c r="E10" s="47">
        <v>500000</v>
      </c>
      <c r="F10" s="49">
        <v>0.1</v>
      </c>
      <c r="G10" s="50">
        <v>55000000.000000007</v>
      </c>
    </row>
    <row r="11" spans="1:7" x14ac:dyDescent="0.25">
      <c r="A11" s="79" t="s">
        <v>155</v>
      </c>
      <c r="B11" s="80"/>
      <c r="C11" s="81"/>
      <c r="D11" s="46"/>
      <c r="E11" s="46"/>
      <c r="F11" s="50"/>
      <c r="G11" s="51">
        <v>422288300</v>
      </c>
    </row>
    <row r="13" spans="1:7" x14ac:dyDescent="0.25">
      <c r="B13" s="52" t="s">
        <v>156</v>
      </c>
      <c r="D13" s="52"/>
      <c r="E13" s="52"/>
    </row>
    <row r="15" spans="1:7" x14ac:dyDescent="0.25">
      <c r="B15" s="82" t="s">
        <v>157</v>
      </c>
      <c r="C15" s="82"/>
      <c r="D15" s="82"/>
      <c r="E15" s="82"/>
    </row>
    <row r="16" spans="1:7" x14ac:dyDescent="0.25">
      <c r="B16" s="53" t="s">
        <v>158</v>
      </c>
      <c r="C16" s="83" t="s">
        <v>159</v>
      </c>
      <c r="D16" s="84"/>
      <c r="E16" s="84"/>
    </row>
    <row r="17" spans="2:5" x14ac:dyDescent="0.25">
      <c r="B17" s="46"/>
      <c r="C17" s="46" t="s">
        <v>160</v>
      </c>
      <c r="D17" s="46" t="s">
        <v>161</v>
      </c>
      <c r="E17" s="46" t="s">
        <v>162</v>
      </c>
    </row>
    <row r="18" spans="2:5" x14ac:dyDescent="0.25">
      <c r="B18" s="54" t="s">
        <v>145</v>
      </c>
      <c r="C18" s="46">
        <f t="array" ref="C18">SUM(1*($B$3:$B$10=$B18)*($D$3:$D$10&lt;100))</f>
        <v>0</v>
      </c>
      <c r="D18" s="46">
        <f t="array" ref="D18">SUM(1*($B$3:$B$10=$B18)*($D$3:$D$10&gt;100)*($D$3:$D$10&lt;200))</f>
        <v>1</v>
      </c>
      <c r="E18" s="46">
        <f t="array" ref="E18">SUM(1*($B$3:$B$10=$B18)*($D$3:$D$10&gt;200))</f>
        <v>1</v>
      </c>
    </row>
    <row r="19" spans="2:5" x14ac:dyDescent="0.25">
      <c r="B19" s="54" t="s">
        <v>150</v>
      </c>
      <c r="C19" s="46">
        <f t="array" ref="C19">SUM(1*($B$3:$B$10=$B19)*($D$3:$D$10&lt;100))</f>
        <v>1</v>
      </c>
      <c r="D19" s="46">
        <f t="array" ref="D19">SUM(1*($B$3:$B$10=$B19)*($D$3:$D$10&gt;100)*($D$3:$D$10&lt;200))</f>
        <v>0</v>
      </c>
      <c r="E19" s="46">
        <f t="array" ref="E19">SUM(1*($B$3:$B$10=$B19)*($D$3:$D$10&gt;200))</f>
        <v>1</v>
      </c>
    </row>
    <row r="20" spans="2:5" x14ac:dyDescent="0.25">
      <c r="B20" s="54" t="s">
        <v>154</v>
      </c>
      <c r="C20" s="46">
        <f t="array" ref="C20">SUM(1*($B$3:$B$10=$B20)*($D$3:$D$10&lt;100))</f>
        <v>1</v>
      </c>
      <c r="D20" s="46">
        <f t="array" ref="D20">SUM(1*($B$3:$B$10=$B20)*($D$3:$D$10&gt;100)*($D$3:$D$10&lt;200))</f>
        <v>0</v>
      </c>
      <c r="E20" s="46">
        <f t="array" ref="E20">SUM(1*($B$3:$B$10=$B20)*($D$3:$D$10&gt;200))</f>
        <v>0</v>
      </c>
    </row>
    <row r="21" spans="2:5" x14ac:dyDescent="0.25">
      <c r="B21" s="54" t="s">
        <v>163</v>
      </c>
      <c r="C21" s="46">
        <f t="array" ref="C21">SUM(1*($B$3:$B$10=$B21)*($D$3:$D$10&lt;100))</f>
        <v>0</v>
      </c>
      <c r="D21" s="46">
        <f t="array" ref="D21">SUM(1*($B$3:$B$10=$B21)*($D$3:$D$10&gt;100)*($D$3:$D$10&lt;200))</f>
        <v>0</v>
      </c>
      <c r="E21" s="46">
        <f t="array" ref="E21">SUM(1*($B$3:$B$10=$B21)*($D$3:$D$10&gt;200))</f>
        <v>0</v>
      </c>
    </row>
    <row r="22" spans="2:5" x14ac:dyDescent="0.25">
      <c r="B22" s="54" t="s">
        <v>148</v>
      </c>
      <c r="C22" s="46">
        <f t="array" ref="C22">SUM(1*($B$3:$B$10=$B22)*($D$3:$D$10&lt;100))</f>
        <v>1</v>
      </c>
      <c r="D22" s="46">
        <f t="array" ref="D22">SUM(1*($B$3:$B$10=$B22)*($D$3:$D$10&gt;100)*($D$3:$D$10&lt;200))</f>
        <v>0</v>
      </c>
      <c r="E22" s="46">
        <f t="array" ref="E22">SUM(1*($B$3:$B$10=$B22)*($D$3:$D$10&gt;200))</f>
        <v>1</v>
      </c>
    </row>
  </sheetData>
  <mergeCells count="3">
    <mergeCell ref="A11:C11"/>
    <mergeCell ref="B15:E15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6CED-8AB1-4661-BBFC-CA2ECCC0E13A}">
  <dimension ref="A1:J17"/>
  <sheetViews>
    <sheetView workbookViewId="0">
      <selection activeCell="I5" sqref="I5:J8"/>
    </sheetView>
  </sheetViews>
  <sheetFormatPr defaultRowHeight="15" x14ac:dyDescent="0.25"/>
  <cols>
    <col min="2" max="2" width="11.85546875" customWidth="1"/>
    <col min="3" max="3" width="10.140625" bestFit="1" customWidth="1"/>
    <col min="4" max="4" width="10.7109375" bestFit="1" customWidth="1"/>
    <col min="5" max="5" width="10.28515625" bestFit="1" customWidth="1"/>
    <col min="8" max="8" width="10.28515625" bestFit="1" customWidth="1"/>
    <col min="9" max="10" width="10" bestFit="1" customWidth="1"/>
  </cols>
  <sheetData>
    <row r="1" spans="1:10" ht="15.75" thickBot="1" x14ac:dyDescent="0.3"/>
    <row r="2" spans="1:10" x14ac:dyDescent="0.25">
      <c r="A2" s="55" t="s">
        <v>6</v>
      </c>
      <c r="B2" s="56" t="s">
        <v>164</v>
      </c>
      <c r="C2" s="56" t="s">
        <v>71</v>
      </c>
      <c r="D2" s="56" t="s">
        <v>165</v>
      </c>
      <c r="E2" s="57" t="s">
        <v>75</v>
      </c>
    </row>
    <row r="3" spans="1:10" x14ac:dyDescent="0.25">
      <c r="A3" s="58">
        <v>1</v>
      </c>
      <c r="B3" s="59" t="s">
        <v>166</v>
      </c>
      <c r="C3" s="60">
        <v>41730</v>
      </c>
      <c r="D3" s="59" t="s">
        <v>167</v>
      </c>
      <c r="E3" s="61">
        <v>8000</v>
      </c>
      <c r="H3" s="86" t="s">
        <v>183</v>
      </c>
      <c r="I3" s="86"/>
      <c r="J3" s="86"/>
    </row>
    <row r="4" spans="1:10" x14ac:dyDescent="0.25">
      <c r="A4" s="58">
        <v>2</v>
      </c>
      <c r="B4" s="59" t="s">
        <v>168</v>
      </c>
      <c r="C4" s="60">
        <v>41731</v>
      </c>
      <c r="D4" s="62" t="s">
        <v>169</v>
      </c>
      <c r="E4" s="61">
        <v>6500</v>
      </c>
      <c r="H4" s="59"/>
      <c r="I4" s="59" t="s">
        <v>184</v>
      </c>
      <c r="J4" s="59" t="s">
        <v>185</v>
      </c>
    </row>
    <row r="5" spans="1:10" x14ac:dyDescent="0.25">
      <c r="A5" s="58">
        <v>3</v>
      </c>
      <c r="B5" s="59" t="s">
        <v>170</v>
      </c>
      <c r="C5" s="60">
        <v>41732</v>
      </c>
      <c r="D5" s="62" t="s">
        <v>171</v>
      </c>
      <c r="E5" s="61">
        <v>7200</v>
      </c>
      <c r="H5" s="59" t="s">
        <v>218</v>
      </c>
      <c r="I5" s="59">
        <f t="array" ref="I5">SUM($E$3:$E$14*($D$3:$D$14=TRIM($H5))*("Tuần thứ "&amp;INT((DAY($C$3:$C$14)+6)/7)=I$4))</f>
        <v>7200</v>
      </c>
      <c r="J5" s="59">
        <f t="array" ref="J5">SUM($E$3:$E$14*($D$3:$D$14=TRIM($H5))*("Tuần thứ "&amp;INT((DAY($C$3:$C$14)+6)/7)=J$4))</f>
        <v>7000</v>
      </c>
    </row>
    <row r="6" spans="1:10" x14ac:dyDescent="0.25">
      <c r="A6" s="58">
        <v>4</v>
      </c>
      <c r="B6" s="59" t="s">
        <v>172</v>
      </c>
      <c r="C6" s="60">
        <v>41733</v>
      </c>
      <c r="D6" s="62" t="s">
        <v>167</v>
      </c>
      <c r="E6" s="61">
        <v>4300</v>
      </c>
      <c r="H6" s="59" t="s">
        <v>219</v>
      </c>
      <c r="I6" s="59">
        <f t="array" ref="I6">SUM($E$3:$E$14*($D$3:$D$14=TRIM($H6))*("Tuần thứ "&amp;INT((DAY($C$3:$C$14)+6)/7)=I$4))</f>
        <v>6800</v>
      </c>
      <c r="J6" s="59">
        <f t="array" ref="J6">SUM($E$3:$E$14*($D$3:$D$14=TRIM($H6))*("Tuần thứ "&amp;INT((DAY($C$3:$C$14)+6)/7)=J$4))</f>
        <v>9200</v>
      </c>
    </row>
    <row r="7" spans="1:10" x14ac:dyDescent="0.25">
      <c r="A7" s="58">
        <v>5</v>
      </c>
      <c r="B7" s="59" t="s">
        <v>173</v>
      </c>
      <c r="C7" s="60">
        <v>41733</v>
      </c>
      <c r="D7" s="62" t="s">
        <v>174</v>
      </c>
      <c r="E7" s="61">
        <v>6800</v>
      </c>
      <c r="H7" s="59" t="s">
        <v>220</v>
      </c>
      <c r="I7" s="59">
        <f t="array" ref="I7">SUM($E$3:$E$14*($D$3:$D$14=TRIM($H7))*("Tuần thứ "&amp;INT((DAY($C$3:$C$14)+6)/7)=I$4))</f>
        <v>20200</v>
      </c>
      <c r="J7" s="59">
        <f t="array" ref="J7">SUM($E$3:$E$14*($D$3:$D$14=TRIM($H7))*("Tuần thứ "&amp;INT((DAY($C$3:$C$14)+6)/7)=J$4))</f>
        <v>0</v>
      </c>
    </row>
    <row r="8" spans="1:10" x14ac:dyDescent="0.25">
      <c r="A8" s="58">
        <v>6</v>
      </c>
      <c r="B8" s="59" t="s">
        <v>175</v>
      </c>
      <c r="C8" s="60">
        <v>41735</v>
      </c>
      <c r="D8" s="62" t="s">
        <v>169</v>
      </c>
      <c r="E8" s="61">
        <v>5200</v>
      </c>
      <c r="H8" s="59" t="s">
        <v>221</v>
      </c>
      <c r="I8" s="59">
        <f t="array" ref="I8">SUM($E$3:$E$14*($D$3:$D$14=TRIM($H8))*("Tuần thứ "&amp;INT((DAY($C$3:$C$14)+6)/7)=I$4))</f>
        <v>11700</v>
      </c>
      <c r="J8" s="59">
        <f t="array" ref="J8">SUM($E$3:$E$14*($D$3:$D$14=TRIM($H8))*("Tuần thứ "&amp;INT((DAY($C$3:$C$14)+6)/7)=J$4))</f>
        <v>12900</v>
      </c>
    </row>
    <row r="9" spans="1:10" x14ac:dyDescent="0.25">
      <c r="A9" s="58">
        <v>7</v>
      </c>
      <c r="B9" s="59" t="s">
        <v>176</v>
      </c>
      <c r="C9" s="60">
        <v>41736</v>
      </c>
      <c r="D9" s="62" t="s">
        <v>167</v>
      </c>
      <c r="E9" s="61">
        <v>7900</v>
      </c>
    </row>
    <row r="10" spans="1:10" x14ac:dyDescent="0.25">
      <c r="A10" s="58">
        <v>8</v>
      </c>
      <c r="B10" s="59" t="s">
        <v>177</v>
      </c>
      <c r="C10" s="60">
        <v>41737</v>
      </c>
      <c r="D10" s="62" t="s">
        <v>169</v>
      </c>
      <c r="E10" s="61">
        <v>8100</v>
      </c>
    </row>
    <row r="11" spans="1:10" x14ac:dyDescent="0.25">
      <c r="A11" s="58">
        <v>9</v>
      </c>
      <c r="B11" s="59" t="s">
        <v>178</v>
      </c>
      <c r="C11" s="60">
        <v>41738</v>
      </c>
      <c r="D11" s="62" t="s">
        <v>171</v>
      </c>
      <c r="E11" s="61">
        <v>2500</v>
      </c>
    </row>
    <row r="12" spans="1:10" x14ac:dyDescent="0.25">
      <c r="A12" s="58">
        <v>10</v>
      </c>
      <c r="B12" s="59" t="s">
        <v>179</v>
      </c>
      <c r="C12" s="60">
        <v>41738</v>
      </c>
      <c r="D12" s="62" t="s">
        <v>174</v>
      </c>
      <c r="E12" s="61">
        <v>9200</v>
      </c>
    </row>
    <row r="13" spans="1:10" x14ac:dyDescent="0.25">
      <c r="A13" s="58">
        <v>11</v>
      </c>
      <c r="B13" s="59" t="s">
        <v>180</v>
      </c>
      <c r="C13" s="60">
        <v>41739</v>
      </c>
      <c r="D13" s="62" t="s">
        <v>171</v>
      </c>
      <c r="E13" s="61">
        <v>4500</v>
      </c>
    </row>
    <row r="14" spans="1:10" x14ac:dyDescent="0.25">
      <c r="A14" s="58">
        <v>12</v>
      </c>
      <c r="B14" s="59" t="s">
        <v>181</v>
      </c>
      <c r="C14" s="60">
        <v>41741</v>
      </c>
      <c r="D14" s="62" t="s">
        <v>169</v>
      </c>
      <c r="E14" s="61">
        <v>4800</v>
      </c>
    </row>
    <row r="16" spans="1:10" x14ac:dyDescent="0.25">
      <c r="B16" s="85" t="s">
        <v>217</v>
      </c>
      <c r="C16" s="85"/>
      <c r="D16" s="85"/>
      <c r="E16" s="85"/>
      <c r="F16" s="85"/>
    </row>
    <row r="17" spans="2:2" x14ac:dyDescent="0.25">
      <c r="B17" t="s">
        <v>182</v>
      </c>
    </row>
  </sheetData>
  <mergeCells count="2">
    <mergeCell ref="B16:F16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5738-1FC5-425C-AF98-46A38CB77BD9}">
  <dimension ref="A2:J22"/>
  <sheetViews>
    <sheetView workbookViewId="0">
      <selection activeCell="F3" sqref="F3:F21"/>
    </sheetView>
  </sheetViews>
  <sheetFormatPr defaultRowHeight="15" x14ac:dyDescent="0.25"/>
  <cols>
    <col min="1" max="1" width="5.7109375" bestFit="1" customWidth="1"/>
    <col min="2" max="2" width="9.7109375" bestFit="1" customWidth="1"/>
    <col min="3" max="3" width="13.42578125" bestFit="1" customWidth="1"/>
    <col min="4" max="4" width="24.85546875" bestFit="1" customWidth="1"/>
    <col min="5" max="5" width="11.140625" bestFit="1" customWidth="1"/>
    <col min="6" max="6" width="12.42578125" customWidth="1"/>
    <col min="8" max="8" width="14.85546875" customWidth="1"/>
    <col min="9" max="9" width="30.42578125" bestFit="1" customWidth="1"/>
    <col min="10" max="10" width="32.140625" bestFit="1" customWidth="1"/>
  </cols>
  <sheetData>
    <row r="2" spans="1:10" ht="15.75" x14ac:dyDescent="0.25">
      <c r="A2" s="63" t="s">
        <v>6</v>
      </c>
      <c r="B2" s="63" t="s">
        <v>186</v>
      </c>
      <c r="C2" s="63" t="s">
        <v>140</v>
      </c>
      <c r="D2" s="64" t="s">
        <v>139</v>
      </c>
      <c r="E2" s="65" t="s">
        <v>124</v>
      </c>
      <c r="F2" s="64" t="s">
        <v>187</v>
      </c>
      <c r="H2" t="s">
        <v>222</v>
      </c>
    </row>
    <row r="3" spans="1:10" ht="15.75" x14ac:dyDescent="0.25">
      <c r="A3" s="66">
        <v>1</v>
      </c>
      <c r="B3" s="67" t="s">
        <v>188</v>
      </c>
      <c r="C3" s="68">
        <v>40909</v>
      </c>
      <c r="D3" s="69" t="s">
        <v>189</v>
      </c>
      <c r="E3" s="70">
        <v>97000</v>
      </c>
      <c r="F3" s="69">
        <f>RIGHT(B3,LEN(B3)-3)*1</f>
        <v>20</v>
      </c>
      <c r="H3" t="s">
        <v>223</v>
      </c>
    </row>
    <row r="4" spans="1:10" ht="15.75" x14ac:dyDescent="0.25">
      <c r="A4" s="66">
        <v>2</v>
      </c>
      <c r="B4" s="67" t="s">
        <v>190</v>
      </c>
      <c r="C4" s="68">
        <v>40944</v>
      </c>
      <c r="D4" s="69" t="s">
        <v>191</v>
      </c>
      <c r="E4" s="70">
        <v>160000</v>
      </c>
      <c r="F4" s="69">
        <f t="shared" ref="F4:F21" si="0">RIGHT(B4,LEN(B4)-3)*1</f>
        <v>12</v>
      </c>
    </row>
    <row r="5" spans="1:10" ht="15.75" x14ac:dyDescent="0.25">
      <c r="A5" s="66">
        <v>3</v>
      </c>
      <c r="B5" s="67" t="s">
        <v>192</v>
      </c>
      <c r="C5" s="68">
        <v>40945</v>
      </c>
      <c r="D5" s="69" t="s">
        <v>193</v>
      </c>
      <c r="E5" s="70">
        <v>140000</v>
      </c>
      <c r="F5" s="69">
        <f t="shared" si="0"/>
        <v>30</v>
      </c>
      <c r="H5" s="87" t="s">
        <v>224</v>
      </c>
      <c r="I5" s="87"/>
      <c r="J5" s="87"/>
    </row>
    <row r="6" spans="1:10" ht="15.75" x14ac:dyDescent="0.25">
      <c r="A6" s="66">
        <v>4</v>
      </c>
      <c r="B6" s="67" t="s">
        <v>194</v>
      </c>
      <c r="C6" s="68">
        <v>40946</v>
      </c>
      <c r="D6" s="69" t="s">
        <v>195</v>
      </c>
      <c r="E6" s="70">
        <v>120000</v>
      </c>
      <c r="F6" s="69">
        <f t="shared" si="0"/>
        <v>25</v>
      </c>
      <c r="H6" s="1"/>
      <c r="I6" s="88" t="s">
        <v>196</v>
      </c>
      <c r="J6" s="88"/>
    </row>
    <row r="7" spans="1:10" ht="15.75" x14ac:dyDescent="0.25">
      <c r="A7" s="66">
        <v>5</v>
      </c>
      <c r="B7" s="67" t="s">
        <v>197</v>
      </c>
      <c r="C7" s="68">
        <v>40979</v>
      </c>
      <c r="D7" s="69" t="s">
        <v>189</v>
      </c>
      <c r="E7" s="70">
        <v>97000</v>
      </c>
      <c r="F7" s="69">
        <f t="shared" si="0"/>
        <v>50</v>
      </c>
      <c r="H7" s="1"/>
      <c r="I7" s="71" t="s">
        <v>198</v>
      </c>
      <c r="J7" s="71" t="s">
        <v>199</v>
      </c>
    </row>
    <row r="8" spans="1:10" ht="15.75" x14ac:dyDescent="0.25">
      <c r="A8" s="66">
        <v>6</v>
      </c>
      <c r="B8" s="67" t="s">
        <v>200</v>
      </c>
      <c r="C8" s="68">
        <v>41014</v>
      </c>
      <c r="D8" s="69" t="s">
        <v>189</v>
      </c>
      <c r="E8" s="70">
        <v>97000</v>
      </c>
      <c r="F8" s="69">
        <f t="shared" si="0"/>
        <v>10</v>
      </c>
      <c r="H8" s="1" t="s">
        <v>201</v>
      </c>
      <c r="I8" s="1"/>
      <c r="J8" s="1"/>
    </row>
    <row r="9" spans="1:10" ht="15.75" x14ac:dyDescent="0.25">
      <c r="A9" s="66">
        <v>7</v>
      </c>
      <c r="B9" s="67" t="s">
        <v>202</v>
      </c>
      <c r="C9" s="68">
        <v>41049</v>
      </c>
      <c r="D9" s="69" t="s">
        <v>191</v>
      </c>
      <c r="E9" s="70">
        <v>160000</v>
      </c>
      <c r="F9" s="69">
        <f t="shared" si="0"/>
        <v>100</v>
      </c>
      <c r="H9" s="1" t="s">
        <v>203</v>
      </c>
      <c r="I9" s="1"/>
      <c r="J9" s="1"/>
    </row>
    <row r="10" spans="1:10" ht="15.75" x14ac:dyDescent="0.25">
      <c r="A10" s="66">
        <v>8</v>
      </c>
      <c r="B10" s="67" t="s">
        <v>188</v>
      </c>
      <c r="C10" s="68">
        <v>41050</v>
      </c>
      <c r="D10" s="69" t="s">
        <v>189</v>
      </c>
      <c r="E10" s="70">
        <v>97000</v>
      </c>
      <c r="F10" s="69">
        <f t="shared" si="0"/>
        <v>20</v>
      </c>
    </row>
    <row r="11" spans="1:10" ht="15.75" x14ac:dyDescent="0.25">
      <c r="A11" s="66">
        <v>9</v>
      </c>
      <c r="B11" s="67" t="s">
        <v>204</v>
      </c>
      <c r="C11" s="68">
        <v>41084</v>
      </c>
      <c r="D11" s="69" t="s">
        <v>191</v>
      </c>
      <c r="E11" s="70">
        <v>160000</v>
      </c>
      <c r="F11" s="69">
        <f t="shared" si="0"/>
        <v>50</v>
      </c>
    </row>
    <row r="12" spans="1:10" ht="15.75" x14ac:dyDescent="0.25">
      <c r="A12" s="66">
        <v>10</v>
      </c>
      <c r="B12" s="67" t="s">
        <v>205</v>
      </c>
      <c r="C12" s="68">
        <v>41119</v>
      </c>
      <c r="D12" s="69" t="s">
        <v>193</v>
      </c>
      <c r="E12" s="70">
        <v>140000</v>
      </c>
      <c r="F12" s="69">
        <f t="shared" si="0"/>
        <v>60</v>
      </c>
    </row>
    <row r="13" spans="1:10" ht="15.75" x14ac:dyDescent="0.25">
      <c r="A13" s="66">
        <v>11</v>
      </c>
      <c r="B13" s="67" t="s">
        <v>206</v>
      </c>
      <c r="C13" s="68">
        <v>41122</v>
      </c>
      <c r="D13" s="69" t="s">
        <v>195</v>
      </c>
      <c r="E13" s="70">
        <v>120000</v>
      </c>
      <c r="F13" s="69">
        <f t="shared" si="0"/>
        <v>20</v>
      </c>
    </row>
    <row r="14" spans="1:10" ht="15.75" x14ac:dyDescent="0.25">
      <c r="A14" s="66">
        <v>12</v>
      </c>
      <c r="B14" s="67" t="s">
        <v>207</v>
      </c>
      <c r="C14" s="68">
        <v>41123</v>
      </c>
      <c r="D14" s="69" t="s">
        <v>189</v>
      </c>
      <c r="E14" s="70">
        <v>97000</v>
      </c>
      <c r="F14" s="69">
        <f t="shared" si="0"/>
        <v>90</v>
      </c>
    </row>
    <row r="15" spans="1:10" ht="15.75" x14ac:dyDescent="0.25">
      <c r="A15" s="66">
        <v>13</v>
      </c>
      <c r="B15" s="67" t="s">
        <v>208</v>
      </c>
      <c r="C15" s="68">
        <v>41124</v>
      </c>
      <c r="D15" s="69" t="s">
        <v>189</v>
      </c>
      <c r="E15" s="70">
        <v>97000</v>
      </c>
      <c r="F15" s="69">
        <f t="shared" si="0"/>
        <v>15</v>
      </c>
    </row>
    <row r="16" spans="1:10" ht="15.75" x14ac:dyDescent="0.25">
      <c r="A16" s="66">
        <v>14</v>
      </c>
      <c r="B16" s="67" t="s">
        <v>209</v>
      </c>
      <c r="C16" s="68">
        <v>41154</v>
      </c>
      <c r="D16" s="69" t="s">
        <v>191</v>
      </c>
      <c r="E16" s="70">
        <v>160000</v>
      </c>
      <c r="F16" s="69">
        <f t="shared" si="0"/>
        <v>29</v>
      </c>
    </row>
    <row r="17" spans="1:6" ht="15.75" x14ac:dyDescent="0.25">
      <c r="A17" s="66">
        <v>15</v>
      </c>
      <c r="B17" s="67" t="s">
        <v>210</v>
      </c>
      <c r="C17" s="68">
        <v>41155</v>
      </c>
      <c r="D17" s="69" t="s">
        <v>193</v>
      </c>
      <c r="E17" s="70">
        <v>140000</v>
      </c>
      <c r="F17" s="69">
        <f t="shared" si="0"/>
        <v>40</v>
      </c>
    </row>
    <row r="18" spans="1:6" ht="15.75" x14ac:dyDescent="0.25">
      <c r="A18" s="66">
        <v>16</v>
      </c>
      <c r="B18" s="67" t="s">
        <v>211</v>
      </c>
      <c r="C18" s="68">
        <v>41154</v>
      </c>
      <c r="D18" s="69" t="s">
        <v>195</v>
      </c>
      <c r="E18" s="70">
        <v>120000</v>
      </c>
      <c r="F18" s="69">
        <f t="shared" si="0"/>
        <v>50</v>
      </c>
    </row>
    <row r="19" spans="1:6" ht="15.75" x14ac:dyDescent="0.25">
      <c r="A19" s="66">
        <v>17</v>
      </c>
      <c r="B19" s="67" t="s">
        <v>194</v>
      </c>
      <c r="C19" s="68">
        <v>41189</v>
      </c>
      <c r="D19" s="69" t="s">
        <v>195</v>
      </c>
      <c r="E19" s="70">
        <v>120000</v>
      </c>
      <c r="F19" s="69">
        <f t="shared" si="0"/>
        <v>25</v>
      </c>
    </row>
    <row r="20" spans="1:6" ht="15.75" x14ac:dyDescent="0.25">
      <c r="A20" s="66">
        <v>18</v>
      </c>
      <c r="B20" s="67" t="s">
        <v>212</v>
      </c>
      <c r="C20" s="68">
        <v>41224</v>
      </c>
      <c r="D20" s="69" t="s">
        <v>193</v>
      </c>
      <c r="E20" s="70">
        <v>140000</v>
      </c>
      <c r="F20" s="69">
        <f t="shared" si="0"/>
        <v>20</v>
      </c>
    </row>
    <row r="21" spans="1:6" ht="15.75" x14ac:dyDescent="0.25">
      <c r="A21" s="66">
        <v>19</v>
      </c>
      <c r="B21" s="67" t="s">
        <v>213</v>
      </c>
      <c r="C21" s="68">
        <v>41259</v>
      </c>
      <c r="D21" s="69" t="s">
        <v>193</v>
      </c>
      <c r="E21" s="70">
        <v>140000</v>
      </c>
      <c r="F21" s="69">
        <f t="shared" si="0"/>
        <v>25</v>
      </c>
    </row>
    <row r="22" spans="1:6" ht="15.75" x14ac:dyDescent="0.25">
      <c r="A22" s="89" t="s">
        <v>214</v>
      </c>
      <c r="B22" s="89"/>
      <c r="C22" s="89"/>
      <c r="D22" s="89"/>
      <c r="E22" s="89"/>
      <c r="F22" s="72"/>
    </row>
  </sheetData>
  <mergeCells count="3">
    <mergeCell ref="H5:J5"/>
    <mergeCell ref="I6:J6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opLeftCell="A2" workbookViewId="0">
      <selection activeCell="O13" sqref="O13"/>
    </sheetView>
  </sheetViews>
  <sheetFormatPr defaultRowHeight="15" x14ac:dyDescent="0.25"/>
  <cols>
    <col min="5" max="5" width="15.140625" customWidth="1"/>
    <col min="6" max="6" width="11.85546875" customWidth="1"/>
    <col min="8" max="8" width="30.7109375" customWidth="1"/>
    <col min="9" max="9" width="9.28515625" bestFit="1" customWidth="1"/>
    <col min="14" max="14" width="5.7109375" bestFit="1" customWidth="1"/>
    <col min="15" max="15" width="9.5703125" bestFit="1" customWidth="1"/>
  </cols>
  <sheetData>
    <row r="1" spans="1:16" ht="15.75" x14ac:dyDescent="0.25">
      <c r="A1" s="90" t="s">
        <v>3</v>
      </c>
      <c r="B1" s="90"/>
      <c r="C1" s="90"/>
      <c r="D1" s="90"/>
      <c r="E1" s="90"/>
      <c r="F1" s="90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90" t="s">
        <v>4</v>
      </c>
      <c r="B2" s="90"/>
      <c r="C2" s="90"/>
      <c r="D2" s="90"/>
      <c r="E2" s="90"/>
      <c r="F2" s="90"/>
      <c r="G2" s="2"/>
      <c r="H2" s="2" t="s">
        <v>225</v>
      </c>
      <c r="I2" s="2"/>
      <c r="J2" s="2"/>
      <c r="K2" s="2"/>
      <c r="L2" s="2"/>
      <c r="M2" s="2"/>
      <c r="N2" s="2"/>
    </row>
    <row r="3" spans="1:16" ht="15.75" x14ac:dyDescent="0.2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3" t="s">
        <v>11</v>
      </c>
      <c r="G3" s="2"/>
      <c r="H3" s="2"/>
      <c r="I3" s="2"/>
      <c r="J3" s="2"/>
      <c r="K3" s="2"/>
      <c r="L3" s="2"/>
      <c r="M3" s="2"/>
      <c r="N3" s="2"/>
    </row>
    <row r="4" spans="1:16" ht="15.75" x14ac:dyDescent="0.25">
      <c r="A4" s="5">
        <v>1</v>
      </c>
      <c r="B4" s="5" t="s">
        <v>12</v>
      </c>
      <c r="C4" s="5" t="s">
        <v>0</v>
      </c>
      <c r="D4" s="5" t="s">
        <v>13</v>
      </c>
      <c r="E4" s="5" t="s">
        <v>14</v>
      </c>
      <c r="F4" s="6">
        <v>4.5</v>
      </c>
      <c r="G4" s="2"/>
      <c r="H4" s="91" t="s">
        <v>15</v>
      </c>
      <c r="I4" s="92"/>
      <c r="K4" s="2"/>
      <c r="L4" s="2"/>
      <c r="M4" s="2"/>
      <c r="N4" s="2"/>
    </row>
    <row r="5" spans="1:16" ht="15.75" x14ac:dyDescent="0.25">
      <c r="A5" s="5">
        <v>2</v>
      </c>
      <c r="B5" s="5" t="s">
        <v>16</v>
      </c>
      <c r="C5" s="5" t="s">
        <v>1</v>
      </c>
      <c r="D5" s="5" t="s">
        <v>17</v>
      </c>
      <c r="E5" s="5" t="s">
        <v>18</v>
      </c>
      <c r="F5" s="6">
        <v>8</v>
      </c>
      <c r="G5" s="2"/>
      <c r="H5" s="7" t="s">
        <v>19</v>
      </c>
      <c r="I5" s="7" t="s">
        <v>20</v>
      </c>
      <c r="K5" s="2"/>
      <c r="L5" s="2"/>
      <c r="M5" s="2"/>
      <c r="N5" s="2"/>
    </row>
    <row r="6" spans="1:16" ht="15.75" x14ac:dyDescent="0.25">
      <c r="A6" s="5">
        <v>3</v>
      </c>
      <c r="B6" s="5" t="s">
        <v>21</v>
      </c>
      <c r="C6" s="5" t="s">
        <v>2</v>
      </c>
      <c r="D6" s="5" t="s">
        <v>17</v>
      </c>
      <c r="E6" s="5" t="s">
        <v>14</v>
      </c>
      <c r="F6" s="6">
        <v>3</v>
      </c>
      <c r="G6" s="2"/>
      <c r="H6" s="5" t="s">
        <v>22</v>
      </c>
      <c r="I6" s="5">
        <f t="array" ref="I6">SUM(1*($F$4:$F$17&lt;5))</f>
        <v>3</v>
      </c>
      <c r="K6" s="2"/>
      <c r="L6" s="2"/>
      <c r="M6" s="2"/>
      <c r="N6" s="2"/>
    </row>
    <row r="7" spans="1:16" ht="15.75" x14ac:dyDescent="0.25">
      <c r="A7" s="5">
        <v>4</v>
      </c>
      <c r="B7" s="5" t="s">
        <v>23</v>
      </c>
      <c r="C7" s="5" t="s">
        <v>24</v>
      </c>
      <c r="D7" s="5" t="s">
        <v>13</v>
      </c>
      <c r="E7" s="5" t="s">
        <v>14</v>
      </c>
      <c r="F7" s="6">
        <v>10</v>
      </c>
      <c r="G7" s="2"/>
      <c r="H7" s="5" t="s">
        <v>226</v>
      </c>
      <c r="I7" s="5">
        <f t="array" ref="I7">SUM(1*($F$4:$F$17&gt;6.5)*($F$4:$F$17&lt;=8.5))</f>
        <v>5</v>
      </c>
      <c r="K7" s="2"/>
      <c r="L7" s="2"/>
      <c r="M7" s="2"/>
      <c r="N7" s="2"/>
    </row>
    <row r="8" spans="1:16" ht="15.75" x14ac:dyDescent="0.25">
      <c r="A8" s="5">
        <v>5</v>
      </c>
      <c r="B8" s="5" t="s">
        <v>25</v>
      </c>
      <c r="C8" s="5" t="s">
        <v>0</v>
      </c>
      <c r="D8" s="5" t="s">
        <v>13</v>
      </c>
      <c r="E8" s="5" t="s">
        <v>18</v>
      </c>
      <c r="F8" s="6">
        <v>10</v>
      </c>
      <c r="G8" s="2"/>
      <c r="I8" s="2"/>
      <c r="J8" s="2"/>
      <c r="K8" s="2"/>
      <c r="L8" s="2"/>
    </row>
    <row r="9" spans="1:16" ht="15.75" x14ac:dyDescent="0.25">
      <c r="A9" s="5">
        <v>6</v>
      </c>
      <c r="B9" s="5" t="s">
        <v>26</v>
      </c>
      <c r="C9" s="5" t="s">
        <v>1</v>
      </c>
      <c r="D9" s="5" t="s">
        <v>17</v>
      </c>
      <c r="E9" s="5" t="s">
        <v>27</v>
      </c>
      <c r="F9" s="6">
        <v>7.5</v>
      </c>
      <c r="G9" s="2"/>
      <c r="H9" t="s">
        <v>227</v>
      </c>
      <c r="I9" s="2"/>
      <c r="J9" s="2"/>
      <c r="K9" s="2"/>
      <c r="L9" s="2"/>
    </row>
    <row r="10" spans="1:16" ht="16.5" thickBot="1" x14ac:dyDescent="0.3">
      <c r="A10" s="5">
        <v>7</v>
      </c>
      <c r="B10" s="5" t="s">
        <v>28</v>
      </c>
      <c r="C10" s="5" t="s">
        <v>2</v>
      </c>
      <c r="D10" s="5" t="s">
        <v>13</v>
      </c>
      <c r="E10" s="5" t="s">
        <v>27</v>
      </c>
      <c r="F10" s="6">
        <v>8</v>
      </c>
      <c r="G10" s="2"/>
      <c r="K10" s="2"/>
      <c r="L10" s="2"/>
    </row>
    <row r="11" spans="1:16" ht="17.25" thickTop="1" thickBot="1" x14ac:dyDescent="0.3">
      <c r="A11" s="5">
        <v>8</v>
      </c>
      <c r="B11" s="5" t="s">
        <v>29</v>
      </c>
      <c r="C11" s="5" t="s">
        <v>24</v>
      </c>
      <c r="D11" s="5" t="s">
        <v>13</v>
      </c>
      <c r="E11" s="5" t="s">
        <v>14</v>
      </c>
      <c r="F11" s="6">
        <v>5</v>
      </c>
      <c r="G11" s="2"/>
      <c r="H11" s="93" t="s">
        <v>33</v>
      </c>
      <c r="I11" s="95" t="s">
        <v>34</v>
      </c>
      <c r="J11" s="96"/>
      <c r="K11" s="97"/>
      <c r="L11" s="98" t="s">
        <v>35</v>
      </c>
      <c r="M11" s="99"/>
      <c r="N11" s="100"/>
      <c r="O11" s="2"/>
      <c r="P11" s="2"/>
    </row>
    <row r="12" spans="1:16" ht="17.25" thickTop="1" thickBot="1" x14ac:dyDescent="0.3">
      <c r="A12" s="5">
        <v>9</v>
      </c>
      <c r="B12" s="5" t="s">
        <v>21</v>
      </c>
      <c r="C12" s="5" t="s">
        <v>0</v>
      </c>
      <c r="D12" s="5" t="s">
        <v>17</v>
      </c>
      <c r="E12" s="5" t="s">
        <v>14</v>
      </c>
      <c r="F12" s="6">
        <v>3.5</v>
      </c>
      <c r="G12" s="2"/>
      <c r="H12" s="94"/>
      <c r="I12" s="8" t="s">
        <v>17</v>
      </c>
      <c r="J12" s="9" t="s">
        <v>13</v>
      </c>
      <c r="K12" s="10" t="s">
        <v>36</v>
      </c>
      <c r="L12" s="11" t="s">
        <v>17</v>
      </c>
      <c r="M12" s="9" t="s">
        <v>13</v>
      </c>
      <c r="N12" s="10" t="s">
        <v>36</v>
      </c>
      <c r="O12" s="2"/>
      <c r="P12" s="2"/>
    </row>
    <row r="13" spans="1:16" ht="16.5" thickTop="1" x14ac:dyDescent="0.25">
      <c r="A13" s="5">
        <v>10</v>
      </c>
      <c r="B13" s="5" t="s">
        <v>23</v>
      </c>
      <c r="C13" s="5" t="s">
        <v>1</v>
      </c>
      <c r="D13" s="5" t="s">
        <v>17</v>
      </c>
      <c r="E13" s="5" t="s">
        <v>18</v>
      </c>
      <c r="F13" s="6">
        <v>9</v>
      </c>
      <c r="G13" s="2"/>
      <c r="H13" s="12" t="s">
        <v>27</v>
      </c>
      <c r="I13" s="13">
        <f t="array" ref="I13">SUM(1*($E$4:$E$17=$H13)*(LEFT($B$4:$B$17,2)="KT")*($D$4:$D$17=I$12))</f>
        <v>1</v>
      </c>
      <c r="J13" s="13">
        <f t="array" ref="J13">SUM(1*($E$4:$E$17=$H13)*(LEFT($B$4:$B$17,2)="KT")*($D$4:$D$17=J$12))</f>
        <v>1</v>
      </c>
      <c r="K13" s="13">
        <f t="array" ref="K13">SUM(1*($E$4:$E$17=$H13)*(LEFT($B$4:$B$17,2)="KT"))</f>
        <v>2</v>
      </c>
      <c r="L13" s="13">
        <f t="array" ref="L13">SUM(1*($E$4:$E$17=$H13)*(LEFT($B$4:$B$17,2)="QT")*($D$4:$D$17=L$12))</f>
        <v>0</v>
      </c>
      <c r="M13" s="13">
        <f t="array" ref="M13">SUM(1*($E$4:$E$17=$H13)*(LEFT($B$4:$B$17,2)="QT")*($D$4:$D$17=M$12))</f>
        <v>2</v>
      </c>
      <c r="N13" s="14">
        <f t="array" ref="N13">SUM(1*($E$4:$E$17=$H13)*(LEFT($B$4:$B$17,2)="QT"))</f>
        <v>2</v>
      </c>
      <c r="O13" s="2"/>
      <c r="P13" s="2"/>
    </row>
    <row r="14" spans="1:16" ht="15.75" x14ac:dyDescent="0.25">
      <c r="A14" s="5">
        <v>11</v>
      </c>
      <c r="B14" s="5" t="s">
        <v>25</v>
      </c>
      <c r="C14" s="5" t="s">
        <v>2</v>
      </c>
      <c r="D14" s="5" t="s">
        <v>13</v>
      </c>
      <c r="E14" s="5" t="s">
        <v>27</v>
      </c>
      <c r="F14" s="6">
        <v>8.5</v>
      </c>
      <c r="G14" s="2"/>
      <c r="H14" s="15" t="s">
        <v>14</v>
      </c>
      <c r="I14" s="13">
        <f t="array" ref="I14">SUM(1*($E$4:$E$17=$H14)*(LEFT($B$4:$B$17,2)="KT")*($D$4:$D$17=I$12))</f>
        <v>2</v>
      </c>
      <c r="J14" s="13">
        <f t="array" ref="J14">SUM(1*($E$4:$E$17=$H14)*(LEFT($B$4:$B$17,2)="KT")*($D$4:$D$17=J$12))</f>
        <v>2</v>
      </c>
      <c r="K14" s="13">
        <f t="array" ref="K14">SUM(1*($E$4:$E$17=$H14)*(LEFT($B$4:$B$17,2)="KT"))</f>
        <v>4</v>
      </c>
      <c r="L14" s="13">
        <f t="array" ref="L14">SUM(1*($E$4:$E$17=$H14)*(LEFT($B$4:$B$17,2)="QT")*($D$4:$D$17=L$12))</f>
        <v>0</v>
      </c>
      <c r="M14" s="13">
        <f t="array" ref="M14">SUM(1*($E$4:$E$17=$H14)*(LEFT($B$4:$B$17,2)="QT")*($D$4:$D$17=M$12))</f>
        <v>2</v>
      </c>
      <c r="N14" s="14">
        <f t="array" ref="N14">SUM(1*($E$4:$E$17=$H14)*(LEFT($B$4:$B$17,2)="QT"))</f>
        <v>2</v>
      </c>
      <c r="O14" s="2"/>
      <c r="P14" s="2"/>
    </row>
    <row r="15" spans="1:16" ht="16.5" thickBot="1" x14ac:dyDescent="0.3">
      <c r="A15" s="5">
        <v>12</v>
      </c>
      <c r="B15" s="5" t="s">
        <v>31</v>
      </c>
      <c r="C15" s="5" t="s">
        <v>24</v>
      </c>
      <c r="D15" s="5" t="s">
        <v>13</v>
      </c>
      <c r="E15" s="5" t="s">
        <v>14</v>
      </c>
      <c r="F15" s="6">
        <v>5</v>
      </c>
      <c r="G15" s="2"/>
      <c r="H15" s="16" t="s">
        <v>18</v>
      </c>
      <c r="I15" s="13">
        <f t="array" ref="I15">SUM(1*($E$4:$E$17=$H15)*(LEFT($B$4:$B$17,2)="KT")*($D$4:$D$17=I$12))</f>
        <v>2</v>
      </c>
      <c r="J15" s="13">
        <f t="array" ref="J15">SUM(1*($E$4:$E$17=$H15)*(LEFT($B$4:$B$17,2)="KT")*($D$4:$D$17=J$12))</f>
        <v>1</v>
      </c>
      <c r="K15" s="13">
        <f t="array" ref="K15">SUM(1*($E$4:$E$17=$H15)*(LEFT($B$4:$B$17,2)="KT"))</f>
        <v>3</v>
      </c>
      <c r="L15" s="13">
        <f t="array" ref="L15">SUM(1*($E$4:$E$17=$H15)*(LEFT($B$4:$B$17,2)="QT")*($D$4:$D$17=L$12))</f>
        <v>1</v>
      </c>
      <c r="M15" s="13">
        <f t="array" ref="M15">SUM(1*($E$4:$E$17=$H15)*(LEFT($B$4:$B$17,2)="QT")*($D$4:$D$17=M$12))</f>
        <v>0</v>
      </c>
      <c r="N15" s="14">
        <f t="array" ref="N15">SUM(1*($E$4:$E$17=$H15)*(LEFT($B$4:$B$17,2)="QT"))</f>
        <v>1</v>
      </c>
      <c r="O15" s="2"/>
      <c r="P15" s="2"/>
    </row>
    <row r="16" spans="1:16" ht="16.5" thickTop="1" x14ac:dyDescent="0.25">
      <c r="A16" s="5">
        <v>13</v>
      </c>
      <c r="B16" s="5" t="s">
        <v>32</v>
      </c>
      <c r="C16" s="5" t="s">
        <v>0</v>
      </c>
      <c r="D16" s="5" t="s">
        <v>13</v>
      </c>
      <c r="E16" s="5" t="s">
        <v>27</v>
      </c>
      <c r="F16" s="6">
        <v>6.5</v>
      </c>
      <c r="G16" s="2"/>
      <c r="H16" s="75"/>
      <c r="I16" s="75"/>
      <c r="J16" s="75"/>
      <c r="K16" s="75"/>
      <c r="L16" s="75"/>
      <c r="M16" s="75"/>
      <c r="N16" s="75"/>
      <c r="O16" s="2"/>
      <c r="P16" s="2"/>
    </row>
    <row r="17" spans="1:16" ht="15.75" x14ac:dyDescent="0.25">
      <c r="A17" s="5">
        <v>14</v>
      </c>
      <c r="B17" s="5" t="s">
        <v>26</v>
      </c>
      <c r="C17" s="5" t="s">
        <v>1</v>
      </c>
      <c r="D17" s="5" t="s">
        <v>17</v>
      </c>
      <c r="E17" s="5" t="s">
        <v>18</v>
      </c>
      <c r="F17" s="6">
        <v>7</v>
      </c>
      <c r="G17" s="2"/>
      <c r="H17" s="76"/>
      <c r="I17" s="76"/>
      <c r="J17" s="76"/>
      <c r="K17" s="76"/>
      <c r="L17" s="76"/>
      <c r="M17" s="76"/>
      <c r="N17" s="76"/>
      <c r="O17" s="2"/>
      <c r="P17" s="2"/>
    </row>
    <row r="18" spans="1:16" ht="15.75" x14ac:dyDescent="0.25">
      <c r="A18" s="2"/>
      <c r="B18" s="2"/>
      <c r="C18" s="2"/>
      <c r="D18" s="2"/>
      <c r="E18" s="2"/>
      <c r="F18" s="2"/>
      <c r="G18" s="2"/>
      <c r="O18" s="2"/>
      <c r="P18" s="2"/>
    </row>
    <row r="19" spans="1:16" ht="15.75" x14ac:dyDescent="0.25">
      <c r="A19" s="2"/>
      <c r="B19" s="2"/>
      <c r="C19" s="2"/>
      <c r="D19" s="2"/>
      <c r="E19" s="2"/>
      <c r="F19" s="2"/>
      <c r="G19" s="2"/>
      <c r="O19" s="2"/>
      <c r="P19" s="2"/>
    </row>
    <row r="20" spans="1:16" ht="15.75" x14ac:dyDescent="0.25">
      <c r="A20" s="2"/>
      <c r="B20" s="2"/>
      <c r="C20" s="2"/>
      <c r="D20" s="2"/>
      <c r="E20" s="2"/>
      <c r="F20" s="2"/>
      <c r="G20" s="2"/>
      <c r="O20" s="2"/>
      <c r="P20" s="2"/>
    </row>
    <row r="21" spans="1:16" ht="15.75" x14ac:dyDescent="0.25">
      <c r="A21" s="2"/>
      <c r="B21" s="2"/>
      <c r="C21" s="2"/>
      <c r="D21" s="2"/>
      <c r="E21" s="2"/>
      <c r="F21" s="2"/>
      <c r="G21" s="2"/>
      <c r="O21" s="2"/>
      <c r="P21" s="2"/>
    </row>
    <row r="22" spans="1:16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6" spans="1:16" ht="15.75" x14ac:dyDescent="0.25">
      <c r="J26" s="101" t="s">
        <v>215</v>
      </c>
      <c r="K26" s="101"/>
    </row>
    <row r="27" spans="1:16" ht="15.75" thickBot="1" x14ac:dyDescent="0.3"/>
    <row r="28" spans="1:16" ht="17.25" thickTop="1" thickBot="1" x14ac:dyDescent="0.3">
      <c r="H28" s="93" t="s">
        <v>33</v>
      </c>
      <c r="I28" s="95" t="s">
        <v>34</v>
      </c>
      <c r="J28" s="96"/>
      <c r="K28" s="97"/>
      <c r="L28" s="98" t="s">
        <v>35</v>
      </c>
      <c r="M28" s="99"/>
      <c r="N28" s="100"/>
    </row>
    <row r="29" spans="1:16" ht="17.25" thickTop="1" thickBot="1" x14ac:dyDescent="0.3">
      <c r="H29" s="94"/>
      <c r="I29" s="8" t="s">
        <v>17</v>
      </c>
      <c r="J29" s="9" t="s">
        <v>13</v>
      </c>
      <c r="K29" s="10" t="s">
        <v>36</v>
      </c>
      <c r="L29" s="11" t="s">
        <v>17</v>
      </c>
      <c r="M29" s="9" t="s">
        <v>13</v>
      </c>
      <c r="N29" s="10" t="s">
        <v>36</v>
      </c>
    </row>
    <row r="30" spans="1:16" ht="16.5" thickTop="1" x14ac:dyDescent="0.25">
      <c r="H30" s="12" t="s">
        <v>27</v>
      </c>
      <c r="I30" s="13">
        <f t="array" ref="I30">SUM(1*($E$4:$E$17=$H30)*($D$4:$D$17=I$12)*(LEFT($B$4:$B$17,2)="KT"))</f>
        <v>1</v>
      </c>
      <c r="J30" s="13">
        <f t="array" ref="J30">SUM(1*($E$4:$E$17=$H30)*($D$4:$D$17=J$12)*(LEFT($B$4:$B$17,2)="KT"))</f>
        <v>1</v>
      </c>
      <c r="K30" s="13">
        <f t="array" ref="K30">SUM(1*($E$4:$E$17=$H30)*(LEFT($B$4:$B$17,2)="KT"))</f>
        <v>2</v>
      </c>
      <c r="L30" s="13">
        <f t="array" ref="L30">SUM(1*($E$4:$E$17=$H30)*($D$4:$D$17=L$29)*(LEFT($B$4:$B$17,2)="QT"))</f>
        <v>0</v>
      </c>
      <c r="M30" s="13">
        <f t="array" ref="M30">SUM(1*($E$4:$E$17=$H30)*($D$4:$D$17=M$29)*(LEFT($B$4:$B$17,2)="QT"))</f>
        <v>2</v>
      </c>
      <c r="N30" s="13" cm="1">
        <f t="array" ref="N30">SUM(1*($E$4:$E$17=$H30)*(LEFT($B$4:$B$17,2)="QT"))</f>
        <v>2</v>
      </c>
    </row>
    <row r="31" spans="1:16" ht="15.75" x14ac:dyDescent="0.25">
      <c r="H31" s="15" t="s">
        <v>14</v>
      </c>
      <c r="I31" s="13">
        <f t="array" ref="I31">SUM(1*($E$4:$E$17=$H31)*($D$4:$D$17=I$12)*(LEFT($B$4:$B$17,2)="KT"))</f>
        <v>2</v>
      </c>
      <c r="J31" s="13">
        <f t="array" ref="J31">SUM(1*($E$4:$E$17=$H31)*($D$4:$D$17=J$12)*(LEFT($B$4:$B$17,2)="KT"))</f>
        <v>2</v>
      </c>
      <c r="K31" s="13">
        <f t="array" ref="K31">SUM(1*($E$4:$E$17=$H31)*(LEFT($B$4:$B$17,2)="KT"))</f>
        <v>4</v>
      </c>
      <c r="L31" s="13">
        <f t="array" ref="L31">SUM(1*($E$4:$E$17=$H31)*($D$4:$D$17=L$29)*(LEFT($B$4:$B$17,2)="QT"))</f>
        <v>0</v>
      </c>
      <c r="M31" s="13">
        <f t="array" ref="M31">SUM(1*($E$4:$E$17=$H31)*($D$4:$D$17=M$29)*(LEFT($B$4:$B$17,2)="QT"))</f>
        <v>2</v>
      </c>
      <c r="N31" s="13" cm="1">
        <f t="array" ref="N31">SUM(1*($E$4:$E$17=$H31)*(LEFT($B$4:$B$17,2)="QT"))</f>
        <v>2</v>
      </c>
    </row>
    <row r="32" spans="1:16" ht="16.5" thickBot="1" x14ac:dyDescent="0.3">
      <c r="H32" s="16" t="s">
        <v>18</v>
      </c>
      <c r="I32" s="13">
        <f t="array" ref="I32">SUM(1*($E$4:$E$17=$H32)*($D$4:$D$17=I$12)*(LEFT($B$4:$B$17,2)="KT"))</f>
        <v>2</v>
      </c>
      <c r="J32" s="13">
        <f t="array" ref="J32">SUM(1*($E$4:$E$17=$H32)*($D$4:$D$17=J$12)*(LEFT($B$4:$B$17,2)="KT"))</f>
        <v>1</v>
      </c>
      <c r="K32" s="13">
        <f t="array" ref="K32">SUM(1*($E$4:$E$17=$H32)*(LEFT($B$4:$B$17,2)="KT"))</f>
        <v>3</v>
      </c>
      <c r="L32" s="13">
        <f t="array" ref="L32">SUM(1*($E$4:$E$17=$H32)*($D$4:$D$17=L$29)*(LEFT($B$4:$B$17,2)="QT"))</f>
        <v>1</v>
      </c>
      <c r="M32" s="13">
        <f t="array" ref="M32">SUM(1*($E$4:$E$17=$H32)*($D$4:$D$17=M$29)*(LEFT($B$4:$B$17,2)="QT"))</f>
        <v>0</v>
      </c>
      <c r="N32" s="13" cm="1">
        <f t="array" ref="N32">SUM(1*($E$4:$E$17=$H32)*(LEFT($B$4:$B$17,2)="QT"))</f>
        <v>1</v>
      </c>
    </row>
    <row r="33" ht="15.75" thickTop="1" x14ac:dyDescent="0.25"/>
  </sheetData>
  <mergeCells count="10">
    <mergeCell ref="H28:H29"/>
    <mergeCell ref="I28:K28"/>
    <mergeCell ref="L28:N28"/>
    <mergeCell ref="J26:K26"/>
    <mergeCell ref="L11:N11"/>
    <mergeCell ref="A1:F1"/>
    <mergeCell ref="A2:F2"/>
    <mergeCell ref="H4:I4"/>
    <mergeCell ref="H11:H12"/>
    <mergeCell ref="I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sqref="A1:J1"/>
    </sheetView>
  </sheetViews>
  <sheetFormatPr defaultRowHeight="15" x14ac:dyDescent="0.25"/>
  <cols>
    <col min="3" max="3" width="13.140625" customWidth="1"/>
    <col min="4" max="4" width="12.7109375" customWidth="1"/>
    <col min="9" max="9" width="13.5703125" customWidth="1"/>
    <col min="12" max="12" width="9.140625" customWidth="1"/>
    <col min="13" max="13" width="12.28515625" bestFit="1" customWidth="1"/>
    <col min="15" max="15" width="10.28515625" customWidth="1"/>
    <col min="16" max="16" width="12.28515625" bestFit="1" customWidth="1"/>
    <col min="17" max="17" width="13.140625" bestFit="1" customWidth="1"/>
    <col min="19" max="19" width="12.28515625" bestFit="1" customWidth="1"/>
  </cols>
  <sheetData>
    <row r="1" spans="1:16" x14ac:dyDescent="0.25">
      <c r="A1" s="102" t="s">
        <v>37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6" x14ac:dyDescent="0.25">
      <c r="A2" s="77" t="s">
        <v>38</v>
      </c>
      <c r="B2" s="77" t="s">
        <v>8</v>
      </c>
      <c r="C2" s="77" t="s">
        <v>9</v>
      </c>
      <c r="D2" s="77" t="s">
        <v>39</v>
      </c>
      <c r="E2" s="77" t="s">
        <v>40</v>
      </c>
      <c r="F2" s="77" t="s">
        <v>41</v>
      </c>
      <c r="G2" s="77" t="s">
        <v>42</v>
      </c>
      <c r="H2" s="77" t="s">
        <v>43</v>
      </c>
      <c r="I2" s="77" t="s">
        <v>44</v>
      </c>
      <c r="J2" s="77" t="s">
        <v>228</v>
      </c>
      <c r="K2" s="17" t="s">
        <v>5</v>
      </c>
      <c r="L2" t="s">
        <v>45</v>
      </c>
    </row>
    <row r="3" spans="1:16" ht="15.75" x14ac:dyDescent="0.25">
      <c r="A3" s="1">
        <v>1</v>
      </c>
      <c r="B3" s="1"/>
      <c r="C3" s="1" t="s">
        <v>17</v>
      </c>
      <c r="D3" s="1">
        <v>1967</v>
      </c>
      <c r="E3" s="1" t="s">
        <v>46</v>
      </c>
      <c r="F3" s="1" t="s">
        <v>47</v>
      </c>
      <c r="G3" s="1" t="s">
        <v>48</v>
      </c>
      <c r="H3" s="1">
        <v>500</v>
      </c>
      <c r="I3" s="1">
        <v>1996</v>
      </c>
      <c r="J3" s="1">
        <f>2001-D3</f>
        <v>34</v>
      </c>
      <c r="O3" s="101" t="s">
        <v>215</v>
      </c>
      <c r="P3" s="101"/>
    </row>
    <row r="4" spans="1:16" x14ac:dyDescent="0.25">
      <c r="A4" s="1">
        <v>2</v>
      </c>
      <c r="B4" s="1"/>
      <c r="C4" s="1" t="s">
        <v>13</v>
      </c>
      <c r="D4" s="1">
        <v>1970</v>
      </c>
      <c r="E4" s="1" t="s">
        <v>49</v>
      </c>
      <c r="F4" s="1" t="s">
        <v>50</v>
      </c>
      <c r="G4" s="1"/>
      <c r="H4" s="1">
        <v>200</v>
      </c>
      <c r="I4" s="1">
        <v>1996</v>
      </c>
      <c r="J4" s="1">
        <f t="shared" ref="J4:J13" si="0">2001-D4</f>
        <v>31</v>
      </c>
      <c r="L4" s="108" t="s">
        <v>51</v>
      </c>
      <c r="M4" s="109"/>
      <c r="O4" s="108" t="s">
        <v>51</v>
      </c>
      <c r="P4" s="109"/>
    </row>
    <row r="5" spans="1:16" x14ac:dyDescent="0.25">
      <c r="A5" s="1">
        <v>3</v>
      </c>
      <c r="B5" s="1"/>
      <c r="C5" s="1" t="s">
        <v>17</v>
      </c>
      <c r="D5" s="1">
        <v>1969</v>
      </c>
      <c r="E5" s="1" t="s">
        <v>46</v>
      </c>
      <c r="F5" s="1" t="s">
        <v>52</v>
      </c>
      <c r="G5" s="1" t="s">
        <v>48</v>
      </c>
      <c r="H5" s="1">
        <v>450</v>
      </c>
      <c r="I5" s="1">
        <v>1997</v>
      </c>
      <c r="J5" s="1">
        <f t="shared" si="0"/>
        <v>32</v>
      </c>
      <c r="L5" s="18" t="s">
        <v>53</v>
      </c>
      <c r="M5" s="18" t="s">
        <v>54</v>
      </c>
      <c r="O5" s="18" t="s">
        <v>53</v>
      </c>
      <c r="P5" s="18" t="s">
        <v>54</v>
      </c>
    </row>
    <row r="6" spans="1:16" x14ac:dyDescent="0.25">
      <c r="A6" s="1">
        <v>4</v>
      </c>
      <c r="B6" s="1"/>
      <c r="C6" s="1" t="s">
        <v>17</v>
      </c>
      <c r="D6" s="1">
        <v>1973</v>
      </c>
      <c r="E6" s="1" t="s">
        <v>55</v>
      </c>
      <c r="F6" s="1" t="s">
        <v>52</v>
      </c>
      <c r="G6" s="1" t="s">
        <v>48</v>
      </c>
      <c r="H6" s="1">
        <v>300</v>
      </c>
      <c r="I6" s="1">
        <v>1995</v>
      </c>
      <c r="J6" s="1">
        <f t="shared" si="0"/>
        <v>28</v>
      </c>
      <c r="L6" s="1" t="s">
        <v>52</v>
      </c>
      <c r="M6" s="1"/>
      <c r="O6" s="1" t="s">
        <v>52</v>
      </c>
      <c r="P6" s="1" cm="1">
        <f t="array" ref="P6">SUM(1*($F$3:$F$13=$O6)*($G$3:$G$13=$G$3))</f>
        <v>4</v>
      </c>
    </row>
    <row r="7" spans="1:16" x14ac:dyDescent="0.25">
      <c r="A7" s="1">
        <v>5</v>
      </c>
      <c r="B7" s="1"/>
      <c r="C7" s="1" t="s">
        <v>17</v>
      </c>
      <c r="D7" s="1">
        <v>1975</v>
      </c>
      <c r="E7" s="1" t="s">
        <v>49</v>
      </c>
      <c r="F7" s="1" t="s">
        <v>50</v>
      </c>
      <c r="G7" s="1"/>
      <c r="H7" s="1">
        <v>250</v>
      </c>
      <c r="I7" s="1">
        <v>1998</v>
      </c>
      <c r="J7" s="1">
        <f t="shared" si="0"/>
        <v>26</v>
      </c>
      <c r="L7" s="1" t="s">
        <v>47</v>
      </c>
      <c r="M7" s="1"/>
      <c r="O7" s="1" t="s">
        <v>47</v>
      </c>
      <c r="P7" s="1" cm="1">
        <f t="array" ref="P7">SUM(1*($F$3:$F$13=$O7)*($G$3:$G$13=$G$3))</f>
        <v>2</v>
      </c>
    </row>
    <row r="8" spans="1:16" x14ac:dyDescent="0.25">
      <c r="A8" s="1">
        <v>6</v>
      </c>
      <c r="B8" s="1"/>
      <c r="C8" s="1" t="s">
        <v>17</v>
      </c>
      <c r="D8" s="1">
        <v>1970</v>
      </c>
      <c r="E8" s="1" t="s">
        <v>56</v>
      </c>
      <c r="F8" s="1" t="s">
        <v>47</v>
      </c>
      <c r="G8" s="1"/>
      <c r="H8" s="1">
        <v>200</v>
      </c>
      <c r="I8" s="1">
        <v>1998</v>
      </c>
      <c r="J8" s="1">
        <f t="shared" si="0"/>
        <v>31</v>
      </c>
      <c r="L8" s="1" t="s">
        <v>50</v>
      </c>
      <c r="M8" s="1"/>
      <c r="O8" s="1" t="s">
        <v>50</v>
      </c>
      <c r="P8" s="1" cm="1">
        <f t="array" ref="P8">SUM(1*($F$3:$F$13=$O8)*($G$3:$G$13=$G$3))</f>
        <v>1</v>
      </c>
    </row>
    <row r="9" spans="1:16" x14ac:dyDescent="0.25">
      <c r="A9" s="1">
        <v>7</v>
      </c>
      <c r="B9" s="1"/>
      <c r="C9" s="1" t="s">
        <v>13</v>
      </c>
      <c r="D9" s="1">
        <v>1975</v>
      </c>
      <c r="E9" s="1" t="s">
        <v>49</v>
      </c>
      <c r="F9" s="1" t="s">
        <v>52</v>
      </c>
      <c r="G9" s="1" t="s">
        <v>48</v>
      </c>
      <c r="H9" s="1">
        <v>200</v>
      </c>
      <c r="I9" s="1">
        <v>2000</v>
      </c>
      <c r="J9" s="1">
        <f t="shared" si="0"/>
        <v>26</v>
      </c>
    </row>
    <row r="10" spans="1:16" x14ac:dyDescent="0.25">
      <c r="A10" s="1">
        <v>8</v>
      </c>
      <c r="B10" s="1"/>
      <c r="C10" s="1" t="s">
        <v>17</v>
      </c>
      <c r="D10" s="1">
        <v>1966</v>
      </c>
      <c r="E10" s="1" t="s">
        <v>46</v>
      </c>
      <c r="F10" s="1" t="s">
        <v>47</v>
      </c>
      <c r="G10" s="1"/>
      <c r="H10" s="1">
        <v>600</v>
      </c>
      <c r="I10" s="1">
        <v>2000</v>
      </c>
      <c r="J10" s="1">
        <f t="shared" si="0"/>
        <v>35</v>
      </c>
    </row>
    <row r="11" spans="1:16" x14ac:dyDescent="0.25">
      <c r="A11" s="1">
        <v>9</v>
      </c>
      <c r="B11" s="1"/>
      <c r="C11" s="1" t="s">
        <v>13</v>
      </c>
      <c r="D11" s="1">
        <v>1970</v>
      </c>
      <c r="E11" s="1" t="s">
        <v>56</v>
      </c>
      <c r="F11" s="1" t="s">
        <v>50</v>
      </c>
      <c r="G11" s="1" t="s">
        <v>48</v>
      </c>
      <c r="H11" s="1">
        <v>240</v>
      </c>
      <c r="I11" s="1">
        <v>1996</v>
      </c>
      <c r="J11" s="1">
        <f t="shared" si="0"/>
        <v>31</v>
      </c>
    </row>
    <row r="12" spans="1:16" x14ac:dyDescent="0.25">
      <c r="A12" s="1">
        <v>10</v>
      </c>
      <c r="B12" s="1"/>
      <c r="C12" s="1" t="s">
        <v>17</v>
      </c>
      <c r="D12" s="1">
        <v>1960</v>
      </c>
      <c r="E12" s="1" t="s">
        <v>55</v>
      </c>
      <c r="F12" s="1" t="s">
        <v>52</v>
      </c>
      <c r="G12" s="1" t="s">
        <v>48</v>
      </c>
      <c r="H12" s="1">
        <v>300</v>
      </c>
      <c r="I12" s="1">
        <v>1998</v>
      </c>
      <c r="J12" s="1">
        <f t="shared" si="0"/>
        <v>41</v>
      </c>
    </row>
    <row r="13" spans="1:16" x14ac:dyDescent="0.25">
      <c r="A13" s="1">
        <v>11</v>
      </c>
      <c r="B13" s="1"/>
      <c r="C13" s="1" t="s">
        <v>13</v>
      </c>
      <c r="D13" s="1">
        <v>1968</v>
      </c>
      <c r="E13" s="1" t="s">
        <v>55</v>
      </c>
      <c r="F13" s="1" t="s">
        <v>47</v>
      </c>
      <c r="G13" s="1" t="s">
        <v>48</v>
      </c>
      <c r="H13" s="1">
        <v>300</v>
      </c>
      <c r="I13" s="1">
        <v>1997</v>
      </c>
      <c r="J13" s="1">
        <f t="shared" si="0"/>
        <v>33</v>
      </c>
    </row>
    <row r="15" spans="1:16" x14ac:dyDescent="0.25">
      <c r="A15" s="17" t="s">
        <v>30</v>
      </c>
      <c r="B15" t="s">
        <v>57</v>
      </c>
      <c r="I15" s="17" t="s">
        <v>58</v>
      </c>
      <c r="J15" t="s">
        <v>59</v>
      </c>
    </row>
    <row r="17" spans="2:14" x14ac:dyDescent="0.25">
      <c r="B17" s="105" t="s">
        <v>60</v>
      </c>
      <c r="C17" s="106"/>
      <c r="D17" s="106"/>
      <c r="E17" s="107"/>
      <c r="I17" s="19"/>
      <c r="J17" s="105" t="s">
        <v>61</v>
      </c>
      <c r="K17" s="106"/>
      <c r="L17" s="106"/>
      <c r="M17" s="106"/>
      <c r="N17" s="107"/>
    </row>
    <row r="18" spans="2:14" x14ac:dyDescent="0.25">
      <c r="B18" s="105" t="s">
        <v>62</v>
      </c>
      <c r="C18" s="106"/>
      <c r="D18" s="106"/>
      <c r="E18" s="107"/>
      <c r="J18" s="105" t="s">
        <v>62</v>
      </c>
      <c r="K18" s="106"/>
      <c r="L18" s="106"/>
      <c r="M18" s="106"/>
      <c r="N18" s="107"/>
    </row>
    <row r="19" spans="2:14" x14ac:dyDescent="0.25">
      <c r="B19" s="110" t="s">
        <v>53</v>
      </c>
      <c r="C19" s="108" t="s">
        <v>63</v>
      </c>
      <c r="D19" s="112"/>
      <c r="E19" s="109"/>
      <c r="J19" s="113" t="s">
        <v>64</v>
      </c>
      <c r="K19" s="115" t="s">
        <v>65</v>
      </c>
      <c r="L19" s="116"/>
      <c r="M19" s="116"/>
      <c r="N19" s="117"/>
    </row>
    <row r="20" spans="2:14" x14ac:dyDescent="0.25">
      <c r="B20" s="111"/>
      <c r="C20" s="18" t="s">
        <v>66</v>
      </c>
      <c r="D20" s="18" t="s">
        <v>67</v>
      </c>
      <c r="E20" s="18" t="s">
        <v>68</v>
      </c>
      <c r="J20" s="114"/>
      <c r="K20" s="20" t="s">
        <v>46</v>
      </c>
      <c r="L20" s="20" t="s">
        <v>55</v>
      </c>
      <c r="M20" s="20" t="s">
        <v>49</v>
      </c>
      <c r="N20" s="20" t="s">
        <v>56</v>
      </c>
    </row>
    <row r="21" spans="2:14" x14ac:dyDescent="0.25">
      <c r="B21" s="1" t="s">
        <v>52</v>
      </c>
      <c r="C21" s="1"/>
      <c r="D21" s="1"/>
      <c r="E21" s="1"/>
      <c r="J21" s="1" t="s">
        <v>17</v>
      </c>
      <c r="K21" s="1"/>
      <c r="L21" s="1"/>
      <c r="M21" s="1"/>
      <c r="N21" s="1"/>
    </row>
    <row r="22" spans="2:14" x14ac:dyDescent="0.25">
      <c r="B22" s="1" t="s">
        <v>47</v>
      </c>
      <c r="C22" s="1"/>
      <c r="D22" s="1"/>
      <c r="E22" s="1"/>
      <c r="J22" s="1" t="s">
        <v>13</v>
      </c>
      <c r="K22" s="1"/>
      <c r="L22" s="1"/>
      <c r="M22" s="1"/>
      <c r="N22" s="1"/>
    </row>
    <row r="23" spans="2:14" x14ac:dyDescent="0.25">
      <c r="B23" s="1" t="s">
        <v>50</v>
      </c>
      <c r="C23" s="1"/>
      <c r="D23" s="1"/>
      <c r="E23" s="1"/>
    </row>
    <row r="24" spans="2:14" ht="15.75" x14ac:dyDescent="0.25">
      <c r="L24" s="101" t="s">
        <v>215</v>
      </c>
      <c r="M24" s="101"/>
    </row>
    <row r="25" spans="2:14" ht="15.75" x14ac:dyDescent="0.25">
      <c r="C25" s="101" t="s">
        <v>215</v>
      </c>
      <c r="D25" s="101"/>
      <c r="J25" s="105" t="s">
        <v>61</v>
      </c>
      <c r="K25" s="106"/>
      <c r="L25" s="106"/>
      <c r="M25" s="106"/>
      <c r="N25" s="107"/>
    </row>
    <row r="26" spans="2:14" x14ac:dyDescent="0.25">
      <c r="B26" s="105" t="s">
        <v>60</v>
      </c>
      <c r="C26" s="106"/>
      <c r="D26" s="106"/>
      <c r="E26" s="107"/>
      <c r="J26" s="105" t="s">
        <v>62</v>
      </c>
      <c r="K26" s="106"/>
      <c r="L26" s="106"/>
      <c r="M26" s="106"/>
      <c r="N26" s="107"/>
    </row>
    <row r="27" spans="2:14" x14ac:dyDescent="0.25">
      <c r="B27" s="105" t="s">
        <v>62</v>
      </c>
      <c r="C27" s="106"/>
      <c r="D27" s="106"/>
      <c r="E27" s="107"/>
      <c r="J27" s="113" t="s">
        <v>64</v>
      </c>
      <c r="K27" s="115" t="s">
        <v>65</v>
      </c>
      <c r="L27" s="116"/>
      <c r="M27" s="116"/>
      <c r="N27" s="117"/>
    </row>
    <row r="28" spans="2:14" x14ac:dyDescent="0.25">
      <c r="B28" s="110" t="s">
        <v>53</v>
      </c>
      <c r="C28" s="108" t="s">
        <v>63</v>
      </c>
      <c r="D28" s="112"/>
      <c r="E28" s="109"/>
      <c r="J28" s="114"/>
      <c r="K28" s="20" t="s">
        <v>46</v>
      </c>
      <c r="L28" s="20" t="s">
        <v>55</v>
      </c>
      <c r="M28" s="20" t="s">
        <v>49</v>
      </c>
      <c r="N28" s="20" t="s">
        <v>56</v>
      </c>
    </row>
    <row r="29" spans="2:14" x14ac:dyDescent="0.25">
      <c r="B29" s="111"/>
      <c r="C29" s="18" t="s">
        <v>66</v>
      </c>
      <c r="D29" s="18" t="s">
        <v>67</v>
      </c>
      <c r="E29" s="18" t="s">
        <v>68</v>
      </c>
      <c r="J29" s="1" t="s">
        <v>17</v>
      </c>
      <c r="K29" s="1" cm="1">
        <f t="array" ref="K29">SUM(1*($C$3:$C$13=$J29)*($E$3:$E$13=K$28))</f>
        <v>3</v>
      </c>
      <c r="L29" s="1" cm="1">
        <f t="array" ref="L29">SUM(1*($C$3:$C$13=$J29)*($E$3:$E$13=L$28))</f>
        <v>2</v>
      </c>
      <c r="M29" s="1" cm="1">
        <f t="array" ref="M29">SUM(1*($C$3:$C$13=$J29)*($E$3:$E$13=M$28))</f>
        <v>1</v>
      </c>
      <c r="N29" s="1" cm="1">
        <f t="array" ref="N29">SUM(1*($C$3:$C$13=$J29)*($E$3:$E$13=N$28))</f>
        <v>1</v>
      </c>
    </row>
    <row r="30" spans="2:14" x14ac:dyDescent="0.25">
      <c r="B30" s="1" t="s">
        <v>52</v>
      </c>
      <c r="C30" s="1">
        <f t="array" ref="C30:C32">SUM(1*($F$3:$F$13=$B30)*($J$3:$J$13&lt;25)*($G$3:$G$13=$G$3))</f>
        <v>0</v>
      </c>
      <c r="D30" s="1">
        <f t="array" ref="D30">SUM(1*($F$3:$F$13=$B30)*($J$3:$J$13&gt;=25)*($J$3:$J$13&lt;=36)*($G$3:$G$13=$G$3))</f>
        <v>3</v>
      </c>
      <c r="E30" s="1">
        <f t="array" ref="E30">SUM(1*($F$3:$F$13=$B30)*($J$3:$J$13&gt;36)*($G$3:$G$13=$G$3))</f>
        <v>1</v>
      </c>
      <c r="J30" s="1" t="s">
        <v>13</v>
      </c>
      <c r="K30" s="1" cm="1">
        <f t="array" ref="K30">SUM(1*($C$3:$C$13=$J30)*($E$3:$E$13=K$28))</f>
        <v>0</v>
      </c>
      <c r="L30" s="1" cm="1">
        <f t="array" ref="L30">SUM(1*($C$3:$C$13=$J30)*($E$3:$E$13=L$28))</f>
        <v>1</v>
      </c>
      <c r="M30" s="1" cm="1">
        <f t="array" ref="M30">SUM(1*($C$3:$C$13=$J30)*($E$3:$E$13=M$28))</f>
        <v>2</v>
      </c>
      <c r="N30" s="1" cm="1">
        <f t="array" ref="N30">SUM(1*($C$3:$C$13=$J30)*($E$3:$E$13=N$28))</f>
        <v>1</v>
      </c>
    </row>
    <row r="31" spans="2:14" x14ac:dyDescent="0.25">
      <c r="B31" s="1" t="s">
        <v>47</v>
      </c>
      <c r="C31" s="1">
        <v>0</v>
      </c>
      <c r="D31" s="1">
        <f t="array" ref="D31">SUM(1*($F$3:$F$13=$B31)*($J$3:$J$13&gt;=25)*($J$3:$J$13&lt;=36)*($G$3:$G$13=$G$3))</f>
        <v>2</v>
      </c>
      <c r="E31" s="1">
        <f t="array" ref="E31">SUM(1*($F$3:$F$13=$B31)*($J$3:$J$13&gt;36)*($G$3:$G$13=$G$3))</f>
        <v>0</v>
      </c>
    </row>
    <row r="32" spans="2:14" x14ac:dyDescent="0.25">
      <c r="B32" s="1" t="s">
        <v>50</v>
      </c>
      <c r="C32" s="1">
        <v>0</v>
      </c>
      <c r="D32" s="1">
        <f t="array" ref="D32">SUM(1*($F$3:$F$13=$B32)*($J$3:$J$13&gt;=25)*($J$3:$J$13&lt;=36)*($G$3:$G$13=$G$3))</f>
        <v>1</v>
      </c>
      <c r="E32" s="1">
        <f t="array" ref="E32">SUM(1*($F$3:$F$13=$B32)*($J$3:$J$13&gt;36)*($G$3:$G$13=$G$3))</f>
        <v>0</v>
      </c>
    </row>
  </sheetData>
  <mergeCells count="22">
    <mergeCell ref="B28:B29"/>
    <mergeCell ref="C28:E28"/>
    <mergeCell ref="O4:P4"/>
    <mergeCell ref="J25:N25"/>
    <mergeCell ref="J26:N26"/>
    <mergeCell ref="J27:J28"/>
    <mergeCell ref="K27:N27"/>
    <mergeCell ref="C25:D25"/>
    <mergeCell ref="B19:B20"/>
    <mergeCell ref="C19:E19"/>
    <mergeCell ref="J19:J20"/>
    <mergeCell ref="K19:N19"/>
    <mergeCell ref="A1:J1"/>
    <mergeCell ref="O3:P3"/>
    <mergeCell ref="L24:M24"/>
    <mergeCell ref="B26:E26"/>
    <mergeCell ref="B27:E27"/>
    <mergeCell ref="L4:M4"/>
    <mergeCell ref="B17:E17"/>
    <mergeCell ref="J17:N17"/>
    <mergeCell ref="B18:E18"/>
    <mergeCell ref="J18:N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activeCell="O8" sqref="O8:O11"/>
    </sheetView>
  </sheetViews>
  <sheetFormatPr defaultRowHeight="15" x14ac:dyDescent="0.25"/>
  <cols>
    <col min="2" max="2" width="17.28515625" customWidth="1"/>
    <col min="4" max="4" width="12.28515625" customWidth="1"/>
    <col min="5" max="5" width="14.140625" customWidth="1"/>
    <col min="6" max="6" width="12.28515625" customWidth="1"/>
    <col min="7" max="7" width="13" customWidth="1"/>
  </cols>
  <sheetData>
    <row r="1" spans="1:15" x14ac:dyDescent="0.25">
      <c r="A1" s="118" t="s">
        <v>69</v>
      </c>
      <c r="B1" s="118"/>
      <c r="C1" s="118"/>
      <c r="D1" s="118"/>
      <c r="E1" s="118"/>
      <c r="F1" s="118"/>
      <c r="G1" s="118"/>
      <c r="H1" s="21"/>
    </row>
    <row r="2" spans="1:15" x14ac:dyDescent="0.25">
      <c r="A2" s="22" t="s">
        <v>70</v>
      </c>
      <c r="B2" s="22" t="s">
        <v>71</v>
      </c>
      <c r="C2" s="22" t="s">
        <v>72</v>
      </c>
      <c r="D2" s="22" t="s">
        <v>73</v>
      </c>
      <c r="E2" s="22" t="s">
        <v>20</v>
      </c>
      <c r="F2" s="22" t="s">
        <v>74</v>
      </c>
      <c r="G2" s="22" t="s">
        <v>75</v>
      </c>
      <c r="I2" t="s">
        <v>229</v>
      </c>
    </row>
    <row r="3" spans="1:15" x14ac:dyDescent="0.25">
      <c r="A3" s="23" t="s">
        <v>76</v>
      </c>
      <c r="B3" s="24">
        <v>40544</v>
      </c>
      <c r="C3" s="23" t="s">
        <v>77</v>
      </c>
      <c r="D3" s="23" t="s">
        <v>78</v>
      </c>
      <c r="E3" s="23">
        <v>5000</v>
      </c>
      <c r="F3" s="23">
        <v>2000</v>
      </c>
      <c r="G3" s="23">
        <f>E3*F3</f>
        <v>10000000</v>
      </c>
      <c r="I3" t="s">
        <v>230</v>
      </c>
    </row>
    <row r="4" spans="1:15" x14ac:dyDescent="0.25">
      <c r="A4" s="23" t="s">
        <v>79</v>
      </c>
      <c r="B4" s="24">
        <v>40548</v>
      </c>
      <c r="C4" s="23" t="s">
        <v>77</v>
      </c>
      <c r="D4" s="23" t="s">
        <v>78</v>
      </c>
      <c r="E4" s="23">
        <v>300</v>
      </c>
      <c r="F4" s="23">
        <v>2000</v>
      </c>
      <c r="G4" s="23">
        <f t="shared" ref="G4:G14" si="0">E4*F4</f>
        <v>600000</v>
      </c>
    </row>
    <row r="5" spans="1:15" x14ac:dyDescent="0.25">
      <c r="A5" s="23" t="s">
        <v>80</v>
      </c>
      <c r="B5" s="24">
        <v>40549</v>
      </c>
      <c r="C5" s="23" t="s">
        <v>81</v>
      </c>
      <c r="D5" s="23" t="s">
        <v>82</v>
      </c>
      <c r="E5" s="23">
        <v>600</v>
      </c>
      <c r="F5" s="23">
        <v>300</v>
      </c>
      <c r="G5" s="23">
        <f t="shared" si="0"/>
        <v>180000</v>
      </c>
      <c r="I5" s="119" t="s">
        <v>85</v>
      </c>
      <c r="J5" s="119"/>
      <c r="K5" s="119"/>
      <c r="L5" s="119"/>
      <c r="M5" s="119"/>
      <c r="N5" s="119"/>
      <c r="O5" s="119"/>
    </row>
    <row r="6" spans="1:15" x14ac:dyDescent="0.25">
      <c r="A6" s="23" t="s">
        <v>83</v>
      </c>
      <c r="B6" s="24">
        <v>40555</v>
      </c>
      <c r="C6" s="23" t="s">
        <v>81</v>
      </c>
      <c r="D6" s="23" t="s">
        <v>82</v>
      </c>
      <c r="E6" s="23">
        <v>30</v>
      </c>
      <c r="F6" s="23">
        <v>300</v>
      </c>
      <c r="G6" s="23">
        <f t="shared" si="0"/>
        <v>9000</v>
      </c>
      <c r="I6" s="120" t="s">
        <v>72</v>
      </c>
      <c r="J6" s="120" t="s">
        <v>89</v>
      </c>
      <c r="K6" s="120"/>
      <c r="L6" s="120" t="s">
        <v>90</v>
      </c>
      <c r="M6" s="120"/>
      <c r="N6" s="120" t="s">
        <v>91</v>
      </c>
      <c r="O6" s="120"/>
    </row>
    <row r="7" spans="1:15" x14ac:dyDescent="0.25">
      <c r="A7" s="23" t="s">
        <v>84</v>
      </c>
      <c r="B7" s="24">
        <v>40558</v>
      </c>
      <c r="C7" s="23" t="s">
        <v>77</v>
      </c>
      <c r="D7" s="23" t="s">
        <v>78</v>
      </c>
      <c r="E7" s="23">
        <v>9000</v>
      </c>
      <c r="F7" s="23">
        <v>2000</v>
      </c>
      <c r="G7" s="23">
        <f t="shared" si="0"/>
        <v>18000000</v>
      </c>
      <c r="I7" s="120"/>
      <c r="J7" s="22" t="s">
        <v>20</v>
      </c>
      <c r="K7" s="22" t="s">
        <v>75</v>
      </c>
      <c r="L7" s="22" t="s">
        <v>20</v>
      </c>
      <c r="M7" s="22" t="s">
        <v>75</v>
      </c>
      <c r="N7" s="22" t="s">
        <v>20</v>
      </c>
      <c r="O7" s="22" t="s">
        <v>75</v>
      </c>
    </row>
    <row r="8" spans="1:15" x14ac:dyDescent="0.25">
      <c r="A8" s="23" t="s">
        <v>86</v>
      </c>
      <c r="B8" s="24">
        <v>40561</v>
      </c>
      <c r="C8" s="23" t="s">
        <v>87</v>
      </c>
      <c r="D8" s="23" t="s">
        <v>88</v>
      </c>
      <c r="E8" s="23">
        <v>2000</v>
      </c>
      <c r="F8" s="23">
        <v>450</v>
      </c>
      <c r="G8" s="23">
        <f t="shared" si="0"/>
        <v>900000</v>
      </c>
      <c r="I8" s="23" t="s">
        <v>93</v>
      </c>
      <c r="J8" s="23">
        <f t="array" ref="J8">SUM($E$3:$E$14*($C$3:$C$14=$I8)*(LEFT($A$3:$A$14,1)="X"))</f>
        <v>5400</v>
      </c>
      <c r="K8" s="23">
        <f t="array" ref="K8">SUM($G$3:$G$14*($C$3:$C$14=$I8)*(LEFT($A$3:$A$14,1)="X"))</f>
        <v>810000</v>
      </c>
      <c r="L8" s="23">
        <f t="array" ref="L8">SUM($E$3:$E$14*($C$3:$C$14=$I8)*(LEFT($A$3:$A$14,1)="X")*(MONTH($B$3:$B$14)*1=1))</f>
        <v>0</v>
      </c>
      <c r="M8" s="23">
        <f t="array" ref="M8">SUM($G$3:$G$14*($C$3:$C$14=$I8)*(LEFT($A$3:$A$14,1)="X")*(MONTH($B$3:$B$14)*1=1))</f>
        <v>0</v>
      </c>
      <c r="N8" s="23">
        <f t="array" ref="N8">SUM($E$3:$E$14*($C$3:$C$14=$I8)*(LEFT($A$3:$A$14,1)="X")*(MONTH($B$3:$B$14)*1=2))</f>
        <v>5400</v>
      </c>
      <c r="O8" s="23">
        <f t="array" ref="O8">SUM($G$3:$G$14*($C$3:$C$14=$I8)*(LEFT($A$3:$A$14,1)="X")*(MONTH($B$3:$B$14)*1=2))</f>
        <v>810000</v>
      </c>
    </row>
    <row r="9" spans="1:15" x14ac:dyDescent="0.25">
      <c r="A9" s="23" t="s">
        <v>92</v>
      </c>
      <c r="B9" s="24">
        <v>40564</v>
      </c>
      <c r="C9" s="23" t="s">
        <v>93</v>
      </c>
      <c r="D9" s="23" t="s">
        <v>78</v>
      </c>
      <c r="E9" s="23">
        <v>6000</v>
      </c>
      <c r="F9" s="23">
        <v>150</v>
      </c>
      <c r="G9" s="23">
        <f t="shared" si="0"/>
        <v>900000</v>
      </c>
      <c r="I9" s="23" t="s">
        <v>81</v>
      </c>
      <c r="J9" s="23">
        <f t="array" ref="J9">SUM($E$3:$E$14*($C$3:$C$14=$I9)*(LEFT($A$3:$A$14,1)="X"))</f>
        <v>30</v>
      </c>
      <c r="K9" s="23">
        <f t="array" ref="K9">SUM($G$3:$G$14*($C$3:$C$14=$I9)*(LEFT($A$3:$A$14,1)="X"))</f>
        <v>9000</v>
      </c>
      <c r="L9" s="23">
        <f t="array" ref="L9">SUM($E$3:$E$14*($C$3:$C$14=$I9)*(LEFT($A$3:$A$14,1)="X")*(MONTH($B$3:$B$14)*1=1))</f>
        <v>30</v>
      </c>
      <c r="M9" s="23">
        <f t="array" ref="M9">SUM($G$3:$G$14*($C$3:$C$14=$I9)*(LEFT($A$3:$A$14,1)="X")*(MONTH($B$3:$B$14)*1=1))</f>
        <v>9000</v>
      </c>
      <c r="N9" s="23">
        <f t="array" ref="N9">SUM($E$3:$E$14*($C$3:$C$14=$I9)*(LEFT($A$3:$A$14,1)="X")*(MONTH($B$3:$B$14)*1=2))</f>
        <v>0</v>
      </c>
      <c r="O9" s="23">
        <f t="array" ref="O9">SUM($G$3:$G$14*($C$3:$C$14=$I9)*(LEFT($A$3:$A$14,1)="X")*(MONTH($B$3:$B$14)*1=2))</f>
        <v>0</v>
      </c>
    </row>
    <row r="10" spans="1:15" x14ac:dyDescent="0.25">
      <c r="A10" s="23" t="s">
        <v>94</v>
      </c>
      <c r="B10" s="24">
        <v>40575</v>
      </c>
      <c r="C10" s="23" t="s">
        <v>93</v>
      </c>
      <c r="D10" s="23" t="s">
        <v>78</v>
      </c>
      <c r="E10" s="23">
        <v>5400</v>
      </c>
      <c r="F10" s="23">
        <v>150</v>
      </c>
      <c r="G10" s="23">
        <f t="shared" si="0"/>
        <v>810000</v>
      </c>
      <c r="I10" s="23" t="s">
        <v>87</v>
      </c>
      <c r="J10" s="23">
        <f t="array" ref="J10">SUM($E$3:$E$14*($C$3:$C$14=$I10)*(LEFT($A$3:$A$14,1)="X"))</f>
        <v>2000</v>
      </c>
      <c r="K10" s="23">
        <f t="array" ref="K10">SUM($G$3:$G$14*($C$3:$C$14=$I10)*(LEFT($A$3:$A$14,1)="X"))</f>
        <v>900000</v>
      </c>
      <c r="L10" s="23">
        <f t="array" ref="L10">SUM($E$3:$E$14*($C$3:$C$14=$I10)*(LEFT($A$3:$A$14,1)="X")*(MONTH($B$3:$B$14)*1=1))</f>
        <v>2000</v>
      </c>
      <c r="M10" s="23">
        <f t="array" ref="M10">SUM($G$3:$G$14*($C$3:$C$14=$I10)*(LEFT($A$3:$A$14,1)="X")*(MONTH($B$3:$B$14)*1=1))</f>
        <v>900000</v>
      </c>
      <c r="N10" s="23">
        <f t="array" ref="N10">SUM($E$3:$E$14*($C$3:$C$14=$I10)*(LEFT($A$3:$A$14,1)="X")*(MONTH($B$3:$B$14)*1=2))</f>
        <v>0</v>
      </c>
      <c r="O10" s="23">
        <f t="array" ref="O10">SUM($G$3:$G$14*($C$3:$C$14=$I10)*(LEFT($A$3:$A$14,1)="X")*(MONTH($B$3:$B$14)*1=2))</f>
        <v>0</v>
      </c>
    </row>
    <row r="11" spans="1:15" x14ac:dyDescent="0.25">
      <c r="A11" s="23" t="s">
        <v>95</v>
      </c>
      <c r="B11" s="24">
        <v>40586</v>
      </c>
      <c r="C11" s="23" t="s">
        <v>81</v>
      </c>
      <c r="D11" s="23" t="s">
        <v>82</v>
      </c>
      <c r="E11" s="23">
        <v>800</v>
      </c>
      <c r="F11" s="23">
        <v>300</v>
      </c>
      <c r="G11" s="23">
        <f t="shared" si="0"/>
        <v>240000</v>
      </c>
      <c r="I11" s="23" t="s">
        <v>77</v>
      </c>
      <c r="J11" s="23">
        <f t="array" ref="J11">SUM($E$3:$E$14*($C$3:$C$14=$I11)*(LEFT($A$3:$A$14,1)="X"))</f>
        <v>11200</v>
      </c>
      <c r="K11" s="23">
        <f t="array" ref="K11">SUM($G$3:$G$14*($C$3:$C$14=$I11)*(LEFT($A$3:$A$14,1)="X"))</f>
        <v>22400000</v>
      </c>
      <c r="L11" s="23">
        <f t="array" ref="L11">SUM($E$3:$E$14*($C$3:$C$14=$I11)*(LEFT($A$3:$A$14,1)="X")*(MONTH($B$3:$B$14)*1=1))</f>
        <v>300</v>
      </c>
      <c r="M11" s="23">
        <f t="array" ref="M11">SUM($G$3:$G$14*($C$3:$C$14=$I11)*(LEFT($A$3:$A$14,1)="X")*(MONTH($B$3:$B$14)*1=1))</f>
        <v>600000</v>
      </c>
      <c r="N11" s="23">
        <f t="array" ref="N11">SUM($E$3:$E$14*($C$3:$C$14=$I11)*(LEFT($A$3:$A$14,1)="X")*(MONTH($B$3:$B$14)*1=2))</f>
        <v>10900</v>
      </c>
      <c r="O11" s="23">
        <f t="array" ref="O11">SUM($G$3:$G$14*($C$3:$C$14=$I11)*(LEFT($A$3:$A$14,1)="X")*(MONTH($B$3:$B$14)*1=2))</f>
        <v>21800000</v>
      </c>
    </row>
    <row r="12" spans="1:15" x14ac:dyDescent="0.25">
      <c r="A12" s="23" t="s">
        <v>96</v>
      </c>
      <c r="B12" s="24">
        <v>40590</v>
      </c>
      <c r="C12" s="23" t="s">
        <v>77</v>
      </c>
      <c r="D12" s="23" t="s">
        <v>78</v>
      </c>
      <c r="E12" s="23">
        <v>900</v>
      </c>
      <c r="F12" s="23">
        <v>2000</v>
      </c>
      <c r="G12" s="23">
        <f t="shared" si="0"/>
        <v>1800000</v>
      </c>
    </row>
    <row r="13" spans="1:15" x14ac:dyDescent="0.25">
      <c r="A13" s="23" t="s">
        <v>97</v>
      </c>
      <c r="B13" s="24">
        <v>40596</v>
      </c>
      <c r="C13" s="23" t="s">
        <v>87</v>
      </c>
      <c r="D13" s="23" t="s">
        <v>88</v>
      </c>
      <c r="E13" s="23">
        <v>4000</v>
      </c>
      <c r="F13" s="23">
        <v>450</v>
      </c>
      <c r="G13" s="23">
        <f t="shared" si="0"/>
        <v>1800000</v>
      </c>
    </row>
    <row r="14" spans="1:15" ht="15.75" x14ac:dyDescent="0.25">
      <c r="A14" s="23" t="s">
        <v>98</v>
      </c>
      <c r="B14" s="24">
        <v>40598</v>
      </c>
      <c r="C14" s="23" t="s">
        <v>77</v>
      </c>
      <c r="D14" s="23" t="s">
        <v>78</v>
      </c>
      <c r="E14" s="23">
        <v>10000</v>
      </c>
      <c r="F14" s="23">
        <v>2000</v>
      </c>
      <c r="G14" s="23">
        <f t="shared" si="0"/>
        <v>20000000</v>
      </c>
      <c r="L14" s="101" t="s">
        <v>215</v>
      </c>
      <c r="M14" s="101"/>
    </row>
    <row r="15" spans="1:15" x14ac:dyDescent="0.25">
      <c r="I15" s="119" t="s">
        <v>85</v>
      </c>
      <c r="J15" s="119"/>
      <c r="K15" s="119"/>
      <c r="L15" s="119"/>
      <c r="M15" s="119"/>
      <c r="N15" s="119"/>
      <c r="O15" s="119"/>
    </row>
    <row r="16" spans="1:15" x14ac:dyDescent="0.25">
      <c r="B16" t="s">
        <v>216</v>
      </c>
      <c r="I16" s="120" t="s">
        <v>72</v>
      </c>
      <c r="J16" s="120" t="s">
        <v>89</v>
      </c>
      <c r="K16" s="120"/>
      <c r="L16" s="120" t="s">
        <v>90</v>
      </c>
      <c r="M16" s="120"/>
      <c r="N16" s="120" t="s">
        <v>91</v>
      </c>
      <c r="O16" s="120"/>
    </row>
    <row r="17" spans="9:15" x14ac:dyDescent="0.25">
      <c r="I17" s="120"/>
      <c r="J17" s="22" t="s">
        <v>20</v>
      </c>
      <c r="K17" s="22" t="s">
        <v>75</v>
      </c>
      <c r="L17" s="22" t="s">
        <v>20</v>
      </c>
      <c r="M17" s="22" t="s">
        <v>75</v>
      </c>
      <c r="N17" s="22" t="s">
        <v>20</v>
      </c>
      <c r="O17" s="22" t="s">
        <v>75</v>
      </c>
    </row>
    <row r="18" spans="9:15" x14ac:dyDescent="0.25">
      <c r="I18" s="23" t="s">
        <v>93</v>
      </c>
      <c r="J18" s="23" cm="1">
        <f t="array" ref="J18">SUM($E$3:$E$14*($C$3:$C$14=$I18)*(LEFT($A$3:$A$14,1)="X"))</f>
        <v>5400</v>
      </c>
      <c r="K18" s="23">
        <f t="array" ref="K18">SUM($G$3:$G$14*($C$3:$C$14=$I18)*(LEFT($A$3:$A$14,1)="X"))</f>
        <v>810000</v>
      </c>
      <c r="L18" s="23">
        <f t="array" ref="L18">SUM($E$3:$E$14*($C$3:$C$14=$I18)*(LEFT($A$3:$A$14,1)="X")*(MONTH($B$3:$B$14)=1))</f>
        <v>0</v>
      </c>
      <c r="M18" s="23">
        <f t="array" ref="M18">SUM($G$3:$G$14*($C$3:$C$14=$I18)*(LEFT($A$3:$A$14,1)="X")*(MONTH($B$3:$B$14)=1))</f>
        <v>0</v>
      </c>
      <c r="N18" s="23">
        <f t="array" ref="N18">SUM($E$3:$E$14*($C$3:$C$14=$I18)*(LEFT($A$3:$A$14,1)="X")*(MONTH($B$3:$B$14)=2))</f>
        <v>5400</v>
      </c>
      <c r="O18" s="23" cm="1">
        <f t="array" ref="O18">SUM($G$3:$G$14*($C$3:$C$14=$I18)*(LEFT($A$3:$A$14,1)="X")*(MONTH($B$3:$B$14)=2))</f>
        <v>810000</v>
      </c>
    </row>
    <row r="19" spans="9:15" x14ac:dyDescent="0.25">
      <c r="I19" s="23" t="s">
        <v>81</v>
      </c>
      <c r="J19" s="23">
        <f t="array" ref="J19">SUM($E$3:$E$14*($C$3:$C$14=$I19)*(LEFT($A$3:$A$14,1)="X"))</f>
        <v>30</v>
      </c>
      <c r="K19" s="23">
        <f t="array" ref="K19">SUM($G$3:$G$14*($C$3:$C$14=$I19)*(LEFT($A$3:$A$14,1)="X"))</f>
        <v>9000</v>
      </c>
      <c r="L19" s="23">
        <f t="array" ref="L19">SUM($E$3:$E$14*($C$3:$C$14=$I19)*(LEFT($A$3:$A$14,1)="X")*(MONTH($B$3:$B$14)=1))</f>
        <v>30</v>
      </c>
      <c r="M19" s="23">
        <f t="array" ref="M19">SUM($G$3:$G$14*($C$3:$C$14=$I19)*(LEFT($A$3:$A$14,1)="X")*(MONTH($B$3:$B$14)=1))</f>
        <v>9000</v>
      </c>
      <c r="N19" s="23">
        <f t="array" ref="N19">SUM($E$3:$E$14*($C$3:$C$14=$I19)*(LEFT($A$3:$A$14,1)="X")*(MONTH($B$3:$B$14)=2))</f>
        <v>0</v>
      </c>
      <c r="O19" s="23" cm="1">
        <f t="array" ref="O19">SUM($G$3:$G$14*($C$3:$C$14=$I19)*(LEFT($A$3:$A$14,1)="X")*(MONTH($B$3:$B$14)=2))</f>
        <v>0</v>
      </c>
    </row>
    <row r="20" spans="9:15" x14ac:dyDescent="0.25">
      <c r="I20" s="23" t="s">
        <v>87</v>
      </c>
      <c r="J20" s="23">
        <f t="array" ref="J20">SUM($E$3:$E$14*($C$3:$C$14=$I20)*(LEFT($A$3:$A$14,1)="X"))</f>
        <v>2000</v>
      </c>
      <c r="K20" s="23">
        <f t="array" ref="K20">SUM($G$3:$G$14*($C$3:$C$14=$I20)*(LEFT($A$3:$A$14,1)="X"))</f>
        <v>900000</v>
      </c>
      <c r="L20" s="23">
        <f t="array" ref="L20">SUM($E$3:$E$14*($C$3:$C$14=$I20)*(LEFT($A$3:$A$14,1)="X")*(MONTH($B$3:$B$14)=1))</f>
        <v>2000</v>
      </c>
      <c r="M20" s="23">
        <f t="array" ref="M20">SUM($G$3:$G$14*($C$3:$C$14=$I20)*(LEFT($A$3:$A$14,1)="X")*(MONTH($B$3:$B$14)=1))</f>
        <v>900000</v>
      </c>
      <c r="N20" s="23">
        <f t="array" ref="N20">SUM($E$3:$E$14*($C$3:$C$14=$I20)*(LEFT($A$3:$A$14,1)="X")*(MONTH($B$3:$B$14)=2))</f>
        <v>0</v>
      </c>
      <c r="O20" s="23" cm="1">
        <f t="array" ref="O20">SUM($G$3:$G$14*($C$3:$C$14=$I20)*(LEFT($A$3:$A$14,1)="X")*(MONTH($B$3:$B$14)=2))</f>
        <v>0</v>
      </c>
    </row>
    <row r="21" spans="9:15" x14ac:dyDescent="0.25">
      <c r="I21" s="23" t="s">
        <v>77</v>
      </c>
      <c r="J21" s="23">
        <f t="array" ref="J21">SUM($E$3:$E$14*($C$3:$C$14=$I21)*(LEFT($A$3:$A$14,1)="X"))</f>
        <v>11200</v>
      </c>
      <c r="K21" s="23">
        <f t="array" ref="K21">SUM($G$3:$G$14*($C$3:$C$14=$I21)*(LEFT($A$3:$A$14,1)="X"))</f>
        <v>22400000</v>
      </c>
      <c r="L21" s="23">
        <f t="array" ref="L21">SUM($E$3:$E$14*($C$3:$C$14=$I21)*(LEFT($A$3:$A$14,1)="X")*(MONTH($B$3:$B$14)=1))</f>
        <v>300</v>
      </c>
      <c r="M21" s="23">
        <f t="array" ref="M21">SUM($G$3:$G$14*($C$3:$C$14=$I21)*(LEFT($A$3:$A$14,1)="X")*(MONTH($B$3:$B$14)=1))</f>
        <v>600000</v>
      </c>
      <c r="N21" s="23">
        <f t="array" ref="N21">SUM($E$3:$E$14*($C$3:$C$14=$I21)*(LEFT($A$3:$A$14,1)="X")*(MONTH($B$3:$B$14)=2))</f>
        <v>10900</v>
      </c>
      <c r="O21" s="23" cm="1">
        <f t="array" ref="O21">SUM($G$3:$G$14*($C$3:$C$14=$I21)*(LEFT($A$3:$A$14,1)="X")*(MONTH($B$3:$B$14)=2))</f>
        <v>21800000</v>
      </c>
    </row>
  </sheetData>
  <mergeCells count="12">
    <mergeCell ref="L14:M14"/>
    <mergeCell ref="I15:O15"/>
    <mergeCell ref="I16:I17"/>
    <mergeCell ref="J16:K16"/>
    <mergeCell ref="L16:M16"/>
    <mergeCell ref="N16:O16"/>
    <mergeCell ref="A1:G1"/>
    <mergeCell ref="I5:O5"/>
    <mergeCell ref="I6:I7"/>
    <mergeCell ref="J6:K6"/>
    <mergeCell ref="L6:M6"/>
    <mergeCell ref="N6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21"/>
  <sheetViews>
    <sheetView workbookViewId="0"/>
  </sheetViews>
  <sheetFormatPr defaultRowHeight="15" x14ac:dyDescent="0.25"/>
  <cols>
    <col min="2" max="2" width="18.5703125" bestFit="1" customWidth="1"/>
    <col min="3" max="3" width="9.5703125" bestFit="1" customWidth="1"/>
    <col min="4" max="4" width="9.42578125" bestFit="1" customWidth="1"/>
    <col min="5" max="5" width="9.85546875" bestFit="1" customWidth="1"/>
    <col min="6" max="6" width="11.28515625" bestFit="1" customWidth="1"/>
    <col min="8" max="8" width="18.5703125" bestFit="1" customWidth="1"/>
    <col min="9" max="10" width="8.7109375" bestFit="1" customWidth="1"/>
    <col min="11" max="11" width="9.85546875" bestFit="1" customWidth="1"/>
  </cols>
  <sheetData>
    <row r="2" spans="1:11" ht="15.75" x14ac:dyDescent="0.25">
      <c r="A2" s="25" t="s">
        <v>6</v>
      </c>
      <c r="B2" s="25" t="s">
        <v>100</v>
      </c>
      <c r="C2" s="25" t="s">
        <v>101</v>
      </c>
      <c r="D2" s="25" t="s">
        <v>20</v>
      </c>
      <c r="E2" s="25" t="s">
        <v>74</v>
      </c>
      <c r="F2" s="25" t="s">
        <v>75</v>
      </c>
    </row>
    <row r="3" spans="1:11" ht="15.75" x14ac:dyDescent="0.25">
      <c r="A3" s="26">
        <v>1</v>
      </c>
      <c r="B3" s="26" t="s">
        <v>102</v>
      </c>
      <c r="C3" s="26" t="s">
        <v>103</v>
      </c>
      <c r="D3" s="27">
        <v>922</v>
      </c>
      <c r="E3" s="27">
        <v>6000</v>
      </c>
      <c r="F3" s="27">
        <f>D3*E3</f>
        <v>5532000</v>
      </c>
      <c r="H3" s="121" t="s">
        <v>118</v>
      </c>
      <c r="I3" s="122"/>
      <c r="J3" s="122"/>
      <c r="K3" s="122"/>
    </row>
    <row r="4" spans="1:11" ht="15.75" x14ac:dyDescent="0.25">
      <c r="A4" s="26">
        <v>2</v>
      </c>
      <c r="B4" s="26" t="s">
        <v>104</v>
      </c>
      <c r="C4" s="26" t="s">
        <v>105</v>
      </c>
      <c r="D4" s="27">
        <v>913</v>
      </c>
      <c r="E4" s="27">
        <v>5200</v>
      </c>
      <c r="F4" s="27">
        <f t="shared" ref="F4:F14" si="0">D4*E4</f>
        <v>4747600</v>
      </c>
      <c r="H4" s="30"/>
      <c r="I4" s="31" t="s">
        <v>119</v>
      </c>
      <c r="J4" s="31" t="s">
        <v>120</v>
      </c>
      <c r="K4" s="31" t="s">
        <v>121</v>
      </c>
    </row>
    <row r="5" spans="1:11" ht="15.75" x14ac:dyDescent="0.25">
      <c r="A5" s="26">
        <v>3</v>
      </c>
      <c r="B5" s="26" t="s">
        <v>106</v>
      </c>
      <c r="C5" s="26" t="s">
        <v>107</v>
      </c>
      <c r="D5" s="27">
        <v>948</v>
      </c>
      <c r="E5" s="27">
        <v>2500</v>
      </c>
      <c r="F5" s="27">
        <f t="shared" si="0"/>
        <v>2370000</v>
      </c>
      <c r="H5" s="32" t="s">
        <v>122</v>
      </c>
      <c r="I5" s="26"/>
      <c r="J5" s="26"/>
      <c r="K5" s="26"/>
    </row>
    <row r="6" spans="1:11" ht="15.75" x14ac:dyDescent="0.25">
      <c r="A6" s="26">
        <v>4</v>
      </c>
      <c r="B6" s="26" t="s">
        <v>108</v>
      </c>
      <c r="C6" s="26" t="s">
        <v>105</v>
      </c>
      <c r="D6" s="27">
        <v>693</v>
      </c>
      <c r="E6" s="27">
        <v>5500</v>
      </c>
      <c r="F6" s="27">
        <f t="shared" si="0"/>
        <v>3811500</v>
      </c>
      <c r="H6" s="32" t="s">
        <v>123</v>
      </c>
      <c r="I6" s="26"/>
      <c r="J6" s="26"/>
      <c r="K6" s="26"/>
    </row>
    <row r="7" spans="1:11" ht="15.75" x14ac:dyDescent="0.25">
      <c r="A7" s="26">
        <v>5</v>
      </c>
      <c r="B7" s="26" t="s">
        <v>109</v>
      </c>
      <c r="C7" s="26" t="s">
        <v>107</v>
      </c>
      <c r="D7" s="27">
        <v>678</v>
      </c>
      <c r="E7" s="27">
        <v>2500</v>
      </c>
      <c r="F7" s="27">
        <f t="shared" si="0"/>
        <v>1695000</v>
      </c>
    </row>
    <row r="8" spans="1:11" ht="15.75" x14ac:dyDescent="0.25">
      <c r="A8" s="26">
        <v>6</v>
      </c>
      <c r="B8" s="26" t="s">
        <v>110</v>
      </c>
      <c r="C8" s="26" t="s">
        <v>103</v>
      </c>
      <c r="D8" s="27">
        <v>1101</v>
      </c>
      <c r="E8" s="27">
        <v>5500</v>
      </c>
      <c r="F8" s="27">
        <f t="shared" si="0"/>
        <v>6055500</v>
      </c>
      <c r="I8" s="101" t="s">
        <v>215</v>
      </c>
      <c r="J8" s="101"/>
    </row>
    <row r="9" spans="1:11" ht="15.75" x14ac:dyDescent="0.25">
      <c r="A9" s="26">
        <v>7</v>
      </c>
      <c r="B9" s="26" t="s">
        <v>111</v>
      </c>
      <c r="C9" s="26" t="s">
        <v>105</v>
      </c>
      <c r="D9" s="27">
        <v>733</v>
      </c>
      <c r="E9" s="27">
        <v>5000</v>
      </c>
      <c r="F9" s="27">
        <f t="shared" si="0"/>
        <v>3665000</v>
      </c>
      <c r="H9" s="121" t="s">
        <v>118</v>
      </c>
      <c r="I9" s="122"/>
      <c r="J9" s="122"/>
      <c r="K9" s="122"/>
    </row>
    <row r="10" spans="1:11" ht="15.75" x14ac:dyDescent="0.25">
      <c r="A10" s="26">
        <v>8</v>
      </c>
      <c r="B10" s="26" t="s">
        <v>112</v>
      </c>
      <c r="C10" s="26" t="s">
        <v>107</v>
      </c>
      <c r="D10" s="27">
        <v>1011</v>
      </c>
      <c r="E10" s="27">
        <v>2800</v>
      </c>
      <c r="F10" s="27">
        <f t="shared" si="0"/>
        <v>2830800</v>
      </c>
      <c r="H10" s="30"/>
      <c r="I10" s="31" t="s">
        <v>119</v>
      </c>
      <c r="J10" s="31" t="s">
        <v>120</v>
      </c>
      <c r="K10" s="31" t="s">
        <v>121</v>
      </c>
    </row>
    <row r="11" spans="1:11" ht="15.75" x14ac:dyDescent="0.25">
      <c r="A11" s="26">
        <v>9</v>
      </c>
      <c r="B11" s="26" t="s">
        <v>113</v>
      </c>
      <c r="C11" s="26" t="s">
        <v>103</v>
      </c>
      <c r="D11" s="27">
        <v>1059</v>
      </c>
      <c r="E11" s="27">
        <v>6000</v>
      </c>
      <c r="F11" s="27">
        <f t="shared" si="0"/>
        <v>6354000</v>
      </c>
      <c r="H11" s="32" t="s">
        <v>122</v>
      </c>
      <c r="I11" s="26">
        <f t="array" ref="I11">SUM(1*(LEFT($B$3:$B$14,1)&amp;RIGHT($B$3:$B$14,2)=I$10))</f>
        <v>2</v>
      </c>
      <c r="J11" s="26">
        <f t="array" ref="J11">SUM(1*(LEFT($B$3:$B$14,1)&amp;RIGHT($B$3:$B$14,2)=J$10))</f>
        <v>2</v>
      </c>
      <c r="K11" s="26">
        <f t="array" ref="K11">SUM(1*(LEFT($B$3:$B$14,1)&amp;RIGHT($B$3:$B$14,2)=K$10))</f>
        <v>3</v>
      </c>
    </row>
    <row r="12" spans="1:11" ht="15.75" x14ac:dyDescent="0.25">
      <c r="A12" s="26">
        <v>10</v>
      </c>
      <c r="B12" s="26" t="s">
        <v>114</v>
      </c>
      <c r="C12" s="26" t="s">
        <v>105</v>
      </c>
      <c r="D12" s="27">
        <v>754</v>
      </c>
      <c r="E12" s="27">
        <v>5500</v>
      </c>
      <c r="F12" s="27">
        <f t="shared" si="0"/>
        <v>4147000</v>
      </c>
      <c r="H12" s="32" t="s">
        <v>123</v>
      </c>
      <c r="I12" s="26">
        <f t="array" ref="I12">SUM($F$3:$F$14*(LEFT($B$3:$B$14,1)&amp;RIGHT($B$3:$B$14,2)=I$10))</f>
        <v>4140000</v>
      </c>
      <c r="J12" s="26">
        <f t="array" ref="J12">SUM($F$3:$F$14*(LEFT($B$3:$B$14,1)&amp;RIGHT($B$3:$B$14,2)=J$10))</f>
        <v>7958500</v>
      </c>
      <c r="K12" s="26">
        <f t="array" ref="K12">SUM($F$3:$F$14*(LEFT($B$3:$B$14,1)&amp;RIGHT($B$3:$B$14,2)=K$10))</f>
        <v>17941500</v>
      </c>
    </row>
    <row r="13" spans="1:11" ht="15.75" x14ac:dyDescent="0.25">
      <c r="A13" s="26">
        <v>11</v>
      </c>
      <c r="B13" s="26" t="s">
        <v>115</v>
      </c>
      <c r="C13" s="26" t="s">
        <v>103</v>
      </c>
      <c r="D13" s="27">
        <v>575</v>
      </c>
      <c r="E13" s="27">
        <v>5500</v>
      </c>
      <c r="F13" s="27">
        <f t="shared" si="0"/>
        <v>3162500</v>
      </c>
    </row>
    <row r="14" spans="1:11" ht="15.75" x14ac:dyDescent="0.25">
      <c r="A14" s="27">
        <v>12</v>
      </c>
      <c r="B14" s="26" t="s">
        <v>116</v>
      </c>
      <c r="C14" s="26" t="s">
        <v>107</v>
      </c>
      <c r="D14" s="27">
        <v>708</v>
      </c>
      <c r="E14" s="27">
        <v>2500</v>
      </c>
      <c r="F14" s="27">
        <f t="shared" si="0"/>
        <v>1770000</v>
      </c>
    </row>
    <row r="15" spans="1:11" ht="15.75" x14ac:dyDescent="0.25">
      <c r="A15" s="28"/>
      <c r="B15" s="28"/>
      <c r="C15" s="28"/>
      <c r="D15" s="28"/>
      <c r="E15" s="28"/>
      <c r="F15" s="28"/>
    </row>
    <row r="16" spans="1:11" ht="15.75" x14ac:dyDescent="0.25">
      <c r="A16" s="29" t="s">
        <v>117</v>
      </c>
      <c r="C16" s="28"/>
      <c r="D16" s="28"/>
      <c r="E16" s="28"/>
      <c r="F16" s="28"/>
    </row>
    <row r="17" spans="1:6" ht="15.75" x14ac:dyDescent="0.25">
      <c r="A17" s="28"/>
      <c r="B17" s="28"/>
      <c r="C17" s="28"/>
      <c r="D17" s="28"/>
      <c r="E17" s="28"/>
      <c r="F17" s="28"/>
    </row>
    <row r="18" spans="1:6" ht="15.75" x14ac:dyDescent="0.25">
      <c r="A18" s="28"/>
      <c r="F18" s="28"/>
    </row>
    <row r="19" spans="1:6" ht="15.75" x14ac:dyDescent="0.25">
      <c r="A19" s="28"/>
      <c r="F19" s="28"/>
    </row>
    <row r="20" spans="1:6" ht="15.75" x14ac:dyDescent="0.25">
      <c r="A20" s="28"/>
      <c r="F20" s="28"/>
    </row>
    <row r="21" spans="1:6" ht="15.75" x14ac:dyDescent="0.25">
      <c r="A21" s="28"/>
      <c r="F21" s="28"/>
    </row>
  </sheetData>
  <mergeCells count="3">
    <mergeCell ref="I8:J8"/>
    <mergeCell ref="H3:K3"/>
    <mergeCell ref="H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24"/>
  <sheetViews>
    <sheetView topLeftCell="A12" workbookViewId="0">
      <selection activeCell="G28" sqref="G28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12.28515625" customWidth="1"/>
    <col min="4" max="4" width="8.7109375" bestFit="1" customWidth="1"/>
    <col min="5" max="5" width="7.5703125" bestFit="1" customWidth="1"/>
    <col min="6" max="6" width="10" bestFit="1" customWidth="1"/>
    <col min="7" max="7" width="12" customWidth="1"/>
    <col min="8" max="8" width="13.42578125" customWidth="1"/>
    <col min="9" max="9" width="12.5703125" customWidth="1"/>
    <col min="10" max="10" width="10.85546875" customWidth="1"/>
  </cols>
  <sheetData>
    <row r="2" spans="1:10" x14ac:dyDescent="0.25">
      <c r="A2" s="33" t="s">
        <v>71</v>
      </c>
      <c r="B2" s="33" t="s">
        <v>100</v>
      </c>
      <c r="C2" s="33" t="s">
        <v>101</v>
      </c>
      <c r="D2" s="33" t="s">
        <v>20</v>
      </c>
      <c r="E2" s="33" t="s">
        <v>74</v>
      </c>
      <c r="F2" s="33" t="s">
        <v>75</v>
      </c>
      <c r="G2" s="135"/>
    </row>
    <row r="3" spans="1:10" x14ac:dyDescent="0.25">
      <c r="A3" s="34">
        <v>42979</v>
      </c>
      <c r="B3" s="35" t="s">
        <v>102</v>
      </c>
      <c r="C3" s="35" t="s">
        <v>103</v>
      </c>
      <c r="D3" s="36">
        <v>922</v>
      </c>
      <c r="E3" s="36">
        <v>6000</v>
      </c>
      <c r="F3" s="36">
        <f>D3*E3</f>
        <v>5532000</v>
      </c>
      <c r="G3" s="135"/>
    </row>
    <row r="4" spans="1:10" x14ac:dyDescent="0.25">
      <c r="A4" s="34">
        <v>42999</v>
      </c>
      <c r="B4" s="35" t="s">
        <v>104</v>
      </c>
      <c r="C4" s="35" t="s">
        <v>105</v>
      </c>
      <c r="D4" s="36">
        <v>913</v>
      </c>
      <c r="E4" s="36">
        <v>5200</v>
      </c>
      <c r="F4" s="36">
        <f t="shared" ref="F4:F14" si="0">D4*E4</f>
        <v>4747600</v>
      </c>
      <c r="G4" s="135"/>
    </row>
    <row r="5" spans="1:10" ht="15.75" x14ac:dyDescent="0.25">
      <c r="A5" s="34">
        <v>43019</v>
      </c>
      <c r="B5" s="35" t="s">
        <v>125</v>
      </c>
      <c r="C5" s="35" t="s">
        <v>107</v>
      </c>
      <c r="D5" s="36">
        <v>948</v>
      </c>
      <c r="E5" s="36">
        <v>2500</v>
      </c>
      <c r="F5" s="36">
        <f t="shared" si="0"/>
        <v>2370000</v>
      </c>
      <c r="G5" s="135"/>
      <c r="H5" s="123" t="s">
        <v>126</v>
      </c>
      <c r="I5" s="123"/>
      <c r="J5" s="123"/>
    </row>
    <row r="6" spans="1:10" x14ac:dyDescent="0.25">
      <c r="A6" s="34">
        <v>42983</v>
      </c>
      <c r="B6" s="35" t="s">
        <v>108</v>
      </c>
      <c r="C6" s="35" t="s">
        <v>105</v>
      </c>
      <c r="D6" s="36">
        <v>693</v>
      </c>
      <c r="E6" s="36">
        <v>5500</v>
      </c>
      <c r="F6" s="36">
        <f t="shared" si="0"/>
        <v>3811500</v>
      </c>
      <c r="G6" s="135"/>
      <c r="H6" s="78" t="s">
        <v>0</v>
      </c>
      <c r="I6" s="78" t="s">
        <v>1</v>
      </c>
      <c r="J6" s="78" t="s">
        <v>2</v>
      </c>
    </row>
    <row r="7" spans="1:10" x14ac:dyDescent="0.25">
      <c r="A7" s="34">
        <v>43036</v>
      </c>
      <c r="B7" s="35" t="s">
        <v>109</v>
      </c>
      <c r="C7" s="35" t="s">
        <v>107</v>
      </c>
      <c r="D7" s="36">
        <v>678</v>
      </c>
      <c r="E7" s="36">
        <v>2500</v>
      </c>
      <c r="F7" s="36">
        <f t="shared" si="0"/>
        <v>1695000</v>
      </c>
      <c r="G7" s="135"/>
      <c r="H7" s="1" t="s">
        <v>127</v>
      </c>
      <c r="I7" s="1" t="s">
        <v>128</v>
      </c>
      <c r="J7" s="1" t="s">
        <v>129</v>
      </c>
    </row>
    <row r="8" spans="1:10" x14ac:dyDescent="0.25">
      <c r="A8" s="34">
        <v>43027</v>
      </c>
      <c r="B8" s="35" t="s">
        <v>130</v>
      </c>
      <c r="C8" s="35" t="s">
        <v>103</v>
      </c>
      <c r="D8" s="36">
        <v>1101</v>
      </c>
      <c r="E8" s="36">
        <v>5500</v>
      </c>
      <c r="F8" s="36">
        <f t="shared" si="0"/>
        <v>6055500</v>
      </c>
      <c r="G8" s="135"/>
    </row>
    <row r="9" spans="1:10" x14ac:dyDescent="0.25">
      <c r="A9" s="34">
        <v>43004</v>
      </c>
      <c r="B9" s="35" t="s">
        <v>111</v>
      </c>
      <c r="C9" s="35" t="s">
        <v>105</v>
      </c>
      <c r="D9" s="36">
        <v>733</v>
      </c>
      <c r="E9" s="36">
        <v>5000</v>
      </c>
      <c r="F9" s="36">
        <f t="shared" si="0"/>
        <v>3665000</v>
      </c>
      <c r="G9" s="135"/>
    </row>
    <row r="10" spans="1:10" x14ac:dyDescent="0.25">
      <c r="A10" s="34">
        <v>43022</v>
      </c>
      <c r="B10" s="35" t="s">
        <v>112</v>
      </c>
      <c r="C10" s="35" t="s">
        <v>107</v>
      </c>
      <c r="D10" s="36">
        <v>1011</v>
      </c>
      <c r="E10" s="36">
        <v>2800</v>
      </c>
      <c r="F10" s="36">
        <f t="shared" si="0"/>
        <v>2830800</v>
      </c>
      <c r="G10" s="135"/>
    </row>
    <row r="11" spans="1:10" x14ac:dyDescent="0.25">
      <c r="A11" s="34">
        <v>43000</v>
      </c>
      <c r="B11" s="35" t="s">
        <v>113</v>
      </c>
      <c r="C11" s="35" t="s">
        <v>103</v>
      </c>
      <c r="D11" s="36">
        <v>1059</v>
      </c>
      <c r="E11" s="36">
        <v>6000</v>
      </c>
      <c r="F11" s="36">
        <f t="shared" si="0"/>
        <v>6354000</v>
      </c>
      <c r="G11" s="135"/>
    </row>
    <row r="12" spans="1:10" x14ac:dyDescent="0.25">
      <c r="A12" s="34">
        <v>43033</v>
      </c>
      <c r="B12" s="35" t="s">
        <v>114</v>
      </c>
      <c r="C12" s="35" t="s">
        <v>105</v>
      </c>
      <c r="D12" s="36">
        <v>754</v>
      </c>
      <c r="E12" s="36">
        <v>5500</v>
      </c>
      <c r="F12" s="36">
        <f t="shared" si="0"/>
        <v>4147000</v>
      </c>
      <c r="G12" s="135"/>
    </row>
    <row r="13" spans="1:10" x14ac:dyDescent="0.25">
      <c r="A13" s="34">
        <v>43012</v>
      </c>
      <c r="B13" s="35" t="s">
        <v>115</v>
      </c>
      <c r="C13" s="35" t="s">
        <v>103</v>
      </c>
      <c r="D13" s="36">
        <v>575</v>
      </c>
      <c r="E13" s="36">
        <v>5500</v>
      </c>
      <c r="F13" s="36">
        <f t="shared" si="0"/>
        <v>3162500</v>
      </c>
      <c r="G13" s="135"/>
    </row>
    <row r="14" spans="1:10" x14ac:dyDescent="0.25">
      <c r="A14" s="37">
        <v>43006</v>
      </c>
      <c r="B14" s="35" t="s">
        <v>131</v>
      </c>
      <c r="C14" s="35" t="s">
        <v>107</v>
      </c>
      <c r="D14" s="36">
        <v>708</v>
      </c>
      <c r="E14" s="36">
        <v>2500</v>
      </c>
      <c r="F14" s="36">
        <f t="shared" si="0"/>
        <v>1770000</v>
      </c>
      <c r="G14" s="135"/>
    </row>
    <row r="16" spans="1:10" ht="18.75" x14ac:dyDescent="0.3">
      <c r="A16" s="38" t="s">
        <v>132</v>
      </c>
      <c r="C16" s="38"/>
      <c r="D16" s="38"/>
      <c r="E16" s="38"/>
      <c r="F16" s="38"/>
    </row>
    <row r="17" spans="2:14" ht="15.75" x14ac:dyDescent="0.25">
      <c r="K17" s="101" t="s">
        <v>215</v>
      </c>
      <c r="L17" s="101"/>
    </row>
    <row r="18" spans="2:14" ht="15.75" x14ac:dyDescent="0.25">
      <c r="B18" s="124" t="s">
        <v>133</v>
      </c>
      <c r="C18" s="125"/>
      <c r="D18" s="125"/>
      <c r="E18" s="125"/>
      <c r="F18" s="126"/>
      <c r="G18" s="39"/>
      <c r="I18" s="124" t="s">
        <v>133</v>
      </c>
      <c r="J18" s="125"/>
      <c r="K18" s="125"/>
      <c r="L18" s="125"/>
      <c r="M18" s="126"/>
      <c r="N18" s="39"/>
    </row>
    <row r="19" spans="2:14" ht="15.75" x14ac:dyDescent="0.25">
      <c r="B19" s="127" t="s">
        <v>134</v>
      </c>
      <c r="C19" s="128"/>
      <c r="D19" s="128"/>
      <c r="E19" s="128"/>
      <c r="F19" s="129"/>
      <c r="G19" s="130" t="s">
        <v>135</v>
      </c>
      <c r="I19" s="127" t="s">
        <v>134</v>
      </c>
      <c r="J19" s="128"/>
      <c r="K19" s="128"/>
      <c r="L19" s="128"/>
      <c r="M19" s="129"/>
      <c r="N19" s="130" t="s">
        <v>135</v>
      </c>
    </row>
    <row r="20" spans="2:14" ht="15.75" x14ac:dyDescent="0.25">
      <c r="B20" s="43" t="s">
        <v>100</v>
      </c>
      <c r="C20" s="133" t="s">
        <v>136</v>
      </c>
      <c r="D20" s="134"/>
      <c r="E20" s="133" t="s">
        <v>137</v>
      </c>
      <c r="F20" s="134"/>
      <c r="G20" s="131"/>
      <c r="I20" s="43" t="s">
        <v>100</v>
      </c>
      <c r="J20" s="133" t="s">
        <v>136</v>
      </c>
      <c r="K20" s="134"/>
      <c r="L20" s="133" t="s">
        <v>137</v>
      </c>
      <c r="M20" s="134"/>
      <c r="N20" s="131"/>
    </row>
    <row r="21" spans="2:14" ht="15.75" x14ac:dyDescent="0.25">
      <c r="B21" s="44"/>
      <c r="C21" s="40" t="s">
        <v>127</v>
      </c>
      <c r="D21" s="41" t="s">
        <v>128</v>
      </c>
      <c r="E21" s="40" t="s">
        <v>127</v>
      </c>
      <c r="F21" s="41" t="s">
        <v>128</v>
      </c>
      <c r="G21" s="132"/>
      <c r="I21" s="44"/>
      <c r="J21" s="40" t="s">
        <v>127</v>
      </c>
      <c r="K21" s="41" t="s">
        <v>128</v>
      </c>
      <c r="L21" s="40" t="s">
        <v>127</v>
      </c>
      <c r="M21" s="41" t="s">
        <v>128</v>
      </c>
      <c r="N21" s="132"/>
    </row>
    <row r="22" spans="2:14" ht="15.75" x14ac:dyDescent="0.25">
      <c r="B22" s="35" t="s">
        <v>105</v>
      </c>
      <c r="C22" s="73">
        <f t="array" ref="C22">SUM($D$3:$D$14*(LOOKUP(LEFT($B$3:$B$14,1),$H$6:$J$7)=C$21)*($C$3:$C$14=$B22)*(MONTH($A$3:$A$14)=9))</f>
        <v>693</v>
      </c>
      <c r="D22" s="73">
        <f t="array" ref="D22">SUM($D$3:$D$14*(LOOKUP(LEFT($B$3:$B$14,1),$H$6:$J$7)=D$21)*($C$3:$C$14=$B22)*(MONTH($A$3:$A$14)=9))</f>
        <v>913</v>
      </c>
      <c r="E22" s="42">
        <f t="array" ref="E22">SUM($D$3:$D$14*(LOOKUP(LEFT($B$3:$B$14,1),$H$6:$J$7)=E$21)*($C$3:$C$14=$B22)*(MONTH($A$3:$A$14)=10))</f>
        <v>754</v>
      </c>
      <c r="F22" s="42">
        <f t="array" ref="F22">SUM($D$3:$D$14*(LOOKUP(LEFT($B$3:$B$14,1),$H$6:$J$7)=F$21)*($C$3:$C$14=$B22)*(MONTH($A$3:$A$14)=10))</f>
        <v>0</v>
      </c>
      <c r="G22" s="1">
        <f t="array" ref="G22">SUM($F$3:$F$14*($C$3:$C$14=$B22))</f>
        <v>16371100</v>
      </c>
      <c r="I22" s="35" t="s">
        <v>105</v>
      </c>
      <c r="J22" s="73">
        <f t="array" ref="J22">SUM($D$3:$D$14*(LOOKUP(LEFT($B$3:$B$14,1),$H$6:$J$7)=J$21)*($C$3:$C$14=$I22)*(MONTH($A$3:$A$14)=9))</f>
        <v>693</v>
      </c>
      <c r="K22" s="42">
        <f t="array" ref="K22">SUM($D$3:$D$14*(LOOKUP(LEFT($B$3:$B$14,1),$H$6:$J$7)=K$21)*($C$3:$C$14=$I22)*(MONTH($A$3:$A$14)=9))</f>
        <v>913</v>
      </c>
      <c r="L22" s="74" cm="1">
        <f t="array" ref="L22">SUM($D$3:$D$14*(LOOKUP(LEFT($B$3:$B$14,1),$H$6:$J$7)=L$21)*($C$3:$C$14=$I22)*(MONTH($A$3:$A$14)=10))</f>
        <v>754</v>
      </c>
      <c r="M22" s="74" cm="1">
        <f t="array" ref="M22">SUM($D$3:$D$14*(LOOKUP(LEFT($B$3:$B$14,1),$H$6:$J$7)=M$21)*($C$3:$C$14=$I22)*(MONTH($A$3:$A$14)=10))</f>
        <v>0</v>
      </c>
      <c r="N22" s="1">
        <f t="array" ref="N22">SUM($F$3:$F$14*($C$3:$C$14=$I22))</f>
        <v>16371100</v>
      </c>
    </row>
    <row r="23" spans="2:14" ht="15.75" x14ac:dyDescent="0.25">
      <c r="B23" s="35" t="s">
        <v>103</v>
      </c>
      <c r="C23" s="74">
        <f t="array" ref="C23">SUM($D$3:$D$14*(LOOKUP(LEFT($B$3:$B$14,1),$H$6:$J$7)=C$21)*($C$3:$C$14=$B23)*(MONTH($A$3:$A$14)=9))</f>
        <v>1981</v>
      </c>
      <c r="D23" s="74">
        <f t="array" ref="D23">SUM($D$3:$D$14*(LOOKUP(LEFT($B$3:$B$14,1),$H$6:$J$7)=D$21)*($C$3:$C$14=$B23)*(MONTH($A$3:$A$14)=9))</f>
        <v>0</v>
      </c>
      <c r="E23" s="42">
        <f t="array" ref="E23">SUM($D$3:$D$14*(LOOKUP(LEFT($B$3:$B$14,1),$H$6:$J$7)=E$21)*($C$3:$C$14=$B23)*(MONTH($A$3:$A$14)=10))</f>
        <v>0</v>
      </c>
      <c r="F23" s="42">
        <f t="array" ref="F23">SUM($D$3:$D$14*(LOOKUP(LEFT($B$3:$B$14,1),$H$6:$J$7)=F$21)*($C$3:$C$14=$B23)*(MONTH($A$3:$A$14)=10))</f>
        <v>0</v>
      </c>
      <c r="G23" s="1">
        <f t="array" ref="G23">SUM($F$3:$F$14*($C$3:$C$14=$B23))</f>
        <v>21104000</v>
      </c>
      <c r="I23" s="35" t="s">
        <v>103</v>
      </c>
      <c r="J23" s="42">
        <f t="array" ref="J23">SUM($D$3:$D$14*(LOOKUP(LEFT($B$3:$B$14,1),$H$6:$J$7)=J$21)*($C$3:$C$14=$I23)*(MONTH($A$3:$A$14)=9))</f>
        <v>1981</v>
      </c>
      <c r="K23" s="42">
        <f t="array" ref="K23">SUM($D$3:$D$14*(LOOKUP(LEFT($B$3:$B$14,1),$H$6:$J$7)=K$21)*($C$3:$C$14=$I23)*(MONTH($A$3:$A$14)=9))</f>
        <v>0</v>
      </c>
      <c r="L23" s="74" cm="1">
        <f t="array" ref="L23">SUM($D$3:$D$14*(LOOKUP(LEFT($B$3:$B$14,1),$H$6:$J$7)=L$21)*($C$3:$C$14=$I23)*(MONTH($A$3:$A$14)=10))</f>
        <v>0</v>
      </c>
      <c r="M23" s="74" cm="1">
        <f t="array" ref="M23">SUM($D$3:$D$14*(LOOKUP(LEFT($B$3:$B$14,1),$H$6:$J$7)=M$21)*($C$3:$C$14=$I23)*(MONTH($A$3:$A$14)=10))</f>
        <v>0</v>
      </c>
      <c r="N23" s="1">
        <f t="array" ref="N23">SUM($F$3:$F$14*($C$3:$C$14=$I23))</f>
        <v>21104000</v>
      </c>
    </row>
    <row r="24" spans="2:14" ht="15" customHeight="1" x14ac:dyDescent="0.25">
      <c r="B24" s="35" t="s">
        <v>107</v>
      </c>
      <c r="C24" s="74">
        <f t="array" ref="C24">SUM($D$3:$D$14*(LOOKUP(LEFT($B$3:$B$14,1),$H$6:$J$7)=C$21)*($C$3:$C$14=$B24)*(MONTH($A$3:$A$14)=9))</f>
        <v>0</v>
      </c>
      <c r="D24" s="74">
        <f t="array" ref="D24">SUM($D$3:$D$14*(LOOKUP(LEFT($B$3:$B$14,1),$H$6:$J$7)=D$21)*($C$3:$C$14=$B24)*(MONTH($A$3:$A$14)=9))</f>
        <v>0</v>
      </c>
      <c r="E24" s="42">
        <f t="array" ref="E24">SUM($D$3:$D$14*(LOOKUP(LEFT($B$3:$B$14,1),$H$6:$J$7)=E$21)*($C$3:$C$14=$B24)*(MONTH($A$3:$A$14)=10))</f>
        <v>0</v>
      </c>
      <c r="F24" s="42">
        <f t="array" ref="F24">SUM($D$3:$D$14*(LOOKUP(LEFT($B$3:$B$14,1),$H$6:$J$7)=F$21)*($C$3:$C$14=$B24)*(MONTH($A$3:$A$14)=10))</f>
        <v>1011</v>
      </c>
      <c r="G24" s="1">
        <f t="array" ref="G24">SUM($F$3:$F$14*($C$3:$C$14=$B24))</f>
        <v>8665800</v>
      </c>
      <c r="I24" s="35" t="s">
        <v>107</v>
      </c>
      <c r="J24" s="42">
        <f t="array" ref="J24">SUM($D$3:$D$14*(LOOKUP(LEFT($B$3:$B$14,1),$H$6:$J$7)=J$21)*($C$3:$C$14=$I24)*(MONTH($A$3:$A$14)=9))</f>
        <v>0</v>
      </c>
      <c r="K24" s="42">
        <f t="array" ref="K24">SUM($D$3:$D$14*(LOOKUP(LEFT($B$3:$B$14,1),$H$6:$J$7)=K$21)*($C$3:$C$14=$I24)*(MONTH($A$3:$A$14)=9))</f>
        <v>0</v>
      </c>
      <c r="L24" s="74" cm="1">
        <f t="array" ref="L24">SUM($D$3:$D$14*(LOOKUP(LEFT($B$3:$B$14,1),$H$6:$J$7)=L$21)*($C$3:$C$14=$I24)*(MONTH($A$3:$A$14)=10))</f>
        <v>0</v>
      </c>
      <c r="M24" s="74" cm="1">
        <f t="array" ref="M24">SUM($D$3:$D$14*(LOOKUP(LEFT($B$3:$B$14,1),$H$6:$J$7)=M$21)*($C$3:$C$14=$I24)*(MONTH($A$3:$A$14)=10))</f>
        <v>1011</v>
      </c>
      <c r="N24" s="1">
        <f t="array" ref="N24">SUM($F$3:$F$14*($C$3:$C$14=$I24))</f>
        <v>8665800</v>
      </c>
    </row>
  </sheetData>
  <mergeCells count="12">
    <mergeCell ref="B18:F18"/>
    <mergeCell ref="B19:F19"/>
    <mergeCell ref="G19:G21"/>
    <mergeCell ref="C20:D20"/>
    <mergeCell ref="E20:F20"/>
    <mergeCell ref="H5:J5"/>
    <mergeCell ref="I18:M18"/>
    <mergeCell ref="I19:M19"/>
    <mergeCell ref="N19:N21"/>
    <mergeCell ref="J20:K20"/>
    <mergeCell ref="L20:M20"/>
    <mergeCell ref="K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Mobile:(098)-9105-115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ASUS</cp:lastModifiedBy>
  <dcterms:created xsi:type="dcterms:W3CDTF">2013-06-19T10:19:37Z</dcterms:created>
  <dcterms:modified xsi:type="dcterms:W3CDTF">2022-10-28T12:31:39Z</dcterms:modified>
</cp:coreProperties>
</file>