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ASUS\Desktop\Tin B New\Tin B New\1 Tin B Cơ Bản\Buổi 7\"/>
    </mc:Choice>
  </mc:AlternateContent>
  <xr:revisionPtr revIDLastSave="0" documentId="13_ncr:1_{926225D2-3DFC-46B5-9E76-69DF7AAEDC82}" xr6:coauthVersionLast="47" xr6:coauthVersionMax="47" xr10:uidLastSave="{00000000-0000-0000-0000-000000000000}"/>
  <bookViews>
    <workbookView xWindow="-120" yWindow="-120" windowWidth="20730" windowHeight="11040" activeTab="6" xr2:uid="{00000000-000D-0000-FFFF-FFFF00000000}"/>
  </bookViews>
  <sheets>
    <sheet name="1" sheetId="10" r:id="rId1"/>
    <sheet name="2" sheetId="12" r:id="rId2"/>
    <sheet name="3" sheetId="13" r:id="rId3"/>
    <sheet name="4" sheetId="14" r:id="rId4"/>
    <sheet name="5" sheetId="17" r:id="rId5"/>
    <sheet name="6" sheetId="18" r:id="rId6"/>
    <sheet name="7" sheetId="16"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16" l="1" a="1"/>
  <c r="C3" i="16" s="1"/>
  <c r="C4" i="16" a="1"/>
  <c r="C4" i="16" s="1"/>
  <c r="C5" i="16" a="1"/>
  <c r="C5" i="16"/>
  <c r="C6" i="16" a="1"/>
  <c r="C6" i="16" s="1"/>
  <c r="C7" i="16" a="1"/>
  <c r="C7" i="16" s="1"/>
  <c r="C8" i="16" a="1"/>
  <c r="C8" i="16" s="1"/>
  <c r="C9" i="16" a="1"/>
  <c r="C9" i="16"/>
  <c r="C10" i="16" a="1"/>
  <c r="C10" i="16" s="1"/>
  <c r="C11" i="16" a="1"/>
  <c r="C11" i="16" s="1"/>
  <c r="C12" i="16" a="1"/>
  <c r="C12" i="16" s="1"/>
  <c r="C13" i="16" a="1"/>
  <c r="C13" i="16"/>
  <c r="C2" i="16" a="1"/>
  <c r="C2" i="16" s="1"/>
  <c r="C3" i="12" a="1"/>
  <c r="C3" i="12" s="1"/>
  <c r="F4" i="18" a="1"/>
  <c r="F4" i="18" s="1"/>
  <c r="F5" i="18" a="1"/>
  <c r="F5" i="18" s="1"/>
  <c r="F6" i="18" a="1"/>
  <c r="F6" i="18" s="1"/>
  <c r="F7" i="18" a="1"/>
  <c r="F7" i="18"/>
  <c r="F8" i="18" a="1"/>
  <c r="F8" i="18" s="1"/>
  <c r="F9" i="18" a="1"/>
  <c r="F9" i="18" s="1"/>
  <c r="F10" i="18" a="1"/>
  <c r="F10" i="18" s="1"/>
  <c r="F11" i="18" a="1"/>
  <c r="F11" i="18"/>
  <c r="F3" i="18" a="1"/>
  <c r="F3" i="18" s="1"/>
  <c r="G4" i="17" a="1"/>
  <c r="G4" i="17" s="1"/>
  <c r="G5" i="17" a="1"/>
  <c r="G5" i="17" s="1"/>
  <c r="G6" i="17" a="1"/>
  <c r="G6" i="17"/>
  <c r="G7" i="17" a="1"/>
  <c r="G7" i="17" s="1"/>
  <c r="G8" i="17" a="1"/>
  <c r="G8" i="17" s="1"/>
  <c r="G9" i="17" a="1"/>
  <c r="G9" i="17" s="1"/>
  <c r="G10" i="17" a="1"/>
  <c r="G10" i="17"/>
  <c r="G11" i="17" a="1"/>
  <c r="G11" i="17" s="1"/>
  <c r="G12" i="17" a="1"/>
  <c r="G12" i="17" s="1"/>
  <c r="G13" i="17" a="1"/>
  <c r="G13" i="17" s="1"/>
  <c r="G14" i="17" a="1"/>
  <c r="G14" i="17"/>
  <c r="G15" i="17" a="1"/>
  <c r="G15" i="17" s="1"/>
  <c r="G16" i="17" a="1"/>
  <c r="G16" i="17" s="1"/>
  <c r="G3" i="17" a="1"/>
  <c r="G3" i="17"/>
  <c r="G3" i="14" a="1"/>
  <c r="G3" i="14" s="1"/>
  <c r="G4" i="14" a="1"/>
  <c r="G4" i="14" s="1"/>
  <c r="G5" i="14" a="1"/>
  <c r="G5" i="14"/>
  <c r="G6" i="14" a="1"/>
  <c r="G6" i="14"/>
  <c r="G7" i="14" a="1"/>
  <c r="G7" i="14" s="1"/>
  <c r="G8" i="14" a="1"/>
  <c r="G8" i="14" s="1"/>
  <c r="G9" i="14" a="1"/>
  <c r="G9" i="14"/>
  <c r="G10" i="14" a="1"/>
  <c r="G10" i="14"/>
  <c r="G11" i="14" a="1"/>
  <c r="G11" i="14" s="1"/>
  <c r="G12" i="14" a="1"/>
  <c r="G12" i="14" s="1"/>
  <c r="G13" i="14" a="1"/>
  <c r="G13" i="14"/>
  <c r="G14" i="14" a="1"/>
  <c r="G14" i="14"/>
  <c r="G15" i="14" a="1"/>
  <c r="G15" i="14" s="1"/>
  <c r="G2" i="14" a="1"/>
  <c r="G2" i="14" s="1"/>
  <c r="F4" i="13" a="1"/>
  <c r="F4" i="13" s="1"/>
  <c r="F5" i="13" a="1"/>
  <c r="F5" i="13" s="1"/>
  <c r="F6" i="13" a="1"/>
  <c r="F6" i="13"/>
  <c r="F7" i="13" a="1"/>
  <c r="F7" i="13"/>
  <c r="F8" i="13" a="1"/>
  <c r="F8" i="13" s="1"/>
  <c r="F9" i="13" a="1"/>
  <c r="F9" i="13" s="1"/>
  <c r="F10" i="13" a="1"/>
  <c r="F10" i="13"/>
  <c r="F11" i="13" a="1"/>
  <c r="F11" i="13"/>
  <c r="F12" i="13" a="1"/>
  <c r="F12" i="13" s="1"/>
  <c r="F13" i="13" a="1"/>
  <c r="F13" i="13" s="1"/>
  <c r="F14" i="13" a="1"/>
  <c r="F14" i="13"/>
  <c r="F3" i="13" a="1"/>
  <c r="F3" i="13" s="1"/>
  <c r="E4" i="12" a="1"/>
  <c r="E4" i="12" s="1"/>
  <c r="E5" i="12" a="1"/>
  <c r="E5" i="12" s="1"/>
  <c r="E6" i="12" a="1"/>
  <c r="E6" i="12"/>
  <c r="E7" i="12" a="1"/>
  <c r="E7" i="12"/>
  <c r="E8" i="12" a="1"/>
  <c r="E8" i="12" s="1"/>
  <c r="E9" i="12" a="1"/>
  <c r="E9" i="12" s="1"/>
  <c r="E10" i="12" a="1"/>
  <c r="E10" i="12"/>
  <c r="E11" i="12" a="1"/>
  <c r="E11" i="12"/>
  <c r="E12" i="12" a="1"/>
  <c r="E12" i="12" s="1"/>
  <c r="E13" i="12" a="1"/>
  <c r="E13" i="12" s="1"/>
  <c r="E14" i="12" a="1"/>
  <c r="E14" i="12" s="1"/>
  <c r="E3" i="12" a="1"/>
  <c r="E3" i="12" s="1"/>
  <c r="C4" i="12" a="1"/>
  <c r="C4" i="12" s="1"/>
  <c r="C5" i="12" a="1"/>
  <c r="C5" i="12" s="1"/>
  <c r="C6" i="12" a="1"/>
  <c r="C6" i="12" s="1"/>
  <c r="C7" i="12" a="1"/>
  <c r="C7" i="12"/>
  <c r="C8" i="12" a="1"/>
  <c r="C8" i="12" s="1"/>
  <c r="C9" i="12" a="1"/>
  <c r="C9" i="12" s="1"/>
  <c r="C10" i="12" a="1"/>
  <c r="C10" i="12" s="1"/>
  <c r="C11" i="12" a="1"/>
  <c r="C11" i="12"/>
  <c r="C12" i="12" a="1"/>
  <c r="C12" i="12" s="1"/>
  <c r="C13" i="12" a="1"/>
  <c r="C13" i="12" s="1"/>
  <c r="C14" i="12" a="1"/>
  <c r="C14" i="12" s="1"/>
  <c r="E16" i="10"/>
  <c r="E4" i="10"/>
  <c r="E5" i="10"/>
  <c r="E6" i="10"/>
  <c r="E7" i="10"/>
  <c r="E8" i="10"/>
  <c r="E9" i="10"/>
  <c r="E10" i="10"/>
  <c r="E11" i="10"/>
  <c r="E12" i="10"/>
  <c r="E13" i="10"/>
  <c r="E14" i="10"/>
  <c r="E15" i="10"/>
  <c r="E3" i="10"/>
  <c r="S13" i="16"/>
  <c r="Q13" i="16"/>
  <c r="S12" i="16"/>
  <c r="Q12" i="16"/>
  <c r="S11" i="16"/>
  <c r="Q11" i="16"/>
  <c r="S10" i="16"/>
  <c r="Q10" i="16"/>
  <c r="S9" i="16"/>
  <c r="Q9" i="16"/>
  <c r="S8" i="16"/>
  <c r="Q8" i="16"/>
  <c r="S7" i="16"/>
  <c r="Q7" i="16"/>
  <c r="S6" i="16"/>
  <c r="Q6" i="16"/>
  <c r="S5" i="16"/>
  <c r="Q5" i="16"/>
  <c r="S4" i="16"/>
  <c r="Q4" i="16"/>
  <c r="S3" i="16"/>
  <c r="Q3" i="16"/>
  <c r="S2" i="16"/>
  <c r="Q2" i="16"/>
</calcChain>
</file>

<file path=xl/sharedStrings.xml><?xml version="1.0" encoding="utf-8"?>
<sst xmlns="http://schemas.openxmlformats.org/spreadsheetml/2006/main" count="309" uniqueCount="175">
  <si>
    <t>Ngày</t>
  </si>
  <si>
    <t>Đơn giá</t>
  </si>
  <si>
    <t>Số lượng</t>
  </si>
  <si>
    <t>ĐƠN GIÁ</t>
  </si>
  <si>
    <t>I</t>
  </si>
  <si>
    <t>C</t>
  </si>
  <si>
    <t>K</t>
  </si>
  <si>
    <t>M</t>
  </si>
  <si>
    <t>B</t>
  </si>
  <si>
    <t>S
T
T</t>
  </si>
  <si>
    <t>TÊN
KHÁCH</t>
  </si>
  <si>
    <t>LOẠI
PHÒNG</t>
  </si>
  <si>
    <t>THỜI
GIAN Ở</t>
  </si>
  <si>
    <t>GIÁ NGÀY</t>
  </si>
  <si>
    <t>A</t>
  </si>
  <si>
    <t>BD</t>
  </si>
  <si>
    <t>L1-BD</t>
  </si>
  <si>
    <t>BẢNG GIÁ PHÒNG</t>
  </si>
  <si>
    <t>QT</t>
  </si>
  <si>
    <t>L1</t>
  </si>
  <si>
    <t>L2</t>
  </si>
  <si>
    <t>L3</t>
  </si>
  <si>
    <t>D</t>
  </si>
  <si>
    <t>L3-TL</t>
  </si>
  <si>
    <t>E</t>
  </si>
  <si>
    <t>L2-BD</t>
  </si>
  <si>
    <t>F</t>
  </si>
  <si>
    <t>L3-DB</t>
  </si>
  <si>
    <t>G</t>
  </si>
  <si>
    <t>H</t>
  </si>
  <si>
    <t>L1-TL</t>
  </si>
  <si>
    <t>J</t>
  </si>
  <si>
    <t>HG</t>
  </si>
  <si>
    <t>L</t>
  </si>
  <si>
    <t>L2-QT</t>
  </si>
  <si>
    <t>N</t>
  </si>
  <si>
    <t>DB</t>
  </si>
  <si>
    <t>Mã</t>
  </si>
  <si>
    <t>STT</t>
  </si>
  <si>
    <t>Mã hàng</t>
  </si>
  <si>
    <t>Tên hàng</t>
  </si>
  <si>
    <t>A30SU</t>
  </si>
  <si>
    <t>B25CF</t>
  </si>
  <si>
    <t>C28KE</t>
  </si>
  <si>
    <t>A20DU</t>
  </si>
  <si>
    <t>C25KE</t>
  </si>
  <si>
    <t>C27CF</t>
  </si>
  <si>
    <t>C32DU</t>
  </si>
  <si>
    <t>B18KE</t>
  </si>
  <si>
    <t>A26SU</t>
  </si>
  <si>
    <t>A28DU</t>
  </si>
  <si>
    <t>C30SU</t>
  </si>
  <si>
    <t>C33CF</t>
  </si>
  <si>
    <t>TÊN HÀNG: Nếu 2 ký tự cuối là CF trả về: "Cà phê" còn lại Dùng hàm dò tìm trong Sheet BANG DO lấy tên mặt hàng dựa vào mã mặt hàng và bảng tên hàng</t>
  </si>
  <si>
    <t>BẢNG TÊN HÀNG</t>
  </si>
  <si>
    <t>ĐVT</t>
  </si>
  <si>
    <t>DU</t>
  </si>
  <si>
    <t>Đường</t>
  </si>
  <si>
    <t>Kg</t>
  </si>
  <si>
    <t>KE</t>
  </si>
  <si>
    <t>Kẹo</t>
  </si>
  <si>
    <t>Bịch</t>
  </si>
  <si>
    <t>SU</t>
  </si>
  <si>
    <t>Sữa</t>
  </si>
  <si>
    <t>Hộp</t>
  </si>
  <si>
    <t>BẢNG ĐƠN GIÁ</t>
  </si>
  <si>
    <t>CF</t>
  </si>
  <si>
    <t>ĐƠN GIÁ: Dùng hàm dò tìm  lấy đơn giá trong bảng đơn giá tuy nhiên Giảm 5% nếu Mã Hàng là A</t>
  </si>
  <si>
    <t>Chứng từ</t>
  </si>
  <si>
    <t>Tên vật tư</t>
  </si>
  <si>
    <t>G1000K</t>
  </si>
  <si>
    <t>X200C</t>
  </si>
  <si>
    <t>C20K</t>
  </si>
  <si>
    <t>G3000K</t>
  </si>
  <si>
    <t>D1200K</t>
  </si>
  <si>
    <t>X300K</t>
  </si>
  <si>
    <t>G1000C</t>
  </si>
  <si>
    <t>X2500K</t>
  </si>
  <si>
    <t>C200C</t>
  </si>
  <si>
    <t>D500C</t>
  </si>
  <si>
    <t>C150K</t>
  </si>
  <si>
    <t>X2000K</t>
  </si>
  <si>
    <t>Lưu ý: Chứng từ: ký tự bên trái là mã chứng từ, ký tự bên phải: K - kinh doanh, C-Cung cấp</t>
  </si>
  <si>
    <t>Mã chứng từ</t>
  </si>
  <si>
    <t>CÁT</t>
  </si>
  <si>
    <t>ĐÁ</t>
  </si>
  <si>
    <t>GẠCH</t>
  </si>
  <si>
    <t>XI MĂNG</t>
  </si>
  <si>
    <t>Giá kinh doanh</t>
  </si>
  <si>
    <t>Giá cung cấp</t>
  </si>
  <si>
    <t>LOẠI HỘ</t>
  </si>
  <si>
    <t>SỐ CŨ</t>
  </si>
  <si>
    <t>SỐ MỚI</t>
  </si>
  <si>
    <t xml:space="preserve">TRONG ĐỊNH MỨC </t>
  </si>
  <si>
    <t>VƯỢT ĐỊNH MỨC</t>
  </si>
  <si>
    <t>TIỀN TRONG ĐỊNH MỨC</t>
  </si>
  <si>
    <t>TIỀN VƯỢT ĐỊNH MỨC</t>
  </si>
  <si>
    <t>BẢNG 2: GIÁ VƯỢT ĐỊNH MỨC</t>
  </si>
  <si>
    <t>6000 usd</t>
  </si>
  <si>
    <t>5500 usd</t>
  </si>
  <si>
    <t>3000 usd</t>
  </si>
  <si>
    <t>7000 Đồng</t>
  </si>
  <si>
    <t>5800 usd</t>
  </si>
  <si>
    <t>5200 usd</t>
  </si>
  <si>
    <t>2800 usd</t>
  </si>
  <si>
    <t>8000 Đồng</t>
  </si>
  <si>
    <t>5000 usd</t>
  </si>
  <si>
    <t>2500 usd</t>
  </si>
  <si>
    <t>9000 Đồng</t>
  </si>
  <si>
    <t>BẢNG CHIẾT TÍNH TIỀN KHÁCH SẠN</t>
  </si>
  <si>
    <t>NGÀY ĐẾN</t>
  </si>
  <si>
    <t>NGÀY ĐI</t>
  </si>
  <si>
    <t>NƠI ĐẾN</t>
  </si>
  <si>
    <t>NƠI ĐI</t>
  </si>
  <si>
    <t>CU LY</t>
  </si>
  <si>
    <t>TR-BD</t>
  </si>
  <si>
    <t>SGN</t>
  </si>
  <si>
    <t>HUE</t>
  </si>
  <si>
    <t>HNI</t>
  </si>
  <si>
    <t>NTR</t>
  </si>
  <si>
    <t>TR-QT</t>
  </si>
  <si>
    <t>DNG</t>
  </si>
  <si>
    <t>CTO</t>
  </si>
  <si>
    <t>DNA</t>
  </si>
  <si>
    <t>TR-HG</t>
  </si>
  <si>
    <t>TR-DB</t>
  </si>
  <si>
    <t>BẢNG CỰ LY</t>
  </si>
  <si>
    <t>KHAC</t>
  </si>
  <si>
    <t>Cự ly: Dựa vào cột nơi đi  và nơi đến dò tìm trong bảng cự ly nếu cự ly không có trong bảng dò tìm thì lấy vị trí khác (dùng hàm index kết hợp hàm match)</t>
  </si>
  <si>
    <t xml:space="preserve">             Nơi đến
 Nơi đi</t>
  </si>
  <si>
    <t>Bài giải</t>
  </si>
  <si>
    <t>Tính giá ngày dựa vào thời gian ở, loại phòng và bảng giá phòng? Nếu thời gian ở &lt;10 thì tính là 10.</t>
  </si>
  <si>
    <t>Tìm TIỀN VƯỢT ĐỊNH MỨC dựa vào kí tự bên trái LOẠI HỘ, VƯỢT ĐỊNH MỨC và bảng 2.
 Nếu sai thì để trống</t>
  </si>
  <si>
    <t>NGÀY BÁN</t>
  </si>
  <si>
    <t>MÃ XE</t>
  </si>
  <si>
    <t>TÊN XE</t>
  </si>
  <si>
    <t>HÃNG SX</t>
  </si>
  <si>
    <t>SL</t>
  </si>
  <si>
    <t>28/06/2015</t>
  </si>
  <si>
    <t>Y-EX-15</t>
  </si>
  <si>
    <t xml:space="preserve">EXCITER </t>
  </si>
  <si>
    <t>YAMAHA</t>
  </si>
  <si>
    <t>30/06/2015</t>
  </si>
  <si>
    <t>H-PC-14</t>
  </si>
  <si>
    <t>PCX</t>
  </si>
  <si>
    <t>HONDA</t>
  </si>
  <si>
    <t>H-AI-15</t>
  </si>
  <si>
    <t>AIR BLADE</t>
  </si>
  <si>
    <t>15/07/2015</t>
  </si>
  <si>
    <t>Y-FZ-14</t>
  </si>
  <si>
    <t>FZ150i</t>
  </si>
  <si>
    <t>27/07/2015</t>
  </si>
  <si>
    <t>Y-EX-13</t>
  </si>
  <si>
    <t>30/07/2015</t>
  </si>
  <si>
    <t>H-PC-13</t>
  </si>
  <si>
    <t>15/08/2015</t>
  </si>
  <si>
    <t>20/08/2015</t>
  </si>
  <si>
    <t>Bảng 2:</t>
  </si>
  <si>
    <t>Mã xe</t>
  </si>
  <si>
    <t xml:space="preserve">Năm sản xuất </t>
  </si>
  <si>
    <t>Không xếp loại</t>
  </si>
  <si>
    <t>ĐƠN GIÁ: Dùng hàm dò tìm  lấy đơn giá trong bảng đơn giá tuy nhiên Giảm 5% nếu Mã Hàng là A và tăng 10% cho mã hàng là C</t>
  </si>
  <si>
    <t>Tìm đơn giá dựa vào bảng 2</t>
  </si>
  <si>
    <t>Bảng 2 - Đơn giá</t>
  </si>
  <si>
    <t xml:space="preserve">C </t>
  </si>
  <si>
    <t xml:space="preserve">D </t>
  </si>
  <si>
    <t xml:space="preserve"> G</t>
  </si>
  <si>
    <t xml:space="preserve"> X</t>
  </si>
  <si>
    <t>LOẠI PHÒNG</t>
  </si>
  <si>
    <t xml:space="preserve"> FZ</t>
  </si>
  <si>
    <t xml:space="preserve">EX </t>
  </si>
  <si>
    <t xml:space="preserve"> AI</t>
  </si>
  <si>
    <t xml:space="preserve">PC </t>
  </si>
  <si>
    <t>Lấy đơn giá dựa vào bảng 2 và cột mã xe. Tăng giá thêm 10% nếu mã xe là EX và FZ</t>
  </si>
  <si>
    <t>Tham khảo thêm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</si>
</sst>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dd\-mm"/>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b/>
      <sz val="10"/>
      <name val="Arial"/>
      <family val="2"/>
    </font>
    <font>
      <sz val="10"/>
      <name val="Arial"/>
      <family val="2"/>
    </font>
    <font>
      <sz val="11"/>
      <color theme="1"/>
      <name val="Calibri"/>
      <family val="2"/>
      <charset val="163"/>
      <scheme val="minor"/>
    </font>
    <font>
      <b/>
      <sz val="10"/>
      <color theme="0"/>
      <name val="Arial"/>
      <family val="2"/>
    </font>
    <font>
      <sz val="14"/>
      <color rgb="FFFF0000"/>
      <name val="Calibri"/>
      <family val="2"/>
      <scheme val="minor"/>
    </font>
    <font>
      <b/>
      <sz val="14"/>
      <color theme="1"/>
      <name val="Calibri"/>
      <family val="2"/>
      <scheme val="minor"/>
    </font>
    <font>
      <sz val="14"/>
      <color theme="1"/>
      <name val="Calibri"/>
      <family val="2"/>
      <scheme val="minor"/>
    </font>
    <font>
      <sz val="14"/>
      <color rgb="FFFF0000"/>
      <name val="Times New Roman"/>
      <family val="1"/>
    </font>
    <font>
      <sz val="10"/>
      <color theme="0"/>
      <name val="Arial"/>
      <family val="2"/>
    </font>
    <font>
      <b/>
      <sz val="10"/>
      <color theme="1"/>
      <name val="Arial"/>
      <family val="2"/>
    </font>
    <font>
      <sz val="14"/>
      <color theme="1"/>
      <name val="Times New Roman"/>
      <family val="1"/>
    </font>
    <font>
      <b/>
      <sz val="11"/>
      <color rgb="FFFF0000"/>
      <name val="Times New Roman"/>
      <family val="1"/>
    </font>
    <font>
      <b/>
      <sz val="14"/>
      <color rgb="FFFF0000"/>
      <name val="Calibri"/>
      <family val="2"/>
      <scheme val="minor"/>
    </font>
  </fonts>
  <fills count="12">
    <fill>
      <patternFill patternType="none"/>
    </fill>
    <fill>
      <patternFill patternType="gray125"/>
    </fill>
    <fill>
      <patternFill patternType="solid">
        <fgColor rgb="FF7030A0"/>
        <bgColor indexed="64"/>
      </patternFill>
    </fill>
    <fill>
      <patternFill patternType="solid">
        <fgColor rgb="FFFFFF00"/>
        <bgColor indexed="64"/>
      </patternFill>
    </fill>
    <fill>
      <patternFill patternType="solid">
        <fgColor theme="2" tint="-0.249977111117893"/>
        <bgColor indexed="64"/>
      </patternFill>
    </fill>
    <fill>
      <patternFill patternType="solid">
        <fgColor rgb="FF00B050"/>
        <bgColor indexed="64"/>
      </patternFill>
    </fill>
    <fill>
      <patternFill patternType="solid">
        <fgColor indexed="11"/>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rgb="FF0070C0"/>
      </left>
      <right style="thin">
        <color rgb="FF0070C0"/>
      </right>
      <top style="thin">
        <color rgb="FF0070C0"/>
      </top>
      <bottom style="thin">
        <color rgb="FF0070C0"/>
      </bottom>
      <diagonal/>
    </border>
    <border>
      <left style="thin">
        <color rgb="FF00B0F0"/>
      </left>
      <right style="thin">
        <color rgb="FF00B0F0"/>
      </right>
      <top style="thin">
        <color rgb="FF00B0F0"/>
      </top>
      <bottom style="thin">
        <color rgb="FF00B0F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B0F0"/>
      </left>
      <right style="thin">
        <color rgb="FF00B0F0"/>
      </right>
      <top style="medium">
        <color rgb="FF00B0F0"/>
      </top>
      <bottom style="thin">
        <color rgb="FF00B0F0"/>
      </bottom>
      <diagonal/>
    </border>
    <border>
      <left style="thin">
        <color rgb="FF00B0F0"/>
      </left>
      <right style="thin">
        <color rgb="FF00B0F0"/>
      </right>
      <top style="medium">
        <color rgb="FF00B0F0"/>
      </top>
      <bottom style="thin">
        <color rgb="FF00B0F0"/>
      </bottom>
      <diagonal/>
    </border>
    <border>
      <left style="medium">
        <color rgb="FF00B0F0"/>
      </left>
      <right style="thin">
        <color rgb="FF00B0F0"/>
      </right>
      <top style="thin">
        <color rgb="FF00B0F0"/>
      </top>
      <bottom style="thin">
        <color rgb="FF00B0F0"/>
      </bottom>
      <diagonal/>
    </border>
    <border>
      <left/>
      <right/>
      <top/>
      <bottom style="thin">
        <color theme="9" tint="-0.499984740745262"/>
      </bottom>
      <diagonal/>
    </border>
    <border diagonalDown="1">
      <left style="medium">
        <color theme="9" tint="-0.499984740745262"/>
      </left>
      <right style="thin">
        <color theme="9" tint="-0.499984740745262"/>
      </right>
      <top style="thin">
        <color theme="9" tint="-0.499984740745262"/>
      </top>
      <bottom style="thin">
        <color theme="9" tint="-0.499984740745262"/>
      </bottom>
      <diagonal style="thin">
        <color theme="9" tint="-0.499984740745262"/>
      </diagonal>
    </border>
    <border>
      <left style="thin">
        <color rgb="FF00B0F0"/>
      </left>
      <right style="thin">
        <color rgb="FF00B0F0"/>
      </right>
      <top/>
      <bottom style="thin">
        <color rgb="FF00B0F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0">
    <xf numFmtId="0" fontId="0" fillId="0" borderId="0"/>
    <xf numFmtId="43" fontId="1"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7" fillId="0" borderId="0"/>
    <xf numFmtId="43" fontId="7" fillId="0" borderId="0" applyFont="0" applyFill="0" applyBorder="0" applyAlignment="0" applyProtection="0"/>
    <xf numFmtId="0" fontId="6" fillId="0" borderId="0"/>
    <xf numFmtId="43" fontId="6" fillId="0" borderId="0" applyFont="0" applyFill="0" applyBorder="0" applyAlignment="0" applyProtection="0"/>
    <xf numFmtId="0" fontId="5" fillId="6" borderId="7">
      <alignment horizontal="center" vertical="center"/>
    </xf>
  </cellStyleXfs>
  <cellXfs count="76">
    <xf numFmtId="0" fontId="0" fillId="0" borderId="0" xfId="0"/>
    <xf numFmtId="0" fontId="0" fillId="0" borderId="0" xfId="0"/>
    <xf numFmtId="0" fontId="0" fillId="0" borderId="1" xfId="0" applyBorder="1"/>
    <xf numFmtId="0" fontId="8" fillId="2" borderId="8" xfId="9" applyFont="1" applyFill="1" applyBorder="1" applyAlignment="1">
      <alignment horizontal="center" vertical="center" wrapText="1"/>
    </xf>
    <xf numFmtId="0" fontId="8" fillId="2" borderId="8" xfId="9" applyFont="1" applyFill="1" applyBorder="1" applyAlignment="1">
      <alignment horizontal="center" vertical="center" textRotation="90"/>
    </xf>
    <xf numFmtId="0" fontId="0" fillId="0" borderId="8" xfId="0" applyBorder="1" applyAlignment="1">
      <alignment horizontal="center"/>
    </xf>
    <xf numFmtId="0" fontId="0" fillId="0" borderId="8" xfId="0" applyBorder="1"/>
    <xf numFmtId="0" fontId="5" fillId="0" borderId="7" xfId="9" applyFill="1">
      <alignment horizontal="center" vertical="center"/>
    </xf>
    <xf numFmtId="0" fontId="8" fillId="7" borderId="7" xfId="9" applyFont="1" applyFill="1">
      <alignment horizontal="center" vertical="center"/>
    </xf>
    <xf numFmtId="0" fontId="8" fillId="5" borderId="9" xfId="0" applyFont="1" applyFill="1" applyBorder="1" applyAlignment="1">
      <alignment horizontal="center"/>
    </xf>
    <xf numFmtId="0" fontId="0" fillId="0" borderId="10" xfId="0" applyBorder="1"/>
    <xf numFmtId="0" fontId="0" fillId="0" borderId="11" xfId="0" applyBorder="1"/>
    <xf numFmtId="0" fontId="8" fillId="5" borderId="12" xfId="0" applyFont="1" applyFill="1" applyBorder="1" applyAlignment="1">
      <alignment horizontal="center"/>
    </xf>
    <xf numFmtId="0" fontId="0" fillId="0" borderId="13" xfId="0" applyBorder="1"/>
    <xf numFmtId="0" fontId="8" fillId="5" borderId="14" xfId="0" applyFont="1" applyFill="1" applyBorder="1" applyAlignment="1">
      <alignment horizontal="center"/>
    </xf>
    <xf numFmtId="0" fontId="0" fillId="0" borderId="15" xfId="0" applyBorder="1"/>
    <xf numFmtId="0" fontId="0" fillId="0" borderId="16" xfId="0" applyBorder="1"/>
    <xf numFmtId="0" fontId="0" fillId="0" borderId="0" xfId="0" applyAlignment="1"/>
    <xf numFmtId="0" fontId="2" fillId="4" borderId="2" xfId="0" applyFont="1" applyFill="1" applyBorder="1" applyAlignment="1">
      <alignment vertical="center"/>
    </xf>
    <xf numFmtId="0" fontId="0" fillId="0" borderId="2" xfId="0" applyBorder="1"/>
    <xf numFmtId="164" fontId="0" fillId="0" borderId="2" xfId="1" applyNumberFormat="1" applyFont="1" applyBorder="1"/>
    <xf numFmtId="0" fontId="9" fillId="0" borderId="0" xfId="0" applyFont="1"/>
    <xf numFmtId="0" fontId="11" fillId="0" borderId="0" xfId="0" applyFont="1"/>
    <xf numFmtId="0" fontId="11" fillId="0" borderId="1" xfId="0" applyFont="1" applyBorder="1"/>
    <xf numFmtId="0" fontId="11" fillId="0" borderId="1" xfId="0" applyFont="1" applyFill="1" applyBorder="1"/>
    <xf numFmtId="0" fontId="11" fillId="8" borderId="1" xfId="0" applyFont="1" applyFill="1" applyBorder="1"/>
    <xf numFmtId="0" fontId="10" fillId="8" borderId="1" xfId="0" applyFont="1" applyFill="1" applyBorder="1" applyAlignment="1">
      <alignment horizontal="center"/>
    </xf>
    <xf numFmtId="0" fontId="10" fillId="0" borderId="1" xfId="0" applyFont="1" applyBorder="1" applyAlignment="1">
      <alignment horizontal="center" vertical="center"/>
    </xf>
    <xf numFmtId="164" fontId="11" fillId="0" borderId="1" xfId="1" applyNumberFormat="1" applyFont="1" applyBorder="1"/>
    <xf numFmtId="0" fontId="3" fillId="9" borderId="17" xfId="0" applyFont="1" applyFill="1" applyBorder="1" applyAlignment="1">
      <alignment horizontal="center"/>
    </xf>
    <xf numFmtId="0" fontId="3" fillId="9" borderId="18" xfId="0" applyFont="1" applyFill="1" applyBorder="1" applyAlignment="1">
      <alignment horizontal="center"/>
    </xf>
    <xf numFmtId="0" fontId="4" fillId="0" borderId="19" xfId="0" applyFont="1" applyBorder="1" applyAlignment="1">
      <alignment horizontal="center"/>
    </xf>
    <xf numFmtId="0" fontId="4" fillId="0" borderId="3" xfId="0" applyFont="1" applyBorder="1"/>
    <xf numFmtId="14" fontId="4" fillId="0" borderId="3" xfId="0" applyNumberFormat="1" applyFont="1" applyBorder="1"/>
    <xf numFmtId="164" fontId="4" fillId="0" borderId="3" xfId="1" applyNumberFormat="1" applyFont="1" applyBorder="1"/>
    <xf numFmtId="0" fontId="12" fillId="0" borderId="0" xfId="0" applyFont="1"/>
    <xf numFmtId="0" fontId="4" fillId="0" borderId="0" xfId="0" applyFont="1"/>
    <xf numFmtId="0" fontId="4" fillId="0" borderId="3" xfId="0" applyFont="1" applyFill="1" applyBorder="1"/>
    <xf numFmtId="0" fontId="10" fillId="0" borderId="1" xfId="0" applyFont="1" applyBorder="1" applyAlignment="1">
      <alignment horizontal="center"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xf>
    <xf numFmtId="0" fontId="0" fillId="0" borderId="1" xfId="0" applyBorder="1" applyAlignment="1">
      <alignment horizontal="center"/>
    </xf>
    <xf numFmtId="0" fontId="4" fillId="3" borderId="0" xfId="0" applyFont="1" applyFill="1"/>
    <xf numFmtId="0" fontId="0" fillId="3" borderId="0" xfId="0" applyFill="1"/>
    <xf numFmtId="165" fontId="0" fillId="0" borderId="8" xfId="0" applyNumberFormat="1" applyBorder="1"/>
    <xf numFmtId="0" fontId="8" fillId="2" borderId="8" xfId="9" applyFont="1" applyFill="1" applyBorder="1">
      <alignment horizontal="center" vertical="center"/>
    </xf>
    <xf numFmtId="0" fontId="13" fillId="5" borderId="8" xfId="0" applyFont="1" applyFill="1" applyBorder="1"/>
    <xf numFmtId="164" fontId="6" fillId="0" borderId="8" xfId="8" applyNumberFormat="1" applyFont="1" applyBorder="1"/>
    <xf numFmtId="0" fontId="5" fillId="0" borderId="0" xfId="0" applyFont="1" applyAlignment="1"/>
    <xf numFmtId="0" fontId="14" fillId="11" borderId="21" xfId="9" applyFont="1" applyFill="1" applyBorder="1" applyAlignment="1">
      <alignment horizontal="left" vertical="center" wrapText="1"/>
    </xf>
    <xf numFmtId="0" fontId="15" fillId="3" borderId="0" xfId="0" applyFont="1" applyFill="1" applyAlignment="1"/>
    <xf numFmtId="0" fontId="4" fillId="0" borderId="0" xfId="0" applyFont="1" applyAlignment="1"/>
    <xf numFmtId="0" fontId="2" fillId="5" borderId="1" xfId="0" applyFont="1" applyFill="1" applyBorder="1"/>
    <xf numFmtId="14" fontId="0" fillId="0" borderId="1" xfId="0" applyNumberFormat="1" applyBorder="1"/>
    <xf numFmtId="0" fontId="0" fillId="5" borderId="1" xfId="0" applyFill="1" applyBorder="1"/>
    <xf numFmtId="0" fontId="0" fillId="0" borderId="1" xfId="0" applyBorder="1" applyAlignment="1">
      <alignment horizontal="center"/>
    </xf>
    <xf numFmtId="0" fontId="4" fillId="0" borderId="3" xfId="0" applyFont="1" applyBorder="1" applyAlignment="1">
      <alignment horizontal="center"/>
    </xf>
    <xf numFmtId="0" fontId="15" fillId="0" borderId="0" xfId="0" applyFont="1" applyFill="1" applyBorder="1"/>
    <xf numFmtId="0" fontId="4" fillId="0" borderId="22" xfId="0" applyFont="1" applyBorder="1"/>
    <xf numFmtId="0" fontId="4" fillId="0" borderId="22" xfId="0" applyFont="1" applyBorder="1" applyAlignment="1">
      <alignment horizontal="center"/>
    </xf>
    <xf numFmtId="0" fontId="8" fillId="2" borderId="8" xfId="9" applyFont="1" applyFill="1" applyBorder="1" applyAlignment="1">
      <alignment horizontal="center" vertical="center"/>
    </xf>
    <xf numFmtId="0" fontId="17" fillId="3" borderId="0" xfId="0" applyFont="1" applyFill="1"/>
    <xf numFmtId="0" fontId="5" fillId="0" borderId="0" xfId="0" applyFont="1" applyAlignment="1">
      <alignment horizontal="center"/>
    </xf>
    <xf numFmtId="0" fontId="10" fillId="0" borderId="1" xfId="0" applyFont="1" applyFill="1" applyBorder="1" applyAlignment="1">
      <alignment horizontal="center" vertical="center"/>
    </xf>
    <xf numFmtId="0" fontId="10" fillId="0" borderId="1" xfId="0" applyFont="1" applyBorder="1" applyAlignment="1">
      <alignment horizontal="center" vertical="center"/>
    </xf>
    <xf numFmtId="0" fontId="16" fillId="0" borderId="23" xfId="0" applyFont="1" applyBorder="1" applyAlignment="1">
      <alignment horizontal="center"/>
    </xf>
    <xf numFmtId="0" fontId="16" fillId="0" borderId="24" xfId="0" applyFont="1" applyBorder="1" applyAlignment="1">
      <alignment horizontal="center"/>
    </xf>
    <xf numFmtId="0" fontId="16" fillId="0" borderId="25" xfId="0" applyFont="1" applyBorder="1" applyAlignment="1">
      <alignment horizontal="center"/>
    </xf>
    <xf numFmtId="0" fontId="4" fillId="10" borderId="4"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0" fontId="5" fillId="0" borderId="20" xfId="0" applyFont="1" applyBorder="1" applyAlignment="1">
      <alignment horizontal="center"/>
    </xf>
    <xf numFmtId="0" fontId="2" fillId="0" borderId="20" xfId="0" applyFont="1" applyBorder="1" applyAlignment="1">
      <alignment horizontal="center"/>
    </xf>
    <xf numFmtId="0" fontId="0" fillId="0" borderId="1" xfId="0" applyBorder="1" applyAlignment="1">
      <alignment horizontal="center" textRotation="90"/>
    </xf>
    <xf numFmtId="0" fontId="2" fillId="0" borderId="26" xfId="0" applyFont="1" applyBorder="1" applyAlignment="1">
      <alignment horizontal="center"/>
    </xf>
  </cellXfs>
  <cellStyles count="10">
    <cellStyle name="Comma" xfId="1" builtinId="3"/>
    <cellStyle name="Comma 2" xfId="4" xr:uid="{00000000-0005-0000-0000-000001000000}"/>
    <cellStyle name="Comma 2 2" xfId="6" xr:uid="{00000000-0005-0000-0000-000002000000}"/>
    <cellStyle name="Comma 3" xfId="8" xr:uid="{00000000-0005-0000-0000-000003000000}"/>
    <cellStyle name="Normal" xfId="0" builtinId="0"/>
    <cellStyle name="Normal 2" xfId="2" xr:uid="{00000000-0005-0000-0000-000005000000}"/>
    <cellStyle name="Normal 2 2" xfId="5" xr:uid="{00000000-0005-0000-0000-000006000000}"/>
    <cellStyle name="Normal 3" xfId="7" xr:uid="{00000000-0005-0000-0000-000007000000}"/>
    <cellStyle name="Percent 2" xfId="3" xr:uid="{00000000-0005-0000-0000-000009000000}"/>
    <cellStyle name="TDE" xfId="9"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9"/>
  <sheetViews>
    <sheetView workbookViewId="0">
      <selection activeCell="G17" sqref="G17"/>
    </sheetView>
  </sheetViews>
  <sheetFormatPr defaultRowHeight="15" x14ac:dyDescent="0.25"/>
  <cols>
    <col min="1" max="1" width="11.5703125" customWidth="1"/>
    <col min="5" max="5" width="14.85546875" customWidth="1"/>
    <col min="7" max="7" width="9.140625" style="1"/>
    <col min="9" max="9" width="13.42578125" customWidth="1"/>
    <col min="10" max="10" width="12.42578125" customWidth="1"/>
    <col min="11" max="11" width="11" customWidth="1"/>
    <col min="12" max="12" width="18" customWidth="1"/>
  </cols>
  <sheetData>
    <row r="1" spans="1:20" x14ac:dyDescent="0.25">
      <c r="A1" s="1"/>
      <c r="B1" s="1"/>
      <c r="C1" s="1"/>
      <c r="D1" s="1"/>
      <c r="E1" s="1"/>
      <c r="F1" s="1"/>
      <c r="H1" s="1"/>
      <c r="I1" s="1"/>
      <c r="J1" s="1"/>
      <c r="K1" s="1"/>
      <c r="L1" s="1"/>
    </row>
    <row r="2" spans="1:20" ht="53.25" x14ac:dyDescent="0.25">
      <c r="A2" s="3" t="s">
        <v>9</v>
      </c>
      <c r="B2" s="3" t="s">
        <v>10</v>
      </c>
      <c r="C2" s="3" t="s">
        <v>11</v>
      </c>
      <c r="D2" s="3" t="s">
        <v>12</v>
      </c>
      <c r="E2" s="4" t="s">
        <v>13</v>
      </c>
      <c r="G2"/>
      <c r="H2" s="1"/>
      <c r="I2" s="1"/>
      <c r="J2" s="1"/>
      <c r="K2" s="1"/>
      <c r="L2" s="1"/>
    </row>
    <row r="3" spans="1:20" x14ac:dyDescent="0.25">
      <c r="A3" s="5">
        <v>1</v>
      </c>
      <c r="B3" s="6" t="s">
        <v>14</v>
      </c>
      <c r="C3" s="6" t="s">
        <v>15</v>
      </c>
      <c r="D3" s="6">
        <v>10</v>
      </c>
      <c r="E3" s="6">
        <f>INDEX($I$6:$L$10,IFERROR(MATCH(D3,$H$6:$H$10,1),1), IFERROR(MATCH(LEFT(C3,2),$I$5:$L$5,0),4))</f>
        <v>37</v>
      </c>
      <c r="G3"/>
      <c r="H3" s="1"/>
      <c r="I3" s="1"/>
      <c r="J3" s="1"/>
      <c r="K3" s="1"/>
      <c r="L3" s="1"/>
    </row>
    <row r="4" spans="1:20" ht="15.75" thickBot="1" x14ac:dyDescent="0.3">
      <c r="A4" s="5">
        <v>2</v>
      </c>
      <c r="B4" s="6" t="s">
        <v>8</v>
      </c>
      <c r="C4" s="6" t="s">
        <v>16</v>
      </c>
      <c r="D4" s="6">
        <v>15</v>
      </c>
      <c r="E4" s="6">
        <f t="shared" ref="E4:E15" si="0">INDEX($I$6:$L$10,IFERROR(MATCH(D4,$H$6:$H$10,1),1), IFERROR(MATCH(LEFT(C4,2),$I$5:$L$5,0),4))</f>
        <v>25</v>
      </c>
      <c r="G4"/>
      <c r="H4" s="63" t="s">
        <v>17</v>
      </c>
      <c r="I4" s="63"/>
      <c r="J4" s="63"/>
      <c r="K4" s="63"/>
      <c r="L4" s="63"/>
    </row>
    <row r="5" spans="1:20" ht="16.5" thickTop="1" thickBot="1" x14ac:dyDescent="0.3">
      <c r="A5" s="5">
        <v>3</v>
      </c>
      <c r="B5" s="6" t="s">
        <v>5</v>
      </c>
      <c r="C5" s="6" t="s">
        <v>18</v>
      </c>
      <c r="D5" s="6">
        <v>30</v>
      </c>
      <c r="E5" s="6">
        <f t="shared" si="0"/>
        <v>34</v>
      </c>
      <c r="G5"/>
      <c r="H5" s="7"/>
      <c r="I5" s="8" t="s">
        <v>19</v>
      </c>
      <c r="J5" s="8" t="s">
        <v>20</v>
      </c>
      <c r="K5" s="8" t="s">
        <v>21</v>
      </c>
      <c r="L5" s="8" t="s">
        <v>160</v>
      </c>
    </row>
    <row r="6" spans="1:20" ht="15.75" thickTop="1" x14ac:dyDescent="0.25">
      <c r="A6" s="5">
        <v>4</v>
      </c>
      <c r="B6" s="6" t="s">
        <v>22</v>
      </c>
      <c r="C6" s="6" t="s">
        <v>23</v>
      </c>
      <c r="D6" s="6">
        <v>5</v>
      </c>
      <c r="E6" s="6">
        <f t="shared" si="0"/>
        <v>33</v>
      </c>
      <c r="G6"/>
      <c r="H6" s="9">
        <v>10</v>
      </c>
      <c r="I6" s="10">
        <v>25</v>
      </c>
      <c r="J6" s="10">
        <v>30</v>
      </c>
      <c r="K6" s="10">
        <v>33</v>
      </c>
      <c r="L6" s="11">
        <v>37</v>
      </c>
    </row>
    <row r="7" spans="1:20" x14ac:dyDescent="0.25">
      <c r="A7" s="5">
        <v>5</v>
      </c>
      <c r="B7" s="6" t="s">
        <v>24</v>
      </c>
      <c r="C7" s="6" t="s">
        <v>25</v>
      </c>
      <c r="D7" s="6">
        <v>20</v>
      </c>
      <c r="E7" s="6">
        <f t="shared" si="0"/>
        <v>30</v>
      </c>
      <c r="G7"/>
      <c r="H7" s="12">
        <v>30</v>
      </c>
      <c r="I7" s="2">
        <v>22</v>
      </c>
      <c r="J7" s="2">
        <v>27</v>
      </c>
      <c r="K7" s="2">
        <v>30</v>
      </c>
      <c r="L7" s="13">
        <v>34</v>
      </c>
    </row>
    <row r="8" spans="1:20" x14ac:dyDescent="0.25">
      <c r="A8" s="5">
        <v>6</v>
      </c>
      <c r="B8" s="6" t="s">
        <v>26</v>
      </c>
      <c r="C8" s="6" t="s">
        <v>27</v>
      </c>
      <c r="D8" s="6">
        <v>40</v>
      </c>
      <c r="E8" s="6">
        <f t="shared" si="0"/>
        <v>30</v>
      </c>
      <c r="G8"/>
      <c r="H8" s="12">
        <v>50</v>
      </c>
      <c r="I8" s="2">
        <v>18</v>
      </c>
      <c r="J8" s="2">
        <v>23</v>
      </c>
      <c r="K8" s="2">
        <v>26</v>
      </c>
      <c r="L8" s="13">
        <v>30</v>
      </c>
    </row>
    <row r="9" spans="1:20" x14ac:dyDescent="0.25">
      <c r="A9" s="5">
        <v>7</v>
      </c>
      <c r="B9" s="6" t="s">
        <v>28</v>
      </c>
      <c r="C9" s="6" t="s">
        <v>18</v>
      </c>
      <c r="D9" s="6">
        <v>60</v>
      </c>
      <c r="E9" s="6">
        <f t="shared" si="0"/>
        <v>30</v>
      </c>
      <c r="G9"/>
      <c r="H9" s="12">
        <v>70</v>
      </c>
      <c r="I9" s="2">
        <v>12</v>
      </c>
      <c r="J9" s="2">
        <v>17</v>
      </c>
      <c r="K9" s="2">
        <v>20</v>
      </c>
      <c r="L9" s="13">
        <v>24</v>
      </c>
    </row>
    <row r="10" spans="1:20" ht="15.75" thickBot="1" x14ac:dyDescent="0.3">
      <c r="A10" s="5">
        <v>8</v>
      </c>
      <c r="B10" s="6" t="s">
        <v>29</v>
      </c>
      <c r="C10" s="6" t="s">
        <v>16</v>
      </c>
      <c r="D10" s="6">
        <v>50</v>
      </c>
      <c r="E10" s="6">
        <f t="shared" si="0"/>
        <v>18</v>
      </c>
      <c r="G10"/>
      <c r="H10" s="14">
        <v>90</v>
      </c>
      <c r="I10" s="15">
        <v>4</v>
      </c>
      <c r="J10" s="15">
        <v>9</v>
      </c>
      <c r="K10" s="15">
        <v>12</v>
      </c>
      <c r="L10" s="16">
        <v>16</v>
      </c>
    </row>
    <row r="11" spans="1:20" x14ac:dyDescent="0.25">
      <c r="A11" s="5">
        <v>9</v>
      </c>
      <c r="B11" s="6" t="s">
        <v>4</v>
      </c>
      <c r="C11" s="6" t="s">
        <v>30</v>
      </c>
      <c r="D11" s="6">
        <v>42</v>
      </c>
      <c r="E11" s="6">
        <f t="shared" si="0"/>
        <v>22</v>
      </c>
      <c r="G11"/>
      <c r="H11" s="1"/>
      <c r="I11" s="1"/>
      <c r="J11" s="1"/>
      <c r="K11" s="1"/>
      <c r="L11" s="1"/>
    </row>
    <row r="12" spans="1:20" x14ac:dyDescent="0.25">
      <c r="A12" s="5">
        <v>10</v>
      </c>
      <c r="B12" s="6" t="s">
        <v>31</v>
      </c>
      <c r="C12" s="6" t="s">
        <v>32</v>
      </c>
      <c r="D12" s="6">
        <v>12</v>
      </c>
      <c r="E12" s="6">
        <f t="shared" si="0"/>
        <v>37</v>
      </c>
      <c r="G12"/>
      <c r="H12" s="1"/>
      <c r="I12" s="1"/>
      <c r="J12" s="1"/>
      <c r="K12" s="1"/>
      <c r="L12" s="1"/>
    </row>
    <row r="13" spans="1:20" x14ac:dyDescent="0.25">
      <c r="A13" s="5">
        <v>11</v>
      </c>
      <c r="B13" s="6" t="s">
        <v>6</v>
      </c>
      <c r="C13" s="6" t="s">
        <v>15</v>
      </c>
      <c r="D13" s="6">
        <v>65</v>
      </c>
      <c r="E13" s="6">
        <f t="shared" si="0"/>
        <v>30</v>
      </c>
      <c r="G13"/>
      <c r="H13" s="1" t="s">
        <v>131</v>
      </c>
      <c r="I13" s="1"/>
      <c r="J13" s="17"/>
      <c r="K13" s="17"/>
      <c r="L13" s="17"/>
      <c r="M13" s="17"/>
      <c r="N13" s="17"/>
      <c r="O13" s="17"/>
      <c r="P13" s="17"/>
      <c r="Q13" s="17"/>
      <c r="R13" s="17"/>
      <c r="S13" s="17"/>
      <c r="T13" s="17"/>
    </row>
    <row r="14" spans="1:20" x14ac:dyDescent="0.25">
      <c r="A14" s="5">
        <v>12</v>
      </c>
      <c r="B14" s="6" t="s">
        <v>33</v>
      </c>
      <c r="C14" s="6" t="s">
        <v>34</v>
      </c>
      <c r="D14" s="6">
        <v>20</v>
      </c>
      <c r="E14" s="6">
        <f t="shared" si="0"/>
        <v>30</v>
      </c>
      <c r="G14"/>
      <c r="H14" s="1"/>
      <c r="I14" s="1"/>
      <c r="J14" s="1"/>
      <c r="K14" s="1"/>
      <c r="L14" s="1"/>
    </row>
    <row r="15" spans="1:20" x14ac:dyDescent="0.25">
      <c r="A15" s="5">
        <v>13</v>
      </c>
      <c r="B15" s="6" t="s">
        <v>7</v>
      </c>
      <c r="C15" s="6" t="s">
        <v>27</v>
      </c>
      <c r="D15" s="6">
        <v>32</v>
      </c>
      <c r="E15" s="6">
        <f t="shared" si="0"/>
        <v>30</v>
      </c>
      <c r="G15"/>
      <c r="H15" s="1"/>
      <c r="I15" s="1"/>
      <c r="J15" s="1"/>
      <c r="K15" s="1"/>
      <c r="L15" s="1"/>
    </row>
    <row r="16" spans="1:20" x14ac:dyDescent="0.25">
      <c r="A16" s="5">
        <v>14</v>
      </c>
      <c r="B16" s="6" t="s">
        <v>35</v>
      </c>
      <c r="C16" s="6" t="s">
        <v>36</v>
      </c>
      <c r="D16" s="6">
        <v>51</v>
      </c>
      <c r="E16" s="6">
        <f>INDEX($I$6:$L$10,IFERROR(MATCH(D16,$H$6:$H$10,1),1), IFERROR(MATCH(LEFT(C16,2),$I$5:$L$5,0),4))</f>
        <v>30</v>
      </c>
      <c r="G16"/>
      <c r="H16" s="1"/>
      <c r="I16" s="1"/>
      <c r="J16" s="1"/>
      <c r="K16" s="1"/>
      <c r="L16" s="1"/>
    </row>
    <row r="17" spans="1:12" x14ac:dyDescent="0.25">
      <c r="A17" s="1"/>
      <c r="B17" s="1"/>
      <c r="C17" s="1"/>
      <c r="D17" s="1"/>
      <c r="E17" s="1"/>
      <c r="G17"/>
      <c r="H17" s="1"/>
      <c r="I17" s="1"/>
      <c r="J17" s="1"/>
      <c r="K17" s="1"/>
      <c r="L17" s="1"/>
    </row>
    <row r="18" spans="1:12" x14ac:dyDescent="0.25">
      <c r="A18" s="1"/>
      <c r="B18" s="1"/>
      <c r="C18" s="1"/>
      <c r="D18" s="1"/>
      <c r="E18" s="1"/>
      <c r="G18"/>
      <c r="H18" s="1"/>
      <c r="I18" s="1"/>
      <c r="J18" s="1"/>
      <c r="K18" s="1"/>
      <c r="L18" s="1"/>
    </row>
    <row r="19" spans="1:12" x14ac:dyDescent="0.25">
      <c r="A19" s="1"/>
      <c r="B19" s="1"/>
      <c r="C19" s="1"/>
      <c r="D19" s="1"/>
      <c r="E19" s="1"/>
      <c r="F19" s="1"/>
      <c r="H19" s="1"/>
      <c r="I19" s="1"/>
      <c r="J19" s="1"/>
      <c r="K19" s="1"/>
      <c r="L19" s="1"/>
    </row>
  </sheetData>
  <mergeCells count="1">
    <mergeCell ref="H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8"/>
  <sheetViews>
    <sheetView workbookViewId="0">
      <selection activeCell="C3" sqref="C3"/>
    </sheetView>
  </sheetViews>
  <sheetFormatPr defaultRowHeight="15" x14ac:dyDescent="0.25"/>
  <cols>
    <col min="2" max="2" width="14.85546875" customWidth="1"/>
    <col min="3" max="3" width="15.28515625" customWidth="1"/>
    <col min="4" max="4" width="11.85546875" customWidth="1"/>
    <col min="5" max="5" width="14" customWidth="1"/>
    <col min="10" max="10" width="5.140625" bestFit="1" customWidth="1"/>
    <col min="12" max="12" width="13" customWidth="1"/>
  </cols>
  <sheetData>
    <row r="1" spans="1:17" s="1" customFormat="1" x14ac:dyDescent="0.25"/>
    <row r="2" spans="1:17" x14ac:dyDescent="0.25">
      <c r="A2" s="18" t="s">
        <v>38</v>
      </c>
      <c r="B2" s="18" t="s">
        <v>39</v>
      </c>
      <c r="C2" s="18" t="s">
        <v>40</v>
      </c>
      <c r="D2" s="18" t="s">
        <v>2</v>
      </c>
      <c r="E2" s="18" t="s">
        <v>1</v>
      </c>
      <c r="I2" s="1"/>
      <c r="J2" s="1"/>
      <c r="K2" s="1"/>
      <c r="L2" s="1"/>
      <c r="M2" s="1"/>
      <c r="N2" s="1"/>
      <c r="O2" s="1"/>
      <c r="P2" s="1"/>
      <c r="Q2" s="1"/>
    </row>
    <row r="3" spans="1:17" ht="18.75" x14ac:dyDescent="0.25">
      <c r="A3" s="19">
        <v>1</v>
      </c>
      <c r="B3" s="19" t="s">
        <v>41</v>
      </c>
      <c r="C3" s="19" t="str">
        <f t="array" ref="C3">IF(RIGHT(B3,2)="CF", "Ca Phe",INDEX($L$5:$L$7,MATCH(RIGHT(B3,2),$K$5:$K$7,0)))</f>
        <v>Sữa</v>
      </c>
      <c r="D3" s="20">
        <v>922</v>
      </c>
      <c r="E3" s="20">
        <f t="array" ref="E3">INDEX($K$11:$N$13,MATCH(LEFT(B3,1),$J$11:$J$13,0),MATCH(RIGHT(B3,2),$K$10:$N$10,0))*(IF(LEFT(B3,1)="A",0.95,IF(LEFT(B3,1)="C",1.1,1)))</f>
        <v>5700</v>
      </c>
      <c r="I3" s="1"/>
      <c r="J3" s="64" t="s">
        <v>54</v>
      </c>
      <c r="K3" s="64"/>
      <c r="L3" s="64"/>
      <c r="M3" s="64"/>
      <c r="N3" s="1"/>
      <c r="O3" s="1"/>
      <c r="P3" s="1"/>
      <c r="Q3" s="1"/>
    </row>
    <row r="4" spans="1:17" ht="18.75" x14ac:dyDescent="0.3">
      <c r="A4" s="19">
        <v>2</v>
      </c>
      <c r="B4" s="19" t="s">
        <v>42</v>
      </c>
      <c r="C4" s="19" t="str">
        <f t="array" ref="C4">IF(RIGHT(B4,2)="CF", "Ca Phe",INDEX($L$5:$L$7,MATCH(RIGHT(B4,2),$K$5:$K$7,0)))</f>
        <v>Ca Phe</v>
      </c>
      <c r="D4" s="20">
        <v>913</v>
      </c>
      <c r="E4" s="20">
        <f t="array" ref="E4">INDEX($K$11:$N$13,MATCH(LEFT(B4,1),$J$11:$J$13,0),MATCH(RIGHT(B4,2),$K$10:$N$10,0))*(IF(LEFT(B4,1)="A",0.95,IF(LEFT(B4,1)="C",1.1,1)))</f>
        <v>8000</v>
      </c>
      <c r="I4" s="1"/>
      <c r="J4" s="23" t="s">
        <v>38</v>
      </c>
      <c r="K4" s="24" t="s">
        <v>37</v>
      </c>
      <c r="L4" s="23" t="s">
        <v>40</v>
      </c>
      <c r="M4" s="23" t="s">
        <v>55</v>
      </c>
      <c r="N4" s="1"/>
      <c r="O4" s="1"/>
      <c r="P4" s="1"/>
      <c r="Q4" s="1"/>
    </row>
    <row r="5" spans="1:17" ht="18.75" x14ac:dyDescent="0.3">
      <c r="A5" s="19">
        <v>3</v>
      </c>
      <c r="B5" s="19" t="s">
        <v>43</v>
      </c>
      <c r="C5" s="19" t="str">
        <f t="array" ref="C5">IF(RIGHT(B5,2)="CF", "Ca Phe",INDEX($L$5:$L$7,MATCH(RIGHT(B5,2),$K$5:$K$7,0)))</f>
        <v>Kẹo</v>
      </c>
      <c r="D5" s="20">
        <v>948</v>
      </c>
      <c r="E5" s="20">
        <f t="array" ref="E5">INDEX($K$11:$N$13,MATCH(LEFT(B5,1),$J$11:$J$13,0),MATCH(RIGHT(B5,2),$K$10:$N$10,0))*(IF(LEFT(B5,1)="A",0.95,IF(LEFT(B5,1)="C",1.1,1)))</f>
        <v>2750</v>
      </c>
      <c r="I5" s="1"/>
      <c r="J5" s="23">
        <v>1</v>
      </c>
      <c r="K5" s="25" t="s">
        <v>56</v>
      </c>
      <c r="L5" s="23" t="s">
        <v>57</v>
      </c>
      <c r="M5" s="23" t="s">
        <v>58</v>
      </c>
      <c r="N5" s="1"/>
      <c r="O5" s="1"/>
      <c r="P5" s="1"/>
      <c r="Q5" s="1"/>
    </row>
    <row r="6" spans="1:17" ht="18.75" x14ac:dyDescent="0.3">
      <c r="A6" s="19">
        <v>4</v>
      </c>
      <c r="B6" s="19" t="s">
        <v>44</v>
      </c>
      <c r="C6" s="19" t="str">
        <f t="array" ref="C6">IF(RIGHT(B6,2)="CF", "Ca Phe",INDEX($L$5:$L$7,MATCH(RIGHT(B6,2),$K$5:$K$7,0)))</f>
        <v>Đường</v>
      </c>
      <c r="D6" s="20">
        <v>693</v>
      </c>
      <c r="E6" s="20">
        <f t="array" ref="E6">INDEX($K$11:$N$13,MATCH(LEFT(B6,1),$J$11:$J$13,0),MATCH(RIGHT(B6,2),$K$10:$N$10,0))*(IF(LEFT(B6,1)="A",0.95,IF(LEFT(B6,1)="C",1.1,1)))</f>
        <v>5225</v>
      </c>
      <c r="I6" s="1"/>
      <c r="J6" s="23">
        <v>2</v>
      </c>
      <c r="K6" s="25" t="s">
        <v>59</v>
      </c>
      <c r="L6" s="23" t="s">
        <v>60</v>
      </c>
      <c r="M6" s="23" t="s">
        <v>61</v>
      </c>
      <c r="N6" s="1"/>
      <c r="O6" s="1"/>
      <c r="P6" s="1"/>
      <c r="Q6" s="1"/>
    </row>
    <row r="7" spans="1:17" ht="18.75" x14ac:dyDescent="0.3">
      <c r="A7" s="19">
        <v>5</v>
      </c>
      <c r="B7" s="19" t="s">
        <v>45</v>
      </c>
      <c r="C7" s="19" t="str">
        <f t="array" ref="C7">IF(RIGHT(B7,2)="CF", "Ca Phe",INDEX($L$5:$L$7,MATCH(RIGHT(B7,2),$K$5:$K$7,0)))</f>
        <v>Kẹo</v>
      </c>
      <c r="D7" s="20">
        <v>678</v>
      </c>
      <c r="E7" s="20">
        <f t="array" ref="E7">INDEX($K$11:$N$13,MATCH(LEFT(B7,1),$J$11:$J$13,0),MATCH(RIGHT(B7,2),$K$10:$N$10,0))*(IF(LEFT(B7,1)="A",0.95,IF(LEFT(B7,1)="C",1.1,1)))</f>
        <v>2750</v>
      </c>
      <c r="I7" s="1"/>
      <c r="J7" s="23">
        <v>3</v>
      </c>
      <c r="K7" s="25" t="s">
        <v>62</v>
      </c>
      <c r="L7" s="23" t="s">
        <v>63</v>
      </c>
      <c r="M7" s="23" t="s">
        <v>64</v>
      </c>
      <c r="N7" s="1"/>
      <c r="O7" s="1"/>
      <c r="P7" s="1"/>
      <c r="Q7" s="1"/>
    </row>
    <row r="8" spans="1:17" ht="18.75" x14ac:dyDescent="0.3">
      <c r="A8" s="19">
        <v>6</v>
      </c>
      <c r="B8" s="19" t="s">
        <v>46</v>
      </c>
      <c r="C8" s="19" t="str">
        <f t="array" ref="C8">IF(RIGHT(B8,2)="CF", "Ca Phe",INDEX($L$5:$L$7,MATCH(RIGHT(B8,2),$K$5:$K$7,0)))</f>
        <v>Ca Phe</v>
      </c>
      <c r="D8" s="20">
        <v>1101</v>
      </c>
      <c r="E8" s="20">
        <f t="array" ref="E8">INDEX($K$11:$N$13,MATCH(LEFT(B8,1),$J$11:$J$13,0),MATCH(RIGHT(B8,2),$K$10:$N$10,0))*(IF(LEFT(B8,1)="A",0.95,IF(LEFT(B8,1)="C",1.1,1)))</f>
        <v>9900</v>
      </c>
      <c r="I8" s="1"/>
      <c r="J8" s="22"/>
      <c r="K8" s="22"/>
      <c r="L8" s="22"/>
      <c r="M8" s="22"/>
      <c r="N8" s="1"/>
      <c r="O8" s="1"/>
      <c r="P8" s="1"/>
      <c r="Q8" s="1"/>
    </row>
    <row r="9" spans="1:17" ht="18.75" x14ac:dyDescent="0.25">
      <c r="A9" s="19">
        <v>7</v>
      </c>
      <c r="B9" s="19" t="s">
        <v>47</v>
      </c>
      <c r="C9" s="19" t="str">
        <f t="array" ref="C9">IF(RIGHT(B9,2)="CF", "Ca Phe",INDEX($L$5:$L$7,MATCH(RIGHT(B9,2),$K$5:$K$7,0)))</f>
        <v>Đường</v>
      </c>
      <c r="D9" s="20">
        <v>733</v>
      </c>
      <c r="E9" s="20">
        <f t="array" ref="E9">INDEX($K$11:$N$13,MATCH(LEFT(B9,1),$J$11:$J$13,0),MATCH(RIGHT(B9,2),$K$10:$N$10,0))*(IF(LEFT(B9,1)="A",0.95,IF(LEFT(B9,1)="C",1.1,1)))</f>
        <v>5500</v>
      </c>
      <c r="I9" s="1"/>
      <c r="J9" s="65" t="s">
        <v>65</v>
      </c>
      <c r="K9" s="65"/>
      <c r="L9" s="65"/>
      <c r="M9" s="65"/>
      <c r="N9" s="2"/>
      <c r="O9" s="1"/>
      <c r="P9" s="1"/>
      <c r="Q9" s="1"/>
    </row>
    <row r="10" spans="1:17" ht="18.75" x14ac:dyDescent="0.3">
      <c r="A10" s="19">
        <v>8</v>
      </c>
      <c r="B10" s="19" t="s">
        <v>48</v>
      </c>
      <c r="C10" s="19" t="str">
        <f t="array" ref="C10">IF(RIGHT(B10,2)="CF", "Ca Phe",INDEX($L$5:$L$7,MATCH(RIGHT(B10,2),$K$5:$K$7,0)))</f>
        <v>Kẹo</v>
      </c>
      <c r="D10" s="20">
        <v>1011</v>
      </c>
      <c r="E10" s="20">
        <f t="array" ref="E10">INDEX($K$11:$N$13,MATCH(LEFT(B10,1),$J$11:$J$13,0),MATCH(RIGHT(B10,2),$K$10:$N$10,0))*(IF(LEFT(B10,1)="A",0.95,IF(LEFT(B10,1)="C",1.1,1)))</f>
        <v>2800</v>
      </c>
      <c r="I10" s="1"/>
      <c r="J10" s="23"/>
      <c r="K10" s="26" t="s">
        <v>62</v>
      </c>
      <c r="L10" s="26" t="s">
        <v>56</v>
      </c>
      <c r="M10" s="26" t="s">
        <v>59</v>
      </c>
      <c r="N10" s="26" t="s">
        <v>66</v>
      </c>
      <c r="O10" s="1"/>
      <c r="P10" s="1"/>
      <c r="Q10" s="1"/>
    </row>
    <row r="11" spans="1:17" ht="18.75" x14ac:dyDescent="0.3">
      <c r="A11" s="19">
        <v>9</v>
      </c>
      <c r="B11" s="19" t="s">
        <v>49</v>
      </c>
      <c r="C11" s="19" t="str">
        <f t="array" ref="C11">IF(RIGHT(B11,2)="CF", "Ca Phe",INDEX($L$5:$L$7,MATCH(RIGHT(B11,2),$K$5:$K$7,0)))</f>
        <v>Sữa</v>
      </c>
      <c r="D11" s="20">
        <v>1059</v>
      </c>
      <c r="E11" s="20">
        <f t="array" ref="E11">INDEX($K$11:$N$13,MATCH(LEFT(B11,1),$J$11:$J$13,0),MATCH(RIGHT(B11,2),$K$10:$N$10,0))*(IF(LEFT(B11,1)="A",0.95,IF(LEFT(B11,1)="C",1.1,1)))</f>
        <v>5700</v>
      </c>
      <c r="I11" s="1"/>
      <c r="J11" s="27" t="s">
        <v>14</v>
      </c>
      <c r="K11" s="28">
        <v>6000</v>
      </c>
      <c r="L11" s="28">
        <v>5500</v>
      </c>
      <c r="M11" s="28">
        <v>3000</v>
      </c>
      <c r="N11" s="28">
        <v>7000</v>
      </c>
      <c r="O11" s="1"/>
      <c r="P11" s="1"/>
      <c r="Q11" s="1"/>
    </row>
    <row r="12" spans="1:17" ht="18.75" x14ac:dyDescent="0.3">
      <c r="A12" s="19">
        <v>10</v>
      </c>
      <c r="B12" s="19" t="s">
        <v>50</v>
      </c>
      <c r="C12" s="19" t="str">
        <f t="array" ref="C12">IF(RIGHT(B12,2)="CF", "Ca Phe",INDEX($L$5:$L$7,MATCH(RIGHT(B12,2),$K$5:$K$7,0)))</f>
        <v>Đường</v>
      </c>
      <c r="D12" s="20">
        <v>754</v>
      </c>
      <c r="E12" s="20">
        <f t="array" ref="E12">INDEX($K$11:$N$13,MATCH(LEFT(B12,1),$J$11:$J$13,0),MATCH(RIGHT(B12,2),$K$10:$N$10,0))*(IF(LEFT(B12,1)="A",0.95,IF(LEFT(B12,1)="C",1.1,1)))</f>
        <v>5225</v>
      </c>
      <c r="I12" s="1"/>
      <c r="J12" s="27" t="s">
        <v>8</v>
      </c>
      <c r="K12" s="28">
        <v>5800</v>
      </c>
      <c r="L12" s="28">
        <v>5200</v>
      </c>
      <c r="M12" s="28">
        <v>2800</v>
      </c>
      <c r="N12" s="28">
        <v>8000</v>
      </c>
      <c r="O12" s="1"/>
      <c r="P12" s="1"/>
      <c r="Q12" s="1"/>
    </row>
    <row r="13" spans="1:17" ht="18.75" x14ac:dyDescent="0.3">
      <c r="A13" s="19">
        <v>11</v>
      </c>
      <c r="B13" s="19" t="s">
        <v>51</v>
      </c>
      <c r="C13" s="19" t="str">
        <f t="array" ref="C13">IF(RIGHT(B13,2)="CF", "Ca Phe",INDEX($L$5:$L$7,MATCH(RIGHT(B13,2),$K$5:$K$7,0)))</f>
        <v>Sữa</v>
      </c>
      <c r="D13" s="20">
        <v>575</v>
      </c>
      <c r="E13" s="20">
        <f t="array" ref="E13">INDEX($K$11:$N$13,MATCH(LEFT(B13,1),$J$11:$J$13,0),MATCH(RIGHT(B13,2),$K$10:$N$10,0))*(IF(LEFT(B13,1)="A",0.95,IF(LEFT(B13,1)="C",1.1,1)))</f>
        <v>6050.0000000000009</v>
      </c>
      <c r="I13" s="1"/>
      <c r="J13" s="27" t="s">
        <v>5</v>
      </c>
      <c r="K13" s="28">
        <v>5500</v>
      </c>
      <c r="L13" s="28">
        <v>5000</v>
      </c>
      <c r="M13" s="28">
        <v>2500</v>
      </c>
      <c r="N13" s="28">
        <v>9000</v>
      </c>
      <c r="O13" s="1"/>
      <c r="P13" s="1"/>
      <c r="Q13" s="1"/>
    </row>
    <row r="14" spans="1:17" x14ac:dyDescent="0.25">
      <c r="A14" s="20">
        <v>12</v>
      </c>
      <c r="B14" s="19" t="s">
        <v>52</v>
      </c>
      <c r="C14" s="19" t="str">
        <f t="array" ref="C14">IF(RIGHT(B14,2)="CF", "Ca Phe",INDEX($L$5:$L$7,MATCH(RIGHT(B14,2),$K$5:$K$7,0)))</f>
        <v>Ca Phe</v>
      </c>
      <c r="D14" s="20">
        <v>708</v>
      </c>
      <c r="E14" s="20">
        <f t="array" ref="E14">INDEX($K$11:$N$13,MATCH(LEFT(B14,1),$J$11:$J$13,0),MATCH(RIGHT(B14,2),$K$10:$N$10,0))*(IF(LEFT(B14,1)="A",0.95,IF(LEFT(B14,1)="C",1.1,1)))</f>
        <v>9900</v>
      </c>
      <c r="I14" s="1"/>
      <c r="J14" s="1"/>
      <c r="K14" s="1"/>
      <c r="L14" s="1"/>
      <c r="M14" s="1"/>
      <c r="N14" s="1"/>
      <c r="O14" s="1"/>
      <c r="P14" s="1"/>
      <c r="Q14" s="1"/>
    </row>
    <row r="15" spans="1:17" x14ac:dyDescent="0.25">
      <c r="A15" s="1"/>
      <c r="B15" s="1"/>
      <c r="C15" s="1"/>
      <c r="D15" s="1"/>
      <c r="E15" s="1"/>
      <c r="F15" s="1"/>
      <c r="G15" s="1"/>
      <c r="H15" s="1"/>
      <c r="I15" s="1"/>
      <c r="J15" s="1"/>
      <c r="K15" s="1"/>
      <c r="L15" s="1"/>
      <c r="M15" s="1"/>
      <c r="N15" s="1"/>
      <c r="O15" s="1"/>
      <c r="P15" s="1"/>
      <c r="Q15" s="1"/>
    </row>
    <row r="16" spans="1:17" ht="18.75" x14ac:dyDescent="0.3">
      <c r="A16" s="21" t="s">
        <v>53</v>
      </c>
      <c r="B16" s="21"/>
      <c r="C16" s="21"/>
      <c r="D16" s="21"/>
      <c r="E16" s="21"/>
      <c r="F16" s="1"/>
      <c r="G16" s="1"/>
      <c r="H16" s="1"/>
      <c r="I16" s="1"/>
      <c r="J16" s="1"/>
      <c r="K16" s="1"/>
      <c r="L16" s="1"/>
      <c r="M16" s="1"/>
      <c r="N16" s="1"/>
      <c r="O16" s="1"/>
      <c r="P16" s="1"/>
      <c r="Q16" s="1"/>
    </row>
    <row r="17" spans="1:17" ht="18.75" x14ac:dyDescent="0.3">
      <c r="A17" s="21" t="s">
        <v>161</v>
      </c>
      <c r="B17" s="21"/>
      <c r="C17" s="21"/>
      <c r="D17" s="21"/>
      <c r="E17" s="21"/>
      <c r="F17" s="1"/>
      <c r="G17" s="1"/>
      <c r="H17" s="1"/>
      <c r="I17" s="1"/>
      <c r="J17" s="1"/>
      <c r="K17" s="1"/>
      <c r="L17" s="1"/>
      <c r="M17" s="1"/>
      <c r="N17" s="1"/>
      <c r="O17" s="1"/>
      <c r="P17" s="1"/>
      <c r="Q17" s="1"/>
    </row>
    <row r="18" spans="1:17" x14ac:dyDescent="0.25">
      <c r="A18" s="1"/>
      <c r="B18" s="1"/>
      <c r="C18" s="1"/>
      <c r="D18" s="1"/>
      <c r="E18" s="1"/>
      <c r="F18" s="1"/>
      <c r="G18" s="1"/>
      <c r="H18" s="1"/>
      <c r="I18" s="1"/>
      <c r="J18" s="1"/>
      <c r="K18" s="1"/>
      <c r="L18" s="1"/>
      <c r="M18" s="1"/>
      <c r="N18" s="1"/>
      <c r="O18" s="1"/>
      <c r="P18" s="1"/>
      <c r="Q18" s="1"/>
    </row>
  </sheetData>
  <mergeCells count="2">
    <mergeCell ref="J3:M3"/>
    <mergeCell ref="J9:M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3"/>
  <sheetViews>
    <sheetView topLeftCell="A2" workbookViewId="0">
      <selection activeCell="H13" sqref="H13"/>
    </sheetView>
  </sheetViews>
  <sheetFormatPr defaultRowHeight="15" x14ac:dyDescent="0.25"/>
  <cols>
    <col min="2" max="2" width="17" customWidth="1"/>
    <col min="3" max="3" width="21.140625" customWidth="1"/>
    <col min="4" max="4" width="15.140625" customWidth="1"/>
    <col min="5" max="5" width="12" customWidth="1"/>
    <col min="6" max="6" width="12.85546875" customWidth="1"/>
    <col min="9" max="9" width="19.28515625" customWidth="1"/>
  </cols>
  <sheetData>
    <row r="1" spans="1:7" s="1" customFormat="1" x14ac:dyDescent="0.25"/>
    <row r="2" spans="1:7" x14ac:dyDescent="0.25">
      <c r="A2" s="29" t="s">
        <v>38</v>
      </c>
      <c r="B2" s="30" t="s">
        <v>68</v>
      </c>
      <c r="C2" s="30" t="s">
        <v>0</v>
      </c>
      <c r="D2" s="30" t="s">
        <v>69</v>
      </c>
      <c r="E2" s="30" t="s">
        <v>2</v>
      </c>
      <c r="F2" s="30" t="s">
        <v>1</v>
      </c>
    </row>
    <row r="3" spans="1:7" x14ac:dyDescent="0.25">
      <c r="A3" s="31">
        <v>1</v>
      </c>
      <c r="B3" s="32" t="s">
        <v>70</v>
      </c>
      <c r="C3" s="33">
        <v>41730</v>
      </c>
      <c r="D3" s="32"/>
      <c r="E3" s="34"/>
      <c r="F3" s="34">
        <f t="array" ref="F3">INDEX($C$22:$F$23,IF(RIGHT(B3,1)="K",1,2),MATCH(LEFT(B3,1),TRIM($C$20:$F$20),0))</f>
        <v>250</v>
      </c>
    </row>
    <row r="4" spans="1:7" x14ac:dyDescent="0.25">
      <c r="A4" s="31">
        <v>2</v>
      </c>
      <c r="B4" s="32" t="s">
        <v>71</v>
      </c>
      <c r="C4" s="33">
        <v>41731</v>
      </c>
      <c r="D4" s="32"/>
      <c r="E4" s="34"/>
      <c r="F4" s="34">
        <f t="array" ref="F4">INDEX($C$22:$F$23,IF(RIGHT(B4,1)="K",1,2),MATCH(LEFT(B4,1),TRIM($C$20:$F$20),0))</f>
        <v>48000</v>
      </c>
    </row>
    <row r="5" spans="1:7" x14ac:dyDescent="0.25">
      <c r="A5" s="31">
        <v>3</v>
      </c>
      <c r="B5" s="32" t="s">
        <v>72</v>
      </c>
      <c r="C5" s="33">
        <v>41732</v>
      </c>
      <c r="D5" s="32"/>
      <c r="E5" s="34"/>
      <c r="F5" s="34">
        <f t="array" ref="F5">INDEX($C$22:$F$23,IF(RIGHT(B5,1)="K",1,2),MATCH(LEFT(B5,1),TRIM($C$20:$F$20),0))</f>
        <v>300000</v>
      </c>
    </row>
    <row r="6" spans="1:7" x14ac:dyDescent="0.25">
      <c r="A6" s="31">
        <v>4</v>
      </c>
      <c r="B6" s="32" t="s">
        <v>73</v>
      </c>
      <c r="C6" s="33">
        <v>41733</v>
      </c>
      <c r="D6" s="32"/>
      <c r="E6" s="34"/>
      <c r="F6" s="34">
        <f t="array" ref="F6">INDEX($C$22:$F$23,IF(RIGHT(B6,1)="K",1,2),MATCH(LEFT(B6,1),TRIM($C$20:$F$20),0))</f>
        <v>250</v>
      </c>
    </row>
    <row r="7" spans="1:7" x14ac:dyDescent="0.25">
      <c r="A7" s="31">
        <v>5</v>
      </c>
      <c r="B7" s="32" t="s">
        <v>74</v>
      </c>
      <c r="C7" s="33">
        <v>41733</v>
      </c>
      <c r="D7" s="32"/>
      <c r="E7" s="34"/>
      <c r="F7" s="34">
        <f t="array" ref="F7">INDEX($C$22:$F$23,IF(RIGHT(B7,1)="K",1,2),MATCH(LEFT(B7,1),TRIM($C$20:$F$20),0))</f>
        <v>20000</v>
      </c>
    </row>
    <row r="8" spans="1:7" x14ac:dyDescent="0.25">
      <c r="A8" s="31">
        <v>6</v>
      </c>
      <c r="B8" s="32" t="s">
        <v>75</v>
      </c>
      <c r="C8" s="33">
        <v>41735</v>
      </c>
      <c r="D8" s="32"/>
      <c r="E8" s="34"/>
      <c r="F8" s="34">
        <f t="array" ref="F8">INDEX($C$22:$F$23,IF(RIGHT(B8,1)="K",1,2),MATCH(LEFT(B8,1),TRIM($C$20:$F$20),0))</f>
        <v>50000</v>
      </c>
    </row>
    <row r="9" spans="1:7" x14ac:dyDescent="0.25">
      <c r="A9" s="31">
        <v>7</v>
      </c>
      <c r="B9" s="32" t="s">
        <v>76</v>
      </c>
      <c r="C9" s="33">
        <v>41736</v>
      </c>
      <c r="D9" s="32"/>
      <c r="E9" s="34"/>
      <c r="F9" s="34">
        <f t="array" ref="F9">INDEX($C$22:$F$23,IF(RIGHT(B9,1)="K",1,2),MATCH(LEFT(B9,1),TRIM($C$20:$F$20),0))</f>
        <v>250</v>
      </c>
    </row>
    <row r="10" spans="1:7" x14ac:dyDescent="0.25">
      <c r="A10" s="31">
        <v>8</v>
      </c>
      <c r="B10" s="32" t="s">
        <v>77</v>
      </c>
      <c r="C10" s="33">
        <v>41737</v>
      </c>
      <c r="D10" s="32"/>
      <c r="E10" s="34"/>
      <c r="F10" s="34">
        <f t="array" ref="F10">INDEX($C$22:$F$23,IF(RIGHT(B10,1)="K",1,2),MATCH(LEFT(B10,1),TRIM($C$20:$F$20),0))</f>
        <v>50000</v>
      </c>
    </row>
    <row r="11" spans="1:7" x14ac:dyDescent="0.25">
      <c r="A11" s="31">
        <v>9</v>
      </c>
      <c r="B11" s="32" t="s">
        <v>78</v>
      </c>
      <c r="C11" s="33">
        <v>41738</v>
      </c>
      <c r="D11" s="32"/>
      <c r="E11" s="34"/>
      <c r="F11" s="34">
        <f t="array" ref="F11">INDEX($C$22:$F$23,IF(RIGHT(B11,1)="K",1,2),MATCH(LEFT(B11,1),TRIM($C$20:$F$20),0))</f>
        <v>290000</v>
      </c>
    </row>
    <row r="12" spans="1:7" x14ac:dyDescent="0.25">
      <c r="A12" s="31">
        <v>10</v>
      </c>
      <c r="B12" s="32" t="s">
        <v>79</v>
      </c>
      <c r="C12" s="33">
        <v>41738</v>
      </c>
      <c r="D12" s="32"/>
      <c r="E12" s="34"/>
      <c r="F12" s="34">
        <f t="array" ref="F12">INDEX($C$22:$F$23,IF(RIGHT(B12,1)="K",1,2),MATCH(LEFT(B12,1),TRIM($C$20:$F$20),0))</f>
        <v>18000</v>
      </c>
    </row>
    <row r="13" spans="1:7" x14ac:dyDescent="0.25">
      <c r="A13" s="31">
        <v>11</v>
      </c>
      <c r="B13" s="32" t="s">
        <v>80</v>
      </c>
      <c r="C13" s="33">
        <v>41739</v>
      </c>
      <c r="D13" s="32"/>
      <c r="E13" s="34"/>
      <c r="F13" s="34">
        <f t="array" ref="F13">INDEX($C$22:$F$23,IF(RIGHT(B13,1)="K",1,2),MATCH(LEFT(B13,1),TRIM($C$20:$F$20),0))</f>
        <v>300000</v>
      </c>
    </row>
    <row r="14" spans="1:7" x14ac:dyDescent="0.25">
      <c r="A14" s="31">
        <v>12</v>
      </c>
      <c r="B14" s="32" t="s">
        <v>81</v>
      </c>
      <c r="C14" s="33">
        <v>41741</v>
      </c>
      <c r="D14" s="32"/>
      <c r="E14" s="34"/>
      <c r="F14" s="34">
        <f t="array" ref="F14">INDEX($C$22:$F$23,IF(RIGHT(B14,1)="K",1,2),MATCH(LEFT(B14,1),TRIM($C$20:$F$20),0))</f>
        <v>50000</v>
      </c>
    </row>
    <row r="15" spans="1:7" x14ac:dyDescent="0.25">
      <c r="A15" s="1"/>
      <c r="B15" s="1"/>
      <c r="C15" s="1"/>
      <c r="D15" s="1"/>
      <c r="E15" s="1"/>
      <c r="F15" s="1"/>
      <c r="G15" s="1"/>
    </row>
    <row r="16" spans="1:7" ht="18.75" x14ac:dyDescent="0.3">
      <c r="A16" s="35" t="s">
        <v>82</v>
      </c>
      <c r="B16" s="36"/>
      <c r="C16" s="36"/>
      <c r="D16" s="36"/>
      <c r="E16" s="36"/>
      <c r="F16" s="36"/>
      <c r="G16" s="36"/>
    </row>
    <row r="17" spans="1:7" ht="18.75" x14ac:dyDescent="0.3">
      <c r="A17" s="1"/>
      <c r="B17" s="58" t="s">
        <v>162</v>
      </c>
      <c r="C17" s="1"/>
      <c r="D17" s="1"/>
      <c r="E17" s="1"/>
      <c r="F17" s="1"/>
      <c r="G17" s="1"/>
    </row>
    <row r="18" spans="1:7" ht="15.75" thickBot="1" x14ac:dyDescent="0.3">
      <c r="A18" s="1"/>
      <c r="B18" s="1"/>
      <c r="C18" s="1"/>
      <c r="D18" s="1"/>
      <c r="E18" s="1"/>
      <c r="F18" s="1"/>
      <c r="G18" s="1"/>
    </row>
    <row r="19" spans="1:7" ht="15.75" thickBot="1" x14ac:dyDescent="0.3">
      <c r="A19" s="1"/>
      <c r="B19" s="66" t="s">
        <v>163</v>
      </c>
      <c r="C19" s="67"/>
      <c r="D19" s="67"/>
      <c r="E19" s="67"/>
      <c r="F19" s="68"/>
      <c r="G19" s="1"/>
    </row>
    <row r="20" spans="1:7" x14ac:dyDescent="0.25">
      <c r="A20" s="1"/>
      <c r="B20" s="59" t="s">
        <v>83</v>
      </c>
      <c r="C20" s="60" t="s">
        <v>164</v>
      </c>
      <c r="D20" s="60" t="s">
        <v>165</v>
      </c>
      <c r="E20" s="60" t="s">
        <v>166</v>
      </c>
      <c r="F20" s="60" t="s">
        <v>167</v>
      </c>
      <c r="G20" s="1"/>
    </row>
    <row r="21" spans="1:7" x14ac:dyDescent="0.25">
      <c r="A21" s="1"/>
      <c r="B21" s="32" t="s">
        <v>69</v>
      </c>
      <c r="C21" s="57" t="s">
        <v>84</v>
      </c>
      <c r="D21" s="57" t="s">
        <v>85</v>
      </c>
      <c r="E21" s="57" t="s">
        <v>86</v>
      </c>
      <c r="F21" s="57" t="s">
        <v>87</v>
      </c>
      <c r="G21" s="36"/>
    </row>
    <row r="22" spans="1:7" x14ac:dyDescent="0.25">
      <c r="A22" s="1"/>
      <c r="B22" s="32" t="s">
        <v>88</v>
      </c>
      <c r="C22" s="32">
        <v>300000</v>
      </c>
      <c r="D22" s="32">
        <v>20000</v>
      </c>
      <c r="E22" s="32">
        <v>250</v>
      </c>
      <c r="F22" s="32">
        <v>50000</v>
      </c>
      <c r="G22" s="36"/>
    </row>
    <row r="23" spans="1:7" x14ac:dyDescent="0.25">
      <c r="A23" s="1"/>
      <c r="B23" s="37" t="s">
        <v>89</v>
      </c>
      <c r="C23" s="32">
        <v>290000</v>
      </c>
      <c r="D23" s="32">
        <v>18000</v>
      </c>
      <c r="E23" s="32">
        <v>250</v>
      </c>
      <c r="F23" s="32">
        <v>48000</v>
      </c>
      <c r="G23" s="36"/>
    </row>
  </sheetData>
  <mergeCells count="1">
    <mergeCell ref="B19:F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AD183-1DDC-4866-AA09-1749E9414A22}">
  <dimension ref="A1:I29"/>
  <sheetViews>
    <sheetView workbookViewId="0">
      <selection activeCell="J12" sqref="J12"/>
    </sheetView>
  </sheetViews>
  <sheetFormatPr defaultRowHeight="15" x14ac:dyDescent="0.25"/>
  <cols>
    <col min="1" max="1" width="9.42578125" customWidth="1"/>
    <col min="2" max="2" width="7.28515625" bestFit="1" customWidth="1"/>
    <col min="3" max="3" width="8.42578125" bestFit="1" customWidth="1"/>
    <col min="4" max="4" width="20.7109375" bestFit="1" customWidth="1"/>
    <col min="5" max="5" width="19" bestFit="1" customWidth="1"/>
    <col min="6" max="6" width="25.85546875" bestFit="1" customWidth="1"/>
    <col min="7" max="7" width="24.5703125" bestFit="1" customWidth="1"/>
  </cols>
  <sheetData>
    <row r="1" spans="1:9" x14ac:dyDescent="0.25">
      <c r="A1" s="39" t="s">
        <v>90</v>
      </c>
      <c r="B1" s="39" t="s">
        <v>91</v>
      </c>
      <c r="C1" s="39" t="s">
        <v>92</v>
      </c>
      <c r="D1" s="39" t="s">
        <v>93</v>
      </c>
      <c r="E1" s="39" t="s">
        <v>94</v>
      </c>
      <c r="F1" s="39" t="s">
        <v>95</v>
      </c>
      <c r="G1" s="39" t="s">
        <v>96</v>
      </c>
      <c r="H1" s="1"/>
      <c r="I1" s="1"/>
    </row>
    <row r="2" spans="1:9" x14ac:dyDescent="0.25">
      <c r="A2" s="40">
        <v>12332</v>
      </c>
      <c r="B2" s="40">
        <v>210</v>
      </c>
      <c r="C2" s="40">
        <v>280</v>
      </c>
      <c r="D2" s="2">
        <v>40</v>
      </c>
      <c r="E2" s="2">
        <v>30</v>
      </c>
      <c r="F2" s="2">
        <v>20</v>
      </c>
      <c r="G2" s="2">
        <f t="array" ref="G2">IFERROR(INDEX($D$19:$G$23,MATCH(E2,$C$19:$C$23,1),MATCH(LEFT(A2,1)*1,$D$18:$G$18,0)),"")</f>
        <v>45</v>
      </c>
      <c r="H2" s="1"/>
      <c r="I2" s="1"/>
    </row>
    <row r="3" spans="1:9" x14ac:dyDescent="0.25">
      <c r="A3" s="40">
        <v>42122</v>
      </c>
      <c r="B3" s="40">
        <v>220</v>
      </c>
      <c r="C3" s="40">
        <v>330</v>
      </c>
      <c r="D3" s="2">
        <v>40</v>
      </c>
      <c r="E3" s="2">
        <v>70</v>
      </c>
      <c r="F3" s="2">
        <v>45</v>
      </c>
      <c r="G3" s="2">
        <f t="array" ref="G3">IFERROR(INDEX($D$19:$G$23,MATCH(E3,$C$19:$C$23,1),MATCH(LEFT(A3,1)*1,$D$18:$G$18,0)),"")</f>
        <v>65</v>
      </c>
      <c r="H3" s="1"/>
      <c r="I3" s="1"/>
    </row>
    <row r="4" spans="1:9" x14ac:dyDescent="0.25">
      <c r="A4" s="40">
        <v>32100</v>
      </c>
      <c r="B4" s="40">
        <v>270</v>
      </c>
      <c r="C4" s="40">
        <v>300</v>
      </c>
      <c r="D4" s="2">
        <v>30</v>
      </c>
      <c r="E4" s="2">
        <v>0</v>
      </c>
      <c r="F4" s="2">
        <v>35</v>
      </c>
      <c r="G4" s="2" t="str">
        <f t="array" ref="G4">IFERROR(INDEX($D$19:$G$23,MATCH(E4,$C$19:$C$23,1),MATCH(LEFT(A4,1)*1,$D$18:$G$18,0)),"")</f>
        <v/>
      </c>
      <c r="H4" s="1"/>
      <c r="I4" s="1"/>
    </row>
    <row r="5" spans="1:9" x14ac:dyDescent="0.25">
      <c r="A5" s="40">
        <v>12456</v>
      </c>
      <c r="B5" s="40">
        <v>270</v>
      </c>
      <c r="C5" s="40">
        <v>350</v>
      </c>
      <c r="D5" s="2">
        <v>40</v>
      </c>
      <c r="E5" s="2">
        <v>40</v>
      </c>
      <c r="F5" s="2">
        <v>20</v>
      </c>
      <c r="G5" s="2">
        <f t="array" ref="G5">IFERROR(INDEX($D$19:$G$23,MATCH(E5,$C$19:$C$23,1),MATCH(LEFT(A5,1)*1,$D$18:$G$18,0)),"")</f>
        <v>45</v>
      </c>
      <c r="H5" s="1"/>
      <c r="I5" s="1"/>
    </row>
    <row r="6" spans="1:9" x14ac:dyDescent="0.25">
      <c r="A6" s="40">
        <v>23456</v>
      </c>
      <c r="B6" s="40">
        <v>300</v>
      </c>
      <c r="C6" s="40">
        <v>340</v>
      </c>
      <c r="D6" s="2">
        <v>40</v>
      </c>
      <c r="E6" s="2">
        <v>0</v>
      </c>
      <c r="F6" s="2">
        <v>22</v>
      </c>
      <c r="G6" s="2" t="str">
        <f t="array" ref="G6">IFERROR(INDEX($D$19:$G$23,MATCH(E6,$C$19:$C$23,1),MATCH(LEFT(A6,1)*1,$D$18:$G$18,0)),"")</f>
        <v/>
      </c>
      <c r="H6" s="1"/>
      <c r="I6" s="1"/>
    </row>
    <row r="7" spans="1:9" x14ac:dyDescent="0.25">
      <c r="A7" s="40">
        <v>32145</v>
      </c>
      <c r="B7" s="40">
        <v>280</v>
      </c>
      <c r="C7" s="40">
        <v>330</v>
      </c>
      <c r="D7" s="2">
        <v>50</v>
      </c>
      <c r="E7" s="2">
        <v>0</v>
      </c>
      <c r="F7" s="2">
        <v>35</v>
      </c>
      <c r="G7" s="2" t="str">
        <f t="array" ref="G7">IFERROR(INDEX($D$19:$G$23,MATCH(E7,$C$19:$C$23,1),MATCH(LEFT(A7,1)*1,$D$18:$G$18,0)),"")</f>
        <v/>
      </c>
      <c r="H7" s="1"/>
      <c r="I7" s="1"/>
    </row>
    <row r="8" spans="1:9" x14ac:dyDescent="0.25">
      <c r="A8" s="40">
        <v>22672</v>
      </c>
      <c r="B8" s="40">
        <v>210</v>
      </c>
      <c r="C8" s="40">
        <v>340</v>
      </c>
      <c r="D8" s="2">
        <v>40</v>
      </c>
      <c r="E8" s="2">
        <v>90</v>
      </c>
      <c r="F8" s="2">
        <v>22</v>
      </c>
      <c r="G8" s="2">
        <f t="array" ref="G8">IFERROR(INDEX($D$19:$G$23,MATCH(E8,$C$19:$C$23,1),MATCH(LEFT(A8,1)*1,$D$18:$G$18,0)),"")</f>
        <v>55</v>
      </c>
      <c r="H8" s="1"/>
      <c r="I8" s="1"/>
    </row>
    <row r="9" spans="1:9" x14ac:dyDescent="0.25">
      <c r="A9" s="40">
        <v>41896</v>
      </c>
      <c r="B9" s="40">
        <v>230</v>
      </c>
      <c r="C9" s="40">
        <v>350</v>
      </c>
      <c r="D9" s="2">
        <v>40</v>
      </c>
      <c r="E9" s="2">
        <v>80</v>
      </c>
      <c r="F9" s="2">
        <v>45</v>
      </c>
      <c r="G9" s="2">
        <f t="array" ref="G9">IFERROR(INDEX($D$19:$G$23,MATCH(E9,$C$19:$C$23,1),MATCH(LEFT(A9,1)*1,$D$18:$G$18,0)),"")</f>
        <v>68</v>
      </c>
      <c r="H9" s="1"/>
      <c r="I9" s="1"/>
    </row>
    <row r="10" spans="1:9" x14ac:dyDescent="0.25">
      <c r="A10" s="40">
        <v>41567</v>
      </c>
      <c r="B10" s="40">
        <v>260</v>
      </c>
      <c r="C10" s="40">
        <v>320</v>
      </c>
      <c r="D10" s="2">
        <v>60</v>
      </c>
      <c r="E10" s="2">
        <v>0</v>
      </c>
      <c r="F10" s="2">
        <v>45</v>
      </c>
      <c r="G10" s="2" t="str">
        <f t="array" ref="G10">IFERROR(INDEX($D$19:$G$23,MATCH(E10,$C$19:$C$23,1),MATCH(LEFT(A10,1)*1,$D$18:$G$18,0)),"")</f>
        <v/>
      </c>
      <c r="H10" s="1"/>
      <c r="I10" s="1"/>
    </row>
    <row r="11" spans="1:9" x14ac:dyDescent="0.25">
      <c r="A11" s="40">
        <v>12876</v>
      </c>
      <c r="B11" s="40">
        <v>270</v>
      </c>
      <c r="C11" s="40">
        <v>340</v>
      </c>
      <c r="D11" s="2">
        <v>40</v>
      </c>
      <c r="E11" s="2">
        <v>30</v>
      </c>
      <c r="F11" s="2">
        <v>20</v>
      </c>
      <c r="G11" s="2">
        <f t="array" ref="G11">IFERROR(INDEX($D$19:$G$23,MATCH(E11,$C$19:$C$23,1),MATCH(LEFT(A11,1)*1,$D$18:$G$18,0)),"")</f>
        <v>45</v>
      </c>
      <c r="H11" s="1"/>
      <c r="I11" s="1"/>
    </row>
    <row r="12" spans="1:9" x14ac:dyDescent="0.25">
      <c r="A12" s="40">
        <v>21598</v>
      </c>
      <c r="B12" s="40">
        <v>290</v>
      </c>
      <c r="C12" s="40">
        <v>340</v>
      </c>
      <c r="D12" s="2">
        <v>50</v>
      </c>
      <c r="E12" s="2">
        <v>0</v>
      </c>
      <c r="F12" s="2">
        <v>22</v>
      </c>
      <c r="G12" s="2" t="str">
        <f t="array" ref="G12">IFERROR(INDEX($D$19:$G$23,MATCH(E12,$C$19:$C$23,1),MATCH(LEFT(A12,1)*1,$D$18:$G$18,0)),"")</f>
        <v/>
      </c>
      <c r="H12" s="1"/>
      <c r="I12" s="1"/>
    </row>
    <row r="13" spans="1:9" x14ac:dyDescent="0.25">
      <c r="A13" s="40">
        <v>20193</v>
      </c>
      <c r="B13" s="40">
        <v>240</v>
      </c>
      <c r="C13" s="40">
        <v>330</v>
      </c>
      <c r="D13" s="2">
        <v>40</v>
      </c>
      <c r="E13" s="2">
        <v>50</v>
      </c>
      <c r="F13" s="2">
        <v>22</v>
      </c>
      <c r="G13" s="2">
        <f t="array" ref="G13">IFERROR(INDEX($D$19:$G$23,MATCH(E13,$C$19:$C$23,1),MATCH(LEFT(A13,1)*1,$D$18:$G$18,0)),"")</f>
        <v>54</v>
      </c>
      <c r="H13" s="1"/>
      <c r="I13" s="1"/>
    </row>
    <row r="14" spans="1:9" x14ac:dyDescent="0.25">
      <c r="A14" s="40">
        <v>30197</v>
      </c>
      <c r="B14" s="40">
        <v>300</v>
      </c>
      <c r="C14" s="40">
        <v>340</v>
      </c>
      <c r="D14" s="2">
        <v>40</v>
      </c>
      <c r="E14" s="2">
        <v>0</v>
      </c>
      <c r="F14" s="2">
        <v>35</v>
      </c>
      <c r="G14" s="2" t="str">
        <f t="array" ref="G14">IFERROR(INDEX($D$19:$G$23,MATCH(E14,$C$19:$C$23,1),MATCH(LEFT(A14,1)*1,$D$18:$G$18,0)),"")</f>
        <v/>
      </c>
      <c r="H14" s="1"/>
      <c r="I14" s="1"/>
    </row>
    <row r="15" spans="1:9" x14ac:dyDescent="0.25">
      <c r="A15" s="40">
        <v>10130</v>
      </c>
      <c r="B15" s="40">
        <v>250</v>
      </c>
      <c r="C15" s="40">
        <v>300</v>
      </c>
      <c r="D15" s="2">
        <v>50</v>
      </c>
      <c r="E15" s="2">
        <v>0</v>
      </c>
      <c r="F15" s="2">
        <v>20</v>
      </c>
      <c r="G15" s="2" t="str">
        <f t="array" ref="G15">IFERROR(INDEX($D$19:$G$23,MATCH(E15,$C$19:$C$23,1),MATCH(LEFT(A15,1)*1,$D$18:$G$18,0)),"")</f>
        <v/>
      </c>
      <c r="H15" s="1"/>
      <c r="I15" s="1"/>
    </row>
    <row r="16" spans="1:9" x14ac:dyDescent="0.25">
      <c r="A16" s="36"/>
      <c r="B16" s="36"/>
      <c r="C16" s="36"/>
      <c r="D16" s="36"/>
      <c r="E16" s="1"/>
      <c r="F16" s="36"/>
      <c r="G16" s="36"/>
      <c r="H16" s="1"/>
      <c r="I16" s="1"/>
    </row>
    <row r="17" spans="1:9" x14ac:dyDescent="0.25">
      <c r="A17" s="36"/>
      <c r="B17" s="36"/>
      <c r="C17" s="69" t="s">
        <v>97</v>
      </c>
      <c r="D17" s="70"/>
      <c r="E17" s="70"/>
      <c r="F17" s="70"/>
      <c r="G17" s="71"/>
      <c r="H17" s="1"/>
      <c r="I17" s="1"/>
    </row>
    <row r="18" spans="1:9" x14ac:dyDescent="0.25">
      <c r="A18" s="36"/>
      <c r="B18" s="36"/>
      <c r="C18" s="41"/>
      <c r="D18" s="41">
        <v>1</v>
      </c>
      <c r="E18" s="41">
        <v>2</v>
      </c>
      <c r="F18" s="41">
        <v>3</v>
      </c>
      <c r="G18" s="41">
        <v>4</v>
      </c>
      <c r="H18" s="1"/>
      <c r="I18" s="1"/>
    </row>
    <row r="19" spans="1:9" x14ac:dyDescent="0.25">
      <c r="A19" s="36"/>
      <c r="B19" s="36"/>
      <c r="C19" s="41">
        <v>10</v>
      </c>
      <c r="D19" s="41">
        <v>40</v>
      </c>
      <c r="E19" s="41">
        <v>42</v>
      </c>
      <c r="F19" s="41">
        <v>44</v>
      </c>
      <c r="G19" s="42">
        <v>45</v>
      </c>
      <c r="H19" s="1"/>
      <c r="I19" s="1"/>
    </row>
    <row r="20" spans="1:9" x14ac:dyDescent="0.25">
      <c r="A20" s="36"/>
      <c r="B20" s="36"/>
      <c r="C20" s="41">
        <v>30</v>
      </c>
      <c r="D20" s="41">
        <v>45</v>
      </c>
      <c r="E20" s="41">
        <v>48</v>
      </c>
      <c r="F20" s="41">
        <v>55</v>
      </c>
      <c r="G20" s="42">
        <v>60</v>
      </c>
      <c r="H20" s="1"/>
      <c r="I20" s="1"/>
    </row>
    <row r="21" spans="1:9" x14ac:dyDescent="0.25">
      <c r="A21" s="36"/>
      <c r="B21" s="36"/>
      <c r="C21" s="41">
        <v>50</v>
      </c>
      <c r="D21" s="41">
        <v>47</v>
      </c>
      <c r="E21" s="41">
        <v>54</v>
      </c>
      <c r="F21" s="41">
        <v>60</v>
      </c>
      <c r="G21" s="42">
        <v>65</v>
      </c>
      <c r="H21" s="1"/>
      <c r="I21" s="1"/>
    </row>
    <row r="22" spans="1:9" x14ac:dyDescent="0.25">
      <c r="A22" s="36"/>
      <c r="B22" s="36"/>
      <c r="C22" s="41">
        <v>80</v>
      </c>
      <c r="D22" s="41">
        <v>50</v>
      </c>
      <c r="E22" s="41">
        <v>55</v>
      </c>
      <c r="F22" s="41">
        <v>62</v>
      </c>
      <c r="G22" s="42">
        <v>68</v>
      </c>
      <c r="H22" s="1"/>
      <c r="I22" s="1"/>
    </row>
    <row r="23" spans="1:9" x14ac:dyDescent="0.25">
      <c r="A23" s="36"/>
      <c r="B23" s="36"/>
      <c r="C23" s="41">
        <v>110</v>
      </c>
      <c r="D23" s="41">
        <v>65</v>
      </c>
      <c r="E23" s="41">
        <v>72</v>
      </c>
      <c r="F23" s="41">
        <v>74</v>
      </c>
      <c r="G23" s="42">
        <v>78</v>
      </c>
      <c r="H23" s="1"/>
      <c r="I23" s="1"/>
    </row>
    <row r="24" spans="1:9" x14ac:dyDescent="0.25">
      <c r="A24" s="36"/>
      <c r="B24" s="36"/>
      <c r="C24" s="36"/>
      <c r="D24" s="36"/>
      <c r="E24" s="36"/>
      <c r="F24" s="36"/>
      <c r="G24" s="36"/>
      <c r="H24" s="1"/>
      <c r="I24" s="1"/>
    </row>
    <row r="25" spans="1:9" ht="18.75" x14ac:dyDescent="0.3">
      <c r="A25" s="51" t="s">
        <v>132</v>
      </c>
      <c r="B25" s="43"/>
      <c r="C25" s="44"/>
      <c r="D25" s="44"/>
      <c r="E25" s="44"/>
      <c r="F25" s="44"/>
      <c r="G25" s="44"/>
      <c r="H25" s="44"/>
      <c r="I25" s="1"/>
    </row>
    <row r="27" spans="1:9" x14ac:dyDescent="0.25">
      <c r="A27" s="52"/>
      <c r="B27" s="36"/>
      <c r="C27" s="36"/>
      <c r="D27" s="36"/>
      <c r="E27" s="36"/>
      <c r="F27" s="36"/>
      <c r="G27" s="36"/>
      <c r="H27" s="1"/>
      <c r="I27" s="1"/>
    </row>
    <row r="28" spans="1:9" x14ac:dyDescent="0.25">
      <c r="A28" s="1"/>
      <c r="B28" s="1"/>
      <c r="C28" s="1"/>
      <c r="D28" s="1"/>
      <c r="E28" s="1"/>
      <c r="F28" s="1"/>
      <c r="G28" s="1"/>
      <c r="H28" s="1"/>
      <c r="I28" s="1"/>
    </row>
    <row r="29" spans="1:9" x14ac:dyDescent="0.25">
      <c r="A29" s="1"/>
      <c r="B29" s="1"/>
      <c r="C29" s="1"/>
      <c r="D29" s="1"/>
      <c r="E29" s="1"/>
      <c r="F29" s="1"/>
      <c r="G29" s="1"/>
      <c r="H29" s="1"/>
      <c r="I29" s="1"/>
    </row>
  </sheetData>
  <mergeCells count="1">
    <mergeCell ref="C17:G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7CF0-6D06-41F2-8B1B-2A0B43D090C0}">
  <dimension ref="A1:R35"/>
  <sheetViews>
    <sheetView workbookViewId="0">
      <selection activeCell="J11" sqref="J11"/>
    </sheetView>
  </sheetViews>
  <sheetFormatPr defaultRowHeight="15" x14ac:dyDescent="0.25"/>
  <cols>
    <col min="2" max="2" width="16.28515625" customWidth="1"/>
    <col min="3" max="3" width="10.5703125" bestFit="1" customWidth="1"/>
    <col min="4" max="4" width="8.42578125" bestFit="1" customWidth="1"/>
  </cols>
  <sheetData>
    <row r="1" spans="1:18" x14ac:dyDescent="0.25">
      <c r="A1" s="73" t="s">
        <v>109</v>
      </c>
      <c r="B1" s="73"/>
      <c r="C1" s="73"/>
      <c r="D1" s="73"/>
      <c r="E1" s="73"/>
      <c r="F1" s="73"/>
      <c r="G1" s="73"/>
      <c r="H1" s="17"/>
      <c r="I1" s="17"/>
      <c r="J1" s="17"/>
      <c r="K1" s="17"/>
      <c r="L1" s="17"/>
      <c r="M1" s="17"/>
      <c r="N1" s="1"/>
      <c r="O1" s="1"/>
      <c r="P1" s="1"/>
      <c r="Q1" s="1"/>
      <c r="R1" s="1"/>
    </row>
    <row r="2" spans="1:18" ht="19.899999999999999" customHeight="1" x14ac:dyDescent="0.25">
      <c r="A2" s="3" t="s">
        <v>38</v>
      </c>
      <c r="B2" s="3" t="s">
        <v>168</v>
      </c>
      <c r="C2" s="61" t="s">
        <v>110</v>
      </c>
      <c r="D2" s="61" t="s">
        <v>111</v>
      </c>
      <c r="E2" s="61" t="s">
        <v>112</v>
      </c>
      <c r="F2" s="61" t="s">
        <v>113</v>
      </c>
      <c r="G2" s="3" t="s">
        <v>114</v>
      </c>
      <c r="K2" s="1"/>
      <c r="L2" s="1"/>
      <c r="M2" s="1"/>
      <c r="N2" s="1"/>
      <c r="O2" s="1"/>
      <c r="P2" s="1"/>
      <c r="Q2" s="1"/>
      <c r="R2" s="1"/>
    </row>
    <row r="3" spans="1:18" x14ac:dyDescent="0.25">
      <c r="A3" s="5">
        <v>1</v>
      </c>
      <c r="B3" s="6" t="s">
        <v>115</v>
      </c>
      <c r="C3" s="45">
        <v>40310</v>
      </c>
      <c r="D3" s="45">
        <v>40356</v>
      </c>
      <c r="E3" s="6" t="s">
        <v>116</v>
      </c>
      <c r="F3" s="6" t="s">
        <v>117</v>
      </c>
      <c r="G3" s="6">
        <f t="array" ref="G3">INDEX($C$21:$I$27,IFERROR(MATCH(F3,$B$21:$B$27,0),7),IFERROR(MATCH(E3,$C$20:$I$20,0),7))</f>
        <v>1000</v>
      </c>
      <c r="K3" s="1"/>
      <c r="L3" s="1"/>
      <c r="M3" s="1"/>
      <c r="N3" s="1"/>
      <c r="O3" s="1"/>
      <c r="P3" s="1"/>
      <c r="Q3" s="1"/>
      <c r="R3" s="1"/>
    </row>
    <row r="4" spans="1:18" x14ac:dyDescent="0.25">
      <c r="A4" s="5">
        <v>2</v>
      </c>
      <c r="B4" s="6" t="s">
        <v>16</v>
      </c>
      <c r="C4" s="45">
        <v>40312</v>
      </c>
      <c r="D4" s="45">
        <v>40353</v>
      </c>
      <c r="E4" s="6" t="s">
        <v>118</v>
      </c>
      <c r="F4" s="6" t="s">
        <v>119</v>
      </c>
      <c r="G4" s="6">
        <f t="array" ref="G4">INDEX($C$21:$I$27,IFERROR(MATCH(F4,$B$21:$B$27,0),7),IFERROR(MATCH(E4,$C$20:$I$20,0),7))</f>
        <v>1500</v>
      </c>
      <c r="K4" s="1"/>
      <c r="L4" s="1"/>
      <c r="M4" s="1"/>
      <c r="N4" s="1"/>
      <c r="O4" s="1"/>
      <c r="P4" s="1"/>
      <c r="Q4" s="1"/>
      <c r="R4" s="1"/>
    </row>
    <row r="5" spans="1:18" x14ac:dyDescent="0.25">
      <c r="A5" s="5">
        <v>3</v>
      </c>
      <c r="B5" s="6" t="s">
        <v>120</v>
      </c>
      <c r="C5" s="45">
        <v>40314</v>
      </c>
      <c r="D5" s="45">
        <v>40350</v>
      </c>
      <c r="E5" s="6" t="s">
        <v>119</v>
      </c>
      <c r="F5" s="6" t="s">
        <v>116</v>
      </c>
      <c r="G5" s="6">
        <f t="array" ref="G5">INDEX($C$21:$I$27,IFERROR(MATCH(F5,$B$21:$B$27,0),7),IFERROR(MATCH(E5,$C$20:$I$20,0),7))</f>
        <v>600</v>
      </c>
      <c r="K5" s="1"/>
      <c r="L5" s="1"/>
      <c r="M5" s="1"/>
      <c r="N5" s="1"/>
      <c r="O5" s="1"/>
      <c r="P5" s="1"/>
      <c r="Q5" s="1"/>
      <c r="R5" s="1"/>
    </row>
    <row r="6" spans="1:18" x14ac:dyDescent="0.25">
      <c r="A6" s="5">
        <v>4</v>
      </c>
      <c r="B6" s="6" t="s">
        <v>23</v>
      </c>
      <c r="C6" s="45">
        <v>40316</v>
      </c>
      <c r="D6" s="45">
        <v>40347</v>
      </c>
      <c r="E6" s="6" t="s">
        <v>121</v>
      </c>
      <c r="F6" s="6" t="s">
        <v>118</v>
      </c>
      <c r="G6" s="6">
        <f t="array" ref="G6">INDEX($C$21:$I$27,IFERROR(MATCH(F6,$B$21:$B$27,0),7),IFERROR(MATCH(E6,$C$20:$I$20,0),7))</f>
        <v>1100</v>
      </c>
      <c r="K6" s="1"/>
      <c r="L6" s="1"/>
      <c r="M6" s="1"/>
      <c r="N6" s="1"/>
      <c r="O6" s="1"/>
      <c r="P6" s="1"/>
      <c r="Q6" s="1"/>
      <c r="R6" s="1"/>
    </row>
    <row r="7" spans="1:18" x14ac:dyDescent="0.25">
      <c r="A7" s="5">
        <v>5</v>
      </c>
      <c r="B7" s="6" t="s">
        <v>25</v>
      </c>
      <c r="C7" s="45">
        <v>40318</v>
      </c>
      <c r="D7" s="45">
        <v>40344</v>
      </c>
      <c r="E7" s="6" t="s">
        <v>122</v>
      </c>
      <c r="F7" s="6" t="s">
        <v>117</v>
      </c>
      <c r="G7" s="6">
        <f t="array" ref="G7">INDEX($C$21:$I$27,IFERROR(MATCH(F7,$B$21:$B$27,0),7),IFERROR(MATCH(E7,$C$20:$I$20,0),7))</f>
        <v>1300</v>
      </c>
      <c r="K7" s="1"/>
      <c r="L7" s="1"/>
      <c r="M7" s="1"/>
      <c r="N7" s="1"/>
      <c r="O7" s="1"/>
      <c r="P7" s="1"/>
      <c r="Q7" s="1"/>
      <c r="R7" s="1"/>
    </row>
    <row r="8" spans="1:18" x14ac:dyDescent="0.25">
      <c r="A8" s="5">
        <v>6</v>
      </c>
      <c r="B8" s="6" t="s">
        <v>27</v>
      </c>
      <c r="C8" s="45">
        <v>40320</v>
      </c>
      <c r="D8" s="45">
        <v>40341</v>
      </c>
      <c r="E8" s="6" t="s">
        <v>117</v>
      </c>
      <c r="F8" s="6" t="s">
        <v>123</v>
      </c>
      <c r="G8" s="6">
        <f t="array" ref="G8">INDEX($C$21:$I$27,IFERROR(MATCH(F8,$B$21:$B$27,0),7),IFERROR(MATCH(E8,$C$20:$I$20,0),7))</f>
        <v>100</v>
      </c>
      <c r="K8" s="1"/>
      <c r="L8" s="1"/>
      <c r="M8" s="1"/>
      <c r="N8" s="1"/>
      <c r="O8" s="1"/>
      <c r="P8" s="1"/>
      <c r="Q8" s="1"/>
      <c r="R8" s="1"/>
    </row>
    <row r="9" spans="1:18" x14ac:dyDescent="0.25">
      <c r="A9" s="5">
        <v>7</v>
      </c>
      <c r="B9" s="6" t="s">
        <v>120</v>
      </c>
      <c r="C9" s="45">
        <v>40324</v>
      </c>
      <c r="D9" s="45">
        <v>40334</v>
      </c>
      <c r="E9" s="6" t="s">
        <v>118</v>
      </c>
      <c r="F9" s="6" t="s">
        <v>121</v>
      </c>
      <c r="G9" s="6">
        <f t="array" ref="G9">INDEX($C$21:$I$27,IFERROR(MATCH(F9,$B$21:$B$27,0),7),IFERROR(MATCH(E9,$C$20:$I$20,0),7))</f>
        <v>1100</v>
      </c>
      <c r="K9" s="1"/>
      <c r="L9" s="1"/>
      <c r="M9" s="1"/>
      <c r="N9" s="1"/>
      <c r="O9" s="1"/>
      <c r="P9" s="1"/>
      <c r="Q9" s="1"/>
      <c r="R9" s="1"/>
    </row>
    <row r="10" spans="1:18" x14ac:dyDescent="0.25">
      <c r="A10" s="5">
        <v>8</v>
      </c>
      <c r="B10" s="6" t="s">
        <v>16</v>
      </c>
      <c r="C10" s="45">
        <v>40326</v>
      </c>
      <c r="D10" s="45">
        <v>40351</v>
      </c>
      <c r="E10" s="6" t="s">
        <v>119</v>
      </c>
      <c r="F10" s="6" t="s">
        <v>117</v>
      </c>
      <c r="G10" s="6">
        <f t="array" ref="G10">INDEX($C$21:$I$27,IFERROR(MATCH(F10,$B$21:$B$27,0),7),IFERROR(MATCH(E10,$C$20:$I$20,0),7))</f>
        <v>500</v>
      </c>
      <c r="K10" s="1"/>
      <c r="L10" s="1"/>
      <c r="M10" s="1"/>
      <c r="N10" s="1"/>
      <c r="O10" s="1"/>
      <c r="P10" s="1"/>
      <c r="Q10" s="1"/>
      <c r="R10" s="1"/>
    </row>
    <row r="11" spans="1:18" x14ac:dyDescent="0.25">
      <c r="A11" s="5">
        <v>9</v>
      </c>
      <c r="B11" s="6" t="s">
        <v>30</v>
      </c>
      <c r="C11" s="45">
        <v>40328</v>
      </c>
      <c r="D11" s="45">
        <v>40348</v>
      </c>
      <c r="E11" s="6" t="s">
        <v>117</v>
      </c>
      <c r="F11" s="6" t="s">
        <v>118</v>
      </c>
      <c r="G11" s="6">
        <f t="array" ref="G11">INDEX($C$21:$I$27,IFERROR(MATCH(F11,$B$21:$B$27,0),7),IFERROR(MATCH(E11,$C$20:$I$20,0),7))</f>
        <v>1000</v>
      </c>
      <c r="K11" s="1"/>
      <c r="L11" s="1"/>
      <c r="M11" s="1"/>
      <c r="N11" s="1"/>
      <c r="O11" s="1"/>
      <c r="P11" s="1"/>
      <c r="Q11" s="1"/>
      <c r="R11" s="1"/>
    </row>
    <row r="12" spans="1:18" x14ac:dyDescent="0.25">
      <c r="A12" s="5">
        <v>10</v>
      </c>
      <c r="B12" s="6" t="s">
        <v>124</v>
      </c>
      <c r="C12" s="45">
        <v>40330</v>
      </c>
      <c r="D12" s="45">
        <v>40345</v>
      </c>
      <c r="E12" s="6" t="s">
        <v>118</v>
      </c>
      <c r="F12" s="6" t="s">
        <v>119</v>
      </c>
      <c r="G12" s="6">
        <f t="array" ref="G12">INDEX($C$21:$I$27,IFERROR(MATCH(F12,$B$21:$B$27,0),7),IFERROR(MATCH(E12,$C$20:$I$20,0),7))</f>
        <v>1500</v>
      </c>
      <c r="K12" s="1"/>
      <c r="L12" s="1"/>
      <c r="M12" s="1"/>
      <c r="N12" s="1"/>
      <c r="O12" s="1"/>
      <c r="P12" s="1"/>
      <c r="Q12" s="1"/>
      <c r="R12" s="1"/>
    </row>
    <row r="13" spans="1:18" x14ac:dyDescent="0.25">
      <c r="A13" s="5">
        <v>11</v>
      </c>
      <c r="B13" s="6" t="s">
        <v>115</v>
      </c>
      <c r="C13" s="45">
        <v>40332</v>
      </c>
      <c r="D13" s="45">
        <v>40366</v>
      </c>
      <c r="E13" s="6" t="s">
        <v>123</v>
      </c>
      <c r="F13" s="6" t="s">
        <v>116</v>
      </c>
      <c r="G13" s="6">
        <f t="array" ref="G13">INDEX($C$21:$I$27,IFERROR(MATCH(F13,$B$21:$B$27,0),7),IFERROR(MATCH(E13,$C$20:$I$20,0),7))</f>
        <v>300</v>
      </c>
      <c r="K13" s="1"/>
      <c r="L13" s="1"/>
      <c r="M13" s="1"/>
      <c r="N13" s="1"/>
      <c r="O13" s="1"/>
      <c r="P13" s="1"/>
      <c r="Q13" s="1"/>
      <c r="R13" s="1"/>
    </row>
    <row r="14" spans="1:18" x14ac:dyDescent="0.25">
      <c r="A14" s="5">
        <v>12</v>
      </c>
      <c r="B14" s="6" t="s">
        <v>34</v>
      </c>
      <c r="C14" s="45">
        <v>40336</v>
      </c>
      <c r="D14" s="45">
        <v>40363</v>
      </c>
      <c r="E14" s="6" t="s">
        <v>118</v>
      </c>
      <c r="F14" s="6" t="s">
        <v>117</v>
      </c>
      <c r="G14" s="6">
        <f t="array" ref="G14">INDEX($C$21:$I$27,IFERROR(MATCH(F14,$B$21:$B$27,0),7),IFERROR(MATCH(E14,$C$20:$I$20,0),7))</f>
        <v>1000</v>
      </c>
      <c r="K14" s="1"/>
      <c r="L14" s="1"/>
      <c r="M14" s="1"/>
      <c r="N14" s="1"/>
      <c r="O14" s="1"/>
      <c r="P14" s="1"/>
      <c r="Q14" s="1"/>
      <c r="R14" s="1"/>
    </row>
    <row r="15" spans="1:18" x14ac:dyDescent="0.25">
      <c r="A15" s="5">
        <v>13</v>
      </c>
      <c r="B15" s="6" t="s">
        <v>27</v>
      </c>
      <c r="C15" s="45">
        <v>40338</v>
      </c>
      <c r="D15" s="45">
        <v>40376</v>
      </c>
      <c r="E15" s="6" t="s">
        <v>119</v>
      </c>
      <c r="F15" s="6" t="s">
        <v>123</v>
      </c>
      <c r="G15" s="6">
        <f t="array" ref="G15">INDEX($C$21:$I$27,IFERROR(MATCH(F15,$B$21:$B$27,0),7),IFERROR(MATCH(E15,$C$20:$I$20,0),7))</f>
        <v>300</v>
      </c>
      <c r="K15" s="1"/>
      <c r="L15" s="1"/>
      <c r="M15" s="1"/>
      <c r="N15" s="1"/>
      <c r="O15" s="1"/>
      <c r="P15" s="1"/>
      <c r="Q15" s="1"/>
      <c r="R15" s="1"/>
    </row>
    <row r="16" spans="1:18" x14ac:dyDescent="0.25">
      <c r="A16" s="5">
        <v>14</v>
      </c>
      <c r="B16" s="6" t="s">
        <v>125</v>
      </c>
      <c r="C16" s="45">
        <v>40340</v>
      </c>
      <c r="D16" s="45">
        <v>40373</v>
      </c>
      <c r="E16" s="6" t="s">
        <v>117</v>
      </c>
      <c r="F16" s="6" t="s">
        <v>122</v>
      </c>
      <c r="G16" s="6">
        <f t="array" ref="G16">INDEX($C$21:$I$27,IFERROR(MATCH(F16,$B$21:$B$27,0),7),IFERROR(MATCH(E16,$C$20:$I$20,0),7))</f>
        <v>1300</v>
      </c>
      <c r="K16" s="1"/>
      <c r="L16" s="1"/>
      <c r="M16" s="1"/>
      <c r="N16" s="1"/>
      <c r="O16" s="1"/>
      <c r="P16" s="1"/>
      <c r="Q16" s="1"/>
      <c r="R16" s="1"/>
    </row>
    <row r="17" spans="1:18" x14ac:dyDescent="0.25">
      <c r="A17" s="1"/>
      <c r="B17" s="1"/>
      <c r="C17" s="1"/>
      <c r="D17" s="1"/>
      <c r="E17" s="1"/>
      <c r="F17" s="1"/>
      <c r="G17" s="1"/>
      <c r="H17" s="1"/>
      <c r="I17" s="1"/>
      <c r="J17" s="1"/>
      <c r="K17" s="1"/>
      <c r="L17" s="1"/>
      <c r="M17" s="1"/>
      <c r="N17" s="1"/>
      <c r="O17" s="1"/>
      <c r="P17" s="1"/>
      <c r="Q17" s="1"/>
      <c r="R17" s="1"/>
    </row>
    <row r="18" spans="1:18" ht="18.75" x14ac:dyDescent="0.3">
      <c r="A18" s="1"/>
      <c r="B18" s="22" t="s">
        <v>128</v>
      </c>
      <c r="C18" s="1"/>
      <c r="D18" s="1"/>
      <c r="E18" s="1"/>
      <c r="F18" s="1"/>
      <c r="G18" s="1"/>
      <c r="H18" s="1"/>
      <c r="I18" s="1"/>
      <c r="J18" s="1"/>
      <c r="K18" s="1"/>
      <c r="L18" s="1"/>
      <c r="M18" s="1"/>
      <c r="N18" s="1"/>
      <c r="O18" s="1"/>
      <c r="P18" s="1"/>
      <c r="Q18" s="1"/>
      <c r="R18" s="1"/>
    </row>
    <row r="19" spans="1:18" x14ac:dyDescent="0.25">
      <c r="A19" s="49"/>
      <c r="B19" s="72" t="s">
        <v>126</v>
      </c>
      <c r="C19" s="72"/>
      <c r="D19" s="72"/>
      <c r="E19" s="72"/>
      <c r="F19" s="72"/>
      <c r="G19" s="72"/>
      <c r="H19" s="72"/>
      <c r="I19" s="72"/>
      <c r="J19" s="1"/>
      <c r="K19" s="1"/>
      <c r="L19" s="1"/>
      <c r="M19" s="1"/>
      <c r="N19" s="1"/>
      <c r="O19" s="1"/>
      <c r="P19" s="1"/>
      <c r="Q19" s="1"/>
      <c r="R19" s="1"/>
    </row>
    <row r="20" spans="1:18" ht="31.5" customHeight="1" x14ac:dyDescent="0.25">
      <c r="B20" s="50" t="s">
        <v>129</v>
      </c>
      <c r="C20" s="46" t="s">
        <v>122</v>
      </c>
      <c r="D20" s="46" t="s">
        <v>121</v>
      </c>
      <c r="E20" s="46" t="s">
        <v>118</v>
      </c>
      <c r="F20" s="46" t="s">
        <v>117</v>
      </c>
      <c r="G20" s="46" t="s">
        <v>119</v>
      </c>
      <c r="H20" s="46" t="s">
        <v>116</v>
      </c>
      <c r="I20" s="46" t="s">
        <v>127</v>
      </c>
      <c r="J20" s="1"/>
      <c r="K20" s="1"/>
      <c r="L20" s="1"/>
      <c r="M20" s="1"/>
    </row>
    <row r="21" spans="1:18" x14ac:dyDescent="0.25">
      <c r="B21" s="47" t="s">
        <v>122</v>
      </c>
      <c r="C21" s="48">
        <v>30</v>
      </c>
      <c r="D21" s="48">
        <v>1200</v>
      </c>
      <c r="E21" s="48">
        <v>2200</v>
      </c>
      <c r="F21" s="48">
        <v>1300</v>
      </c>
      <c r="G21" s="48">
        <v>800</v>
      </c>
      <c r="H21" s="48">
        <v>200</v>
      </c>
      <c r="I21" s="48">
        <v>600</v>
      </c>
      <c r="J21" s="1"/>
      <c r="K21" s="1"/>
      <c r="L21" s="1"/>
      <c r="M21" s="1"/>
    </row>
    <row r="22" spans="1:18" x14ac:dyDescent="0.25">
      <c r="B22" s="47" t="s">
        <v>121</v>
      </c>
      <c r="C22" s="48">
        <v>1200</v>
      </c>
      <c r="D22" s="48">
        <v>30</v>
      </c>
      <c r="E22" s="48">
        <v>1100</v>
      </c>
      <c r="F22" s="48">
        <v>100</v>
      </c>
      <c r="G22" s="48">
        <v>400</v>
      </c>
      <c r="H22" s="48">
        <v>900</v>
      </c>
      <c r="I22" s="48">
        <v>500</v>
      </c>
      <c r="J22" s="1"/>
      <c r="K22" s="1"/>
      <c r="L22" s="1"/>
      <c r="M22" s="1"/>
    </row>
    <row r="23" spans="1:18" x14ac:dyDescent="0.25">
      <c r="B23" s="47" t="s">
        <v>118</v>
      </c>
      <c r="C23" s="48">
        <v>2200</v>
      </c>
      <c r="D23" s="48">
        <v>1100</v>
      </c>
      <c r="E23" s="48">
        <v>30</v>
      </c>
      <c r="F23" s="48">
        <v>1000</v>
      </c>
      <c r="G23" s="48">
        <v>1500</v>
      </c>
      <c r="H23" s="48">
        <v>2000</v>
      </c>
      <c r="I23" s="48">
        <v>200</v>
      </c>
      <c r="J23" s="1"/>
      <c r="K23" s="1"/>
      <c r="L23" s="1"/>
      <c r="M23" s="1"/>
    </row>
    <row r="24" spans="1:18" x14ac:dyDescent="0.25">
      <c r="B24" s="47" t="s">
        <v>117</v>
      </c>
      <c r="C24" s="48">
        <v>1300</v>
      </c>
      <c r="D24" s="48">
        <v>100</v>
      </c>
      <c r="E24" s="48">
        <v>1000</v>
      </c>
      <c r="F24" s="48">
        <v>30</v>
      </c>
      <c r="G24" s="48">
        <v>500</v>
      </c>
      <c r="H24" s="48">
        <v>1000</v>
      </c>
      <c r="I24" s="48">
        <v>100</v>
      </c>
      <c r="J24" s="1"/>
      <c r="K24" s="1"/>
      <c r="L24" s="1"/>
      <c r="M24" s="1"/>
    </row>
    <row r="25" spans="1:18" x14ac:dyDescent="0.25">
      <c r="B25" s="47" t="s">
        <v>119</v>
      </c>
      <c r="C25" s="48">
        <v>600</v>
      </c>
      <c r="D25" s="48">
        <v>400</v>
      </c>
      <c r="E25" s="48">
        <v>1500</v>
      </c>
      <c r="F25" s="48">
        <v>500</v>
      </c>
      <c r="G25" s="48">
        <v>30</v>
      </c>
      <c r="H25" s="48">
        <v>600</v>
      </c>
      <c r="I25" s="48">
        <v>300</v>
      </c>
      <c r="J25" s="1"/>
      <c r="K25" s="1"/>
      <c r="L25" s="1"/>
      <c r="M25" s="1"/>
    </row>
    <row r="26" spans="1:18" x14ac:dyDescent="0.25">
      <c r="B26" s="47" t="s">
        <v>116</v>
      </c>
      <c r="C26" s="48">
        <v>200</v>
      </c>
      <c r="D26" s="48">
        <v>900</v>
      </c>
      <c r="E26" s="48">
        <v>2000</v>
      </c>
      <c r="F26" s="48">
        <v>1000</v>
      </c>
      <c r="G26" s="48">
        <v>600</v>
      </c>
      <c r="H26" s="48">
        <v>30</v>
      </c>
      <c r="I26" s="48">
        <v>300</v>
      </c>
      <c r="J26" s="1"/>
      <c r="K26" s="1"/>
      <c r="L26" s="1"/>
      <c r="M26" s="1"/>
    </row>
    <row r="27" spans="1:18" x14ac:dyDescent="0.25">
      <c r="B27" s="47" t="s">
        <v>127</v>
      </c>
      <c r="C27" s="48">
        <v>600</v>
      </c>
      <c r="D27" s="48">
        <v>500</v>
      </c>
      <c r="E27" s="48">
        <v>200</v>
      </c>
      <c r="F27" s="48">
        <v>100</v>
      </c>
      <c r="G27" s="48">
        <v>300</v>
      </c>
      <c r="H27" s="48">
        <v>400</v>
      </c>
      <c r="I27" s="48">
        <v>50</v>
      </c>
      <c r="J27" s="1"/>
      <c r="K27" s="1"/>
      <c r="L27" s="1"/>
      <c r="M27" s="1"/>
    </row>
    <row r="28" spans="1:18" x14ac:dyDescent="0.25">
      <c r="A28" s="1"/>
      <c r="B28" s="1"/>
      <c r="C28" s="1"/>
      <c r="D28" s="1"/>
      <c r="E28" s="1"/>
      <c r="F28" s="1"/>
      <c r="G28" s="1"/>
      <c r="H28" s="1"/>
      <c r="I28" s="1"/>
      <c r="J28" s="1"/>
      <c r="K28" s="1"/>
      <c r="L28" s="1"/>
      <c r="M28" s="1"/>
      <c r="N28" s="1"/>
      <c r="O28" s="1"/>
      <c r="P28" s="1"/>
      <c r="Q28" s="1"/>
      <c r="R28" s="1"/>
    </row>
    <row r="29" spans="1:18" x14ac:dyDescent="0.25">
      <c r="A29" s="1"/>
      <c r="B29" s="1"/>
      <c r="C29" s="1"/>
      <c r="D29" s="1"/>
      <c r="E29" s="1"/>
      <c r="F29" s="1"/>
      <c r="G29" s="1"/>
      <c r="H29" s="1"/>
      <c r="I29" s="1"/>
      <c r="J29" s="1"/>
      <c r="K29" s="1"/>
      <c r="L29" s="1"/>
      <c r="M29" s="1"/>
      <c r="N29" s="1"/>
      <c r="O29" s="1"/>
      <c r="P29" s="1"/>
      <c r="Q29" s="1"/>
      <c r="R29" s="1"/>
    </row>
    <row r="30" spans="1:18" x14ac:dyDescent="0.25">
      <c r="A30" s="1"/>
      <c r="B30" s="1"/>
      <c r="C30" s="1"/>
      <c r="D30" s="1"/>
      <c r="E30" s="1"/>
      <c r="F30" s="1"/>
      <c r="G30" s="1"/>
      <c r="H30" s="1"/>
      <c r="I30" s="1"/>
      <c r="J30" s="1"/>
      <c r="K30" s="1"/>
      <c r="L30" s="1"/>
      <c r="M30" s="1"/>
      <c r="N30" s="1"/>
      <c r="O30" s="1"/>
      <c r="P30" s="1"/>
      <c r="Q30" s="1"/>
      <c r="R30" s="1"/>
    </row>
    <row r="31" spans="1:18" ht="18.75" x14ac:dyDescent="0.3">
      <c r="A31" s="1"/>
      <c r="C31" s="22"/>
      <c r="D31" s="22"/>
      <c r="E31" s="22"/>
      <c r="F31" s="22"/>
      <c r="G31" s="22"/>
      <c r="H31" s="22"/>
      <c r="I31" s="22"/>
      <c r="J31" s="22"/>
      <c r="K31" s="22"/>
      <c r="L31" s="22"/>
      <c r="M31" s="22"/>
      <c r="N31" s="22"/>
      <c r="O31" s="22"/>
      <c r="P31" s="1"/>
      <c r="Q31" s="1"/>
      <c r="R31" s="1"/>
    </row>
    <row r="32" spans="1:18" ht="18.75" x14ac:dyDescent="0.3">
      <c r="A32" s="1"/>
      <c r="B32" s="22"/>
      <c r="C32" s="22"/>
      <c r="D32" s="22"/>
      <c r="E32" s="22"/>
      <c r="F32" s="22"/>
      <c r="G32" s="22"/>
      <c r="H32" s="22"/>
      <c r="I32" s="22"/>
      <c r="J32" s="22"/>
      <c r="K32" s="22"/>
      <c r="L32" s="22"/>
      <c r="M32" s="22"/>
      <c r="N32" s="22"/>
      <c r="O32" s="1"/>
      <c r="P32" s="1"/>
      <c r="Q32" s="1"/>
    </row>
    <row r="33" spans="1:18" x14ac:dyDescent="0.25">
      <c r="A33" s="1"/>
      <c r="B33" s="1"/>
      <c r="C33" s="1"/>
      <c r="D33" s="1"/>
      <c r="E33" s="1"/>
      <c r="F33" s="1"/>
      <c r="G33" s="1"/>
      <c r="H33" s="1"/>
      <c r="I33" s="1"/>
      <c r="J33" s="1"/>
      <c r="K33" s="1"/>
      <c r="L33" s="1"/>
      <c r="M33" s="1"/>
      <c r="N33" s="1"/>
      <c r="O33" s="1"/>
      <c r="P33" s="1"/>
      <c r="Q33" s="1"/>
      <c r="R33" s="1"/>
    </row>
    <row r="34" spans="1:18" x14ac:dyDescent="0.25">
      <c r="A34" s="1"/>
      <c r="B34" s="1"/>
      <c r="C34" s="1"/>
      <c r="D34" s="1"/>
      <c r="E34" s="1"/>
      <c r="F34" s="1"/>
      <c r="G34" s="1"/>
      <c r="H34" s="1"/>
      <c r="I34" s="1"/>
      <c r="J34" s="1"/>
      <c r="K34" s="1"/>
      <c r="L34" s="1"/>
      <c r="M34" s="1"/>
      <c r="N34" s="1"/>
      <c r="O34" s="1"/>
      <c r="P34" s="1"/>
      <c r="Q34" s="1"/>
      <c r="R34" s="1"/>
    </row>
    <row r="35" spans="1:18" x14ac:dyDescent="0.25">
      <c r="A35" s="1"/>
      <c r="B35" s="1"/>
      <c r="C35" s="1"/>
      <c r="D35" s="1"/>
      <c r="E35" s="1"/>
      <c r="F35" s="1"/>
      <c r="G35" s="1"/>
      <c r="H35" s="1"/>
      <c r="I35" s="1"/>
      <c r="J35" s="1"/>
      <c r="K35" s="1"/>
      <c r="L35" s="1"/>
      <c r="M35" s="1"/>
      <c r="N35" s="1"/>
      <c r="O35" s="1"/>
      <c r="P35" s="1"/>
      <c r="Q35" s="1"/>
      <c r="R35" s="1"/>
    </row>
  </sheetData>
  <mergeCells count="2">
    <mergeCell ref="B19:I19"/>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3CE8F-441D-4764-9A78-80C83BBD94AC}">
  <dimension ref="A2:G19"/>
  <sheetViews>
    <sheetView workbookViewId="0">
      <selection activeCell="K11" sqref="K11"/>
    </sheetView>
  </sheetViews>
  <sheetFormatPr defaultColWidth="8.85546875" defaultRowHeight="15" x14ac:dyDescent="0.25"/>
  <cols>
    <col min="1" max="1" width="10.7109375" style="1" customWidth="1"/>
    <col min="2" max="2" width="8.85546875" style="1"/>
    <col min="3" max="3" width="9.5703125" style="1" bestFit="1" customWidth="1"/>
    <col min="4" max="4" width="13.42578125" style="1" customWidth="1"/>
    <col min="5" max="5" width="11.7109375" style="1" customWidth="1"/>
    <col min="6" max="6" width="13.85546875" style="1" customWidth="1"/>
    <col min="7" max="7" width="15.42578125" style="1" customWidth="1"/>
    <col min="8" max="8" width="17.28515625" style="1" customWidth="1"/>
    <col min="9" max="16384" width="8.85546875" style="1"/>
  </cols>
  <sheetData>
    <row r="2" spans="1:7" x14ac:dyDescent="0.25">
      <c r="A2" s="53" t="s">
        <v>133</v>
      </c>
      <c r="B2" s="53" t="s">
        <v>134</v>
      </c>
      <c r="C2" s="53" t="s">
        <v>135</v>
      </c>
      <c r="D2" s="53" t="s">
        <v>136</v>
      </c>
      <c r="E2" s="53" t="s">
        <v>137</v>
      </c>
      <c r="F2" s="53" t="s">
        <v>3</v>
      </c>
    </row>
    <row r="3" spans="1:7" x14ac:dyDescent="0.25">
      <c r="A3" s="2" t="s">
        <v>138</v>
      </c>
      <c r="B3" s="2" t="s">
        <v>139</v>
      </c>
      <c r="C3" s="2" t="s">
        <v>140</v>
      </c>
      <c r="D3" s="2" t="s">
        <v>141</v>
      </c>
      <c r="E3" s="2">
        <v>2</v>
      </c>
      <c r="F3" s="2">
        <f t="array" ref="F3">INDEX($D$17:$G$19,MATCH(RIGHT(B3,2)*1,$C$17:$C$19,0),MATCH("*"&amp;MID(B3,3,2)&amp;"*",$D$16:$G$16,0))*IF(OR(MID(B3,3,2)="EX",MID(B3,3,2)="FZ"),1.1,1)</f>
        <v>60500000.000000007</v>
      </c>
    </row>
    <row r="4" spans="1:7" x14ac:dyDescent="0.25">
      <c r="A4" s="2" t="s">
        <v>142</v>
      </c>
      <c r="B4" s="2" t="s">
        <v>143</v>
      </c>
      <c r="C4" s="2" t="s">
        <v>144</v>
      </c>
      <c r="D4" s="2" t="s">
        <v>145</v>
      </c>
      <c r="E4" s="2">
        <v>3</v>
      </c>
      <c r="F4" s="2">
        <f t="array" ref="F4">INDEX($D$17:$G$19,MATCH(RIGHT(B4,2)*1,$C$17:$C$19,0),MATCH("*"&amp;MID(B4,3,2)&amp;"*",$D$16:$G$16,0))*IF(OR(MID(B4,3,2)="EX",MID(B4,3,2)="FZ"),1.1,1)</f>
        <v>62000000</v>
      </c>
    </row>
    <row r="5" spans="1:7" x14ac:dyDescent="0.25">
      <c r="A5" s="54">
        <v>42070</v>
      </c>
      <c r="B5" s="2" t="s">
        <v>146</v>
      </c>
      <c r="C5" s="2" t="s">
        <v>147</v>
      </c>
      <c r="D5" s="2" t="s">
        <v>145</v>
      </c>
      <c r="E5" s="2">
        <v>4</v>
      </c>
      <c r="F5" s="2">
        <f t="array" ref="F5">INDEX($D$17:$G$19,MATCH(RIGHT(B5,2)*1,$C$17:$C$19,0),MATCH("*"&amp;MID(B5,3,2)&amp;"*",$D$16:$G$16,0))*IF(OR(MID(B5,3,2)="EX",MID(B5,3,2)="FZ"),1.1,1)</f>
        <v>45000000</v>
      </c>
    </row>
    <row r="6" spans="1:7" x14ac:dyDescent="0.25">
      <c r="A6" s="2" t="s">
        <v>148</v>
      </c>
      <c r="B6" s="2" t="s">
        <v>149</v>
      </c>
      <c r="C6" s="2" t="s">
        <v>150</v>
      </c>
      <c r="D6" s="2" t="s">
        <v>141</v>
      </c>
      <c r="E6" s="2">
        <v>4</v>
      </c>
      <c r="F6" s="2">
        <f t="array" ref="F6">INDEX($D$17:$G$19,MATCH(RIGHT(B6,2)*1,$C$17:$C$19,0),MATCH("*"&amp;MID(B6,3,2)&amp;"*",$D$16:$G$16,0))*IF(OR(MID(B6,3,2)="EX",MID(B6,3,2)="FZ"),1.1,1)</f>
        <v>84700000</v>
      </c>
    </row>
    <row r="7" spans="1:7" x14ac:dyDescent="0.25">
      <c r="A7" s="2" t="s">
        <v>151</v>
      </c>
      <c r="B7" s="2" t="s">
        <v>152</v>
      </c>
      <c r="C7" s="2" t="s">
        <v>140</v>
      </c>
      <c r="D7" s="2" t="s">
        <v>141</v>
      </c>
      <c r="E7" s="2">
        <v>5</v>
      </c>
      <c r="F7" s="2">
        <f t="array" ref="F7">INDEX($D$17:$G$19,MATCH(RIGHT(B7,2)*1,$C$17:$C$19,0),MATCH("*"&amp;MID(B7,3,2)&amp;"*",$D$16:$G$16,0))*IF(OR(MID(B7,3,2)="EX",MID(B7,3,2)="FZ"),1.1,1)</f>
        <v>64900000.000000007</v>
      </c>
    </row>
    <row r="8" spans="1:7" x14ac:dyDescent="0.25">
      <c r="A8" s="2" t="s">
        <v>153</v>
      </c>
      <c r="B8" s="2" t="s">
        <v>154</v>
      </c>
      <c r="C8" s="2" t="s">
        <v>144</v>
      </c>
      <c r="D8" s="2" t="s">
        <v>145</v>
      </c>
      <c r="E8" s="2">
        <v>3</v>
      </c>
      <c r="F8" s="2">
        <f t="array" ref="F8">INDEX($D$17:$G$19,MATCH(RIGHT(B8,2)*1,$C$17:$C$19,0),MATCH("*"&amp;MID(B8,3,2)&amp;"*",$D$16:$G$16,0))*IF(OR(MID(B8,3,2)="EX",MID(B8,3,2)="FZ"),1.1,1)</f>
        <v>64000000</v>
      </c>
    </row>
    <row r="9" spans="1:7" x14ac:dyDescent="0.25">
      <c r="A9" s="54">
        <v>42102</v>
      </c>
      <c r="B9" s="2" t="s">
        <v>146</v>
      </c>
      <c r="C9" s="2" t="s">
        <v>147</v>
      </c>
      <c r="D9" s="2" t="s">
        <v>145</v>
      </c>
      <c r="E9" s="2">
        <v>4</v>
      </c>
      <c r="F9" s="2">
        <f t="array" ref="F9">INDEX($D$17:$G$19,MATCH(RIGHT(B9,2)*1,$C$17:$C$19,0),MATCH("*"&amp;MID(B9,3,2)&amp;"*",$D$16:$G$16,0))*IF(OR(MID(B9,3,2)="EX",MID(B9,3,2)="FZ"),1.1,1)</f>
        <v>45000000</v>
      </c>
    </row>
    <row r="10" spans="1:7" x14ac:dyDescent="0.25">
      <c r="A10" s="2" t="s">
        <v>155</v>
      </c>
      <c r="B10" s="2" t="s">
        <v>149</v>
      </c>
      <c r="C10" s="2" t="s">
        <v>150</v>
      </c>
      <c r="D10" s="2" t="s">
        <v>141</v>
      </c>
      <c r="E10" s="2">
        <v>2</v>
      </c>
      <c r="F10" s="2">
        <f t="array" ref="F10">INDEX($D$17:$G$19,MATCH(RIGHT(B10,2)*1,$C$17:$C$19,0),MATCH("*"&amp;MID(B10,3,2)&amp;"*",$D$16:$G$16,0))*IF(OR(MID(B10,3,2)="EX",MID(B10,3,2)="FZ"),1.1,1)</f>
        <v>84700000</v>
      </c>
    </row>
    <row r="11" spans="1:7" x14ac:dyDescent="0.25">
      <c r="A11" s="2" t="s">
        <v>156</v>
      </c>
      <c r="B11" s="2" t="s">
        <v>139</v>
      </c>
      <c r="C11" s="2" t="s">
        <v>140</v>
      </c>
      <c r="D11" s="2" t="s">
        <v>141</v>
      </c>
      <c r="E11" s="2">
        <v>1</v>
      </c>
      <c r="F11" s="2">
        <f t="array" ref="F11">INDEX($D$17:$G$19,MATCH(RIGHT(B11,2)*1,$C$17:$C$19,0),MATCH("*"&amp;MID(B11,3,2)&amp;"*",$D$16:$G$16,0))*IF(OR(MID(B11,3,2)="EX",MID(B11,3,2)="FZ"),1.1,1)</f>
        <v>60500000.000000007</v>
      </c>
    </row>
    <row r="13" spans="1:7" x14ac:dyDescent="0.25">
      <c r="B13" s="1" t="s">
        <v>173</v>
      </c>
    </row>
    <row r="15" spans="1:7" x14ac:dyDescent="0.25">
      <c r="C15" s="75" t="s">
        <v>157</v>
      </c>
      <c r="D15" s="75"/>
      <c r="E15" s="75"/>
      <c r="F15" s="75"/>
      <c r="G15" s="75"/>
    </row>
    <row r="16" spans="1:7" x14ac:dyDescent="0.25">
      <c r="C16" s="55" t="s">
        <v>158</v>
      </c>
      <c r="D16" s="56" t="s">
        <v>169</v>
      </c>
      <c r="E16" s="56" t="s">
        <v>170</v>
      </c>
      <c r="F16" s="56" t="s">
        <v>171</v>
      </c>
      <c r="G16" s="56" t="s">
        <v>172</v>
      </c>
    </row>
    <row r="17" spans="2:7" x14ac:dyDescent="0.25">
      <c r="B17" s="74" t="s">
        <v>159</v>
      </c>
      <c r="C17" s="56">
        <v>15</v>
      </c>
      <c r="D17" s="2">
        <v>75000000</v>
      </c>
      <c r="E17" s="2">
        <v>55000000</v>
      </c>
      <c r="F17" s="2">
        <v>45000000</v>
      </c>
      <c r="G17" s="2">
        <v>60000000</v>
      </c>
    </row>
    <row r="18" spans="2:7" x14ac:dyDescent="0.25">
      <c r="B18" s="74"/>
      <c r="C18" s="56">
        <v>14</v>
      </c>
      <c r="D18" s="2">
        <v>77000000</v>
      </c>
      <c r="E18" s="2">
        <v>57000000</v>
      </c>
      <c r="F18" s="2">
        <v>47000000</v>
      </c>
      <c r="G18" s="2">
        <v>62000000</v>
      </c>
    </row>
    <row r="19" spans="2:7" x14ac:dyDescent="0.25">
      <c r="B19" s="74"/>
      <c r="C19" s="56">
        <v>13</v>
      </c>
      <c r="D19" s="2">
        <v>79000000</v>
      </c>
      <c r="E19" s="2">
        <v>59000000</v>
      </c>
      <c r="F19" s="2">
        <v>49000000</v>
      </c>
      <c r="G19" s="2">
        <v>64000000</v>
      </c>
    </row>
  </sheetData>
  <mergeCells count="2">
    <mergeCell ref="B17:B19"/>
    <mergeCell ref="C15:G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B82C4-E0DE-45D4-8116-CAF8D718746E}">
  <dimension ref="A1:S19"/>
  <sheetViews>
    <sheetView tabSelected="1" workbookViewId="0">
      <selection activeCell="F13" sqref="F13"/>
    </sheetView>
  </sheetViews>
  <sheetFormatPr defaultRowHeight="15" x14ac:dyDescent="0.25"/>
  <cols>
    <col min="1" max="1" width="6.140625" customWidth="1"/>
    <col min="5" max="5" width="11.42578125" bestFit="1" customWidth="1"/>
    <col min="8" max="10" width="13.42578125" bestFit="1" customWidth="1"/>
    <col min="11" max="11" width="15.28515625" bestFit="1" customWidth="1"/>
    <col min="15" max="15" width="4.42578125" bestFit="1" customWidth="1"/>
    <col min="17" max="17" width="9" bestFit="1" customWidth="1"/>
    <col min="19" max="19" width="11.42578125" bestFit="1" customWidth="1"/>
  </cols>
  <sheetData>
    <row r="1" spans="1:19" x14ac:dyDescent="0.25">
      <c r="A1" s="18" t="s">
        <v>38</v>
      </c>
      <c r="B1" s="18" t="s">
        <v>39</v>
      </c>
      <c r="C1" s="18" t="s">
        <v>40</v>
      </c>
      <c r="D1" s="18" t="s">
        <v>2</v>
      </c>
      <c r="E1" s="18" t="s">
        <v>1</v>
      </c>
      <c r="F1" s="1"/>
      <c r="G1" s="1"/>
      <c r="H1" s="1"/>
      <c r="I1" s="1"/>
      <c r="J1" s="1"/>
      <c r="K1" s="1"/>
      <c r="O1" s="18" t="s">
        <v>38</v>
      </c>
      <c r="P1" s="18" t="s">
        <v>39</v>
      </c>
      <c r="Q1" s="18" t="s">
        <v>40</v>
      </c>
      <c r="R1" s="18" t="s">
        <v>2</v>
      </c>
      <c r="S1" s="18" t="s">
        <v>1</v>
      </c>
    </row>
    <row r="2" spans="1:19" ht="18.75" x14ac:dyDescent="0.25">
      <c r="A2" s="19">
        <v>1</v>
      </c>
      <c r="B2" s="19" t="s">
        <v>41</v>
      </c>
      <c r="C2" s="19" t="str">
        <f t="array" ref="C2">IF(RIGHT(B2,2)="CF", "Ca Phe",INDEX($I$4:$I$6,MATCH(RIGHT(B2,2),$H$4:$H$6,0)))</f>
        <v>Sữa</v>
      </c>
      <c r="D2" s="20">
        <v>922</v>
      </c>
      <c r="E2" s="20"/>
      <c r="F2" s="1"/>
      <c r="G2" s="65" t="s">
        <v>54</v>
      </c>
      <c r="H2" s="65"/>
      <c r="I2" s="65"/>
      <c r="J2" s="65"/>
      <c r="K2" s="1"/>
      <c r="O2" s="19">
        <v>1</v>
      </c>
      <c r="P2" s="19" t="s">
        <v>41</v>
      </c>
      <c r="Q2" s="19" t="str">
        <f>IF(RIGHT(P2,2)="CF","Cà phê",VLOOKUP(RIGHT(P2,2),$H$4:$I$6,2,0))</f>
        <v>Sữa</v>
      </c>
      <c r="R2" s="20">
        <v>922</v>
      </c>
      <c r="S2" s="20" t="str">
        <f>IF(LEFT(P2,1)="A",LEFT(INDEX($H$10:$K$12,MATCH(LEFT(P2,1),$G$10:$G$12,0),MATCH(RIGHT(P2,2),$H$9:$K$9,0)),FIND(" ",INDEX($H$10:$K$12,MATCH(LEFT(P2,1),$G$10:$G$12,0),MATCH(RIGHT(P2,2),$H$9:$K$9,0)),1)-1)*1*0.95&amp;" "&amp;RIGHT(INDEX($H$10:$K$12,MATCH(LEFT(P2,1),$G$10:$G$12,0),MATCH(RIGHT(P2,2),$H$9:$K$9,0)),LEN(INDEX($H$10:$K$12,MATCH(LEFT(P2,1),$G$10:$G$12,0),MATCH(RIGHT(P2,2),$H$9:$K$9,0)))-FIND(" ",INDEX($H$10:$K$12,MATCH(LEFT(P2,1),$G$10:$G$12,0),MATCH(RIGHT(P2,2),$H$9:$K$9,0)),1)),INDEX($H$10:$K$12,MATCH(LEFT(P2,1),$G$10:$G$12,0),MATCH(RIGHT(P2,2),$H$9:$K$9,0)))</f>
        <v>5700 usd</v>
      </c>
    </row>
    <row r="3" spans="1:19" ht="18.75" x14ac:dyDescent="0.3">
      <c r="A3" s="19">
        <v>2</v>
      </c>
      <c r="B3" s="19" t="s">
        <v>42</v>
      </c>
      <c r="C3" s="19" t="str">
        <f t="array" ref="C3">IF(RIGHT(B3,2)="CF", "Ca Phe",INDEX($I$4:$I$6,MATCH(RIGHT(B3,2),$H$4:$H$6,0)))</f>
        <v>Ca Phe</v>
      </c>
      <c r="D3" s="20">
        <v>913</v>
      </c>
      <c r="E3" s="20"/>
      <c r="F3" s="1"/>
      <c r="G3" s="23" t="s">
        <v>38</v>
      </c>
      <c r="H3" s="23" t="s">
        <v>37</v>
      </c>
      <c r="I3" s="23" t="s">
        <v>40</v>
      </c>
      <c r="J3" s="23" t="s">
        <v>55</v>
      </c>
      <c r="K3" s="1"/>
      <c r="O3" s="19">
        <v>2</v>
      </c>
      <c r="P3" s="19" t="s">
        <v>42</v>
      </c>
      <c r="Q3" s="19" t="str">
        <f t="shared" ref="Q3:Q13" si="0">IF(RIGHT(P3,2)="CF","Cà phê",VLOOKUP(RIGHT(P3,2),$H$4:$I$6,2,0))</f>
        <v>Cà phê</v>
      </c>
      <c r="R3" s="20">
        <v>913</v>
      </c>
      <c r="S3" s="20" t="str">
        <f t="shared" ref="S3:S13" si="1">IF(LEFT(P3,1)="A",LEFT(INDEX($H$10:$K$12,MATCH(LEFT(P3,1),$G$10:$G$12,0),MATCH(RIGHT(P3,2),$H$9:$K$9,0)),FIND(" ",INDEX($H$10:$K$12,MATCH(LEFT(P3,1),$G$10:$G$12,0),MATCH(RIGHT(P3,2),$H$9:$K$9,0)),1)-1)*1*0.95&amp;" "&amp;RIGHT(INDEX($H$10:$K$12,MATCH(LEFT(P3,1),$G$10:$G$12,0),MATCH(RIGHT(P3,2),$H$9:$K$9,0)),LEN(INDEX($H$10:$K$12,MATCH(LEFT(P3,1),$G$10:$G$12,0),MATCH(RIGHT(P3,2),$H$9:$K$9,0)))-FIND(" ",INDEX($H$10:$K$12,MATCH(LEFT(P3,1),$G$10:$G$12,0),MATCH(RIGHT(P3,2),$H$9:$K$9,0)),1)),INDEX($H$10:$K$12,MATCH(LEFT(P3,1),$G$10:$G$12,0),MATCH(RIGHT(P3,2),$H$9:$K$9,0)))</f>
        <v>8000 Đồng</v>
      </c>
    </row>
    <row r="4" spans="1:19" ht="18.75" x14ac:dyDescent="0.3">
      <c r="A4" s="19">
        <v>3</v>
      </c>
      <c r="B4" s="19" t="s">
        <v>43</v>
      </c>
      <c r="C4" s="19" t="str">
        <f t="array" ref="C4">IF(RIGHT(B4,2)="CF", "Ca Phe",INDEX($I$4:$I$6,MATCH(RIGHT(B4,2),$H$4:$H$6,0)))</f>
        <v>Kẹo</v>
      </c>
      <c r="D4" s="20">
        <v>948</v>
      </c>
      <c r="E4" s="20"/>
      <c r="F4" s="1"/>
      <c r="G4" s="23">
        <v>1</v>
      </c>
      <c r="H4" s="25" t="s">
        <v>56</v>
      </c>
      <c r="I4" s="23" t="s">
        <v>57</v>
      </c>
      <c r="J4" s="23" t="s">
        <v>58</v>
      </c>
      <c r="K4" s="1"/>
      <c r="O4" s="19">
        <v>3</v>
      </c>
      <c r="P4" s="19" t="s">
        <v>43</v>
      </c>
      <c r="Q4" s="19" t="str">
        <f t="shared" si="0"/>
        <v>Kẹo</v>
      </c>
      <c r="R4" s="20">
        <v>948</v>
      </c>
      <c r="S4" s="20" t="str">
        <f t="shared" si="1"/>
        <v>2500 usd</v>
      </c>
    </row>
    <row r="5" spans="1:19" ht="18.75" x14ac:dyDescent="0.3">
      <c r="A5" s="19">
        <v>4</v>
      </c>
      <c r="B5" s="19" t="s">
        <v>44</v>
      </c>
      <c r="C5" s="19" t="str">
        <f t="array" ref="C5">IF(RIGHT(B5,2)="CF", "Ca Phe",INDEX($I$4:$I$6,MATCH(RIGHT(B5,2),$H$4:$H$6,0)))</f>
        <v>Đường</v>
      </c>
      <c r="D5" s="20">
        <v>693</v>
      </c>
      <c r="E5" s="20"/>
      <c r="F5" s="1"/>
      <c r="G5" s="23">
        <v>2</v>
      </c>
      <c r="H5" s="25" t="s">
        <v>59</v>
      </c>
      <c r="I5" s="23" t="s">
        <v>60</v>
      </c>
      <c r="J5" s="23" t="s">
        <v>61</v>
      </c>
      <c r="K5" s="1"/>
      <c r="O5" s="19">
        <v>4</v>
      </c>
      <c r="P5" s="19" t="s">
        <v>44</v>
      </c>
      <c r="Q5" s="19" t="str">
        <f t="shared" si="0"/>
        <v>Đường</v>
      </c>
      <c r="R5" s="20">
        <v>693</v>
      </c>
      <c r="S5" s="20" t="str">
        <f t="shared" si="1"/>
        <v>5225 usd</v>
      </c>
    </row>
    <row r="6" spans="1:19" ht="18.75" x14ac:dyDescent="0.3">
      <c r="A6" s="19">
        <v>5</v>
      </c>
      <c r="B6" s="19" t="s">
        <v>45</v>
      </c>
      <c r="C6" s="19" t="str">
        <f t="array" ref="C6">IF(RIGHT(B6,2)="CF", "Ca Phe",INDEX($I$4:$I$6,MATCH(RIGHT(B6,2),$H$4:$H$6,0)))</f>
        <v>Kẹo</v>
      </c>
      <c r="D6" s="20">
        <v>678</v>
      </c>
      <c r="E6" s="20"/>
      <c r="F6" s="1"/>
      <c r="G6" s="23">
        <v>3</v>
      </c>
      <c r="H6" s="25" t="s">
        <v>62</v>
      </c>
      <c r="I6" s="23" t="s">
        <v>63</v>
      </c>
      <c r="J6" s="23" t="s">
        <v>64</v>
      </c>
      <c r="K6" s="1"/>
      <c r="M6" s="44" t="s">
        <v>130</v>
      </c>
      <c r="O6" s="19">
        <v>5</v>
      </c>
      <c r="P6" s="19" t="s">
        <v>45</v>
      </c>
      <c r="Q6" s="19" t="str">
        <f t="shared" si="0"/>
        <v>Kẹo</v>
      </c>
      <c r="R6" s="20">
        <v>678</v>
      </c>
      <c r="S6" s="20" t="str">
        <f t="shared" si="1"/>
        <v>2500 usd</v>
      </c>
    </row>
    <row r="7" spans="1:19" ht="18.75" x14ac:dyDescent="0.3">
      <c r="A7" s="19">
        <v>6</v>
      </c>
      <c r="B7" s="19" t="s">
        <v>46</v>
      </c>
      <c r="C7" s="19" t="str">
        <f t="array" ref="C7">IF(RIGHT(B7,2)="CF", "Ca Phe",INDEX($I$4:$I$6,MATCH(RIGHT(B7,2),$H$4:$H$6,0)))</f>
        <v>Ca Phe</v>
      </c>
      <c r="D7" s="20">
        <v>1101</v>
      </c>
      <c r="E7" s="20"/>
      <c r="F7" s="1"/>
      <c r="G7" s="22"/>
      <c r="H7" s="22"/>
      <c r="I7" s="22"/>
      <c r="J7" s="22"/>
      <c r="K7" s="1"/>
      <c r="O7" s="19">
        <v>6</v>
      </c>
      <c r="P7" s="19" t="s">
        <v>46</v>
      </c>
      <c r="Q7" s="19" t="str">
        <f t="shared" si="0"/>
        <v>Cà phê</v>
      </c>
      <c r="R7" s="20">
        <v>1101</v>
      </c>
      <c r="S7" s="20" t="str">
        <f t="shared" si="1"/>
        <v>9000 Đồng</v>
      </c>
    </row>
    <row r="8" spans="1:19" ht="18.75" x14ac:dyDescent="0.25">
      <c r="A8" s="19">
        <v>7</v>
      </c>
      <c r="B8" s="19" t="s">
        <v>47</v>
      </c>
      <c r="C8" s="19" t="str">
        <f t="array" ref="C8">IF(RIGHT(B8,2)="CF", "Ca Phe",INDEX($I$4:$I$6,MATCH(RIGHT(B8,2),$H$4:$H$6,0)))</f>
        <v>Đường</v>
      </c>
      <c r="D8" s="20">
        <v>733</v>
      </c>
      <c r="E8" s="20"/>
      <c r="F8" s="1"/>
      <c r="G8" s="65" t="s">
        <v>65</v>
      </c>
      <c r="H8" s="65"/>
      <c r="I8" s="65"/>
      <c r="J8" s="65"/>
      <c r="K8" s="2"/>
      <c r="O8" s="19">
        <v>7</v>
      </c>
      <c r="P8" s="19" t="s">
        <v>47</v>
      </c>
      <c r="Q8" s="19" t="str">
        <f t="shared" si="0"/>
        <v>Đường</v>
      </c>
      <c r="R8" s="20">
        <v>733</v>
      </c>
      <c r="S8" s="20" t="str">
        <f t="shared" si="1"/>
        <v>5000 usd</v>
      </c>
    </row>
    <row r="9" spans="1:19" ht="18.75" x14ac:dyDescent="0.3">
      <c r="A9" s="19">
        <v>8</v>
      </c>
      <c r="B9" s="19" t="s">
        <v>48</v>
      </c>
      <c r="C9" s="19" t="str">
        <f t="array" ref="C9">IF(RIGHT(B9,2)="CF", "Ca Phe",INDEX($I$4:$I$6,MATCH(RIGHT(B9,2),$H$4:$H$6,0)))</f>
        <v>Kẹo</v>
      </c>
      <c r="D9" s="20">
        <v>1011</v>
      </c>
      <c r="E9" s="20"/>
      <c r="F9" s="1"/>
      <c r="G9" s="23"/>
      <c r="H9" s="26" t="s">
        <v>62</v>
      </c>
      <c r="I9" s="26" t="s">
        <v>56</v>
      </c>
      <c r="J9" s="26" t="s">
        <v>59</v>
      </c>
      <c r="K9" s="26" t="s">
        <v>66</v>
      </c>
      <c r="O9" s="19">
        <v>8</v>
      </c>
      <c r="P9" s="19" t="s">
        <v>48</v>
      </c>
      <c r="Q9" s="19" t="str">
        <f t="shared" si="0"/>
        <v>Kẹo</v>
      </c>
      <c r="R9" s="20">
        <v>1011</v>
      </c>
      <c r="S9" s="20" t="str">
        <f t="shared" si="1"/>
        <v>2800 usd</v>
      </c>
    </row>
    <row r="10" spans="1:19" ht="18.75" x14ac:dyDescent="0.3">
      <c r="A10" s="19">
        <v>9</v>
      </c>
      <c r="B10" s="19" t="s">
        <v>49</v>
      </c>
      <c r="C10" s="19" t="str">
        <f t="array" ref="C10">IF(RIGHT(B10,2)="CF", "Ca Phe",INDEX($I$4:$I$6,MATCH(RIGHT(B10,2),$H$4:$H$6,0)))</f>
        <v>Sữa</v>
      </c>
      <c r="D10" s="20">
        <v>1059</v>
      </c>
      <c r="E10" s="20"/>
      <c r="F10" s="1"/>
      <c r="G10" s="38" t="s">
        <v>14</v>
      </c>
      <c r="H10" s="28" t="s">
        <v>98</v>
      </c>
      <c r="I10" s="28" t="s">
        <v>99</v>
      </c>
      <c r="J10" s="28" t="s">
        <v>100</v>
      </c>
      <c r="K10" s="28" t="s">
        <v>101</v>
      </c>
      <c r="O10" s="19">
        <v>9</v>
      </c>
      <c r="P10" s="19" t="s">
        <v>49</v>
      </c>
      <c r="Q10" s="19" t="str">
        <f t="shared" si="0"/>
        <v>Sữa</v>
      </c>
      <c r="R10" s="20">
        <v>1059</v>
      </c>
      <c r="S10" s="20" t="str">
        <f t="shared" si="1"/>
        <v>5700 usd</v>
      </c>
    </row>
    <row r="11" spans="1:19" ht="18.75" x14ac:dyDescent="0.3">
      <c r="A11" s="19">
        <v>10</v>
      </c>
      <c r="B11" s="19" t="s">
        <v>50</v>
      </c>
      <c r="C11" s="19" t="str">
        <f t="array" ref="C11">IF(RIGHT(B11,2)="CF", "Ca Phe",INDEX($I$4:$I$6,MATCH(RIGHT(B11,2),$H$4:$H$6,0)))</f>
        <v>Đường</v>
      </c>
      <c r="D11" s="20">
        <v>754</v>
      </c>
      <c r="E11" s="20"/>
      <c r="F11" s="1"/>
      <c r="G11" s="38" t="s">
        <v>8</v>
      </c>
      <c r="H11" s="28" t="s">
        <v>102</v>
      </c>
      <c r="I11" s="28" t="s">
        <v>103</v>
      </c>
      <c r="J11" s="28" t="s">
        <v>104</v>
      </c>
      <c r="K11" s="28" t="s">
        <v>105</v>
      </c>
      <c r="O11" s="19">
        <v>10</v>
      </c>
      <c r="P11" s="19" t="s">
        <v>50</v>
      </c>
      <c r="Q11" s="19" t="str">
        <f t="shared" si="0"/>
        <v>Đường</v>
      </c>
      <c r="R11" s="20">
        <v>754</v>
      </c>
      <c r="S11" s="20" t="str">
        <f t="shared" si="1"/>
        <v>5225 usd</v>
      </c>
    </row>
    <row r="12" spans="1:19" ht="18.75" x14ac:dyDescent="0.3">
      <c r="A12" s="19">
        <v>11</v>
      </c>
      <c r="B12" s="19" t="s">
        <v>51</v>
      </c>
      <c r="C12" s="19" t="str">
        <f t="array" ref="C12">IF(RIGHT(B12,2)="CF", "Ca Phe",INDEX($I$4:$I$6,MATCH(RIGHT(B12,2),$H$4:$H$6,0)))</f>
        <v>Sữa</v>
      </c>
      <c r="D12" s="20">
        <v>575</v>
      </c>
      <c r="E12" s="20"/>
      <c r="F12" s="1"/>
      <c r="G12" s="38" t="s">
        <v>5</v>
      </c>
      <c r="H12" s="28" t="s">
        <v>99</v>
      </c>
      <c r="I12" s="28" t="s">
        <v>106</v>
      </c>
      <c r="J12" s="28" t="s">
        <v>107</v>
      </c>
      <c r="K12" s="28" t="s">
        <v>108</v>
      </c>
      <c r="O12" s="19">
        <v>11</v>
      </c>
      <c r="P12" s="19" t="s">
        <v>51</v>
      </c>
      <c r="Q12" s="19" t="str">
        <f t="shared" si="0"/>
        <v>Sữa</v>
      </c>
      <c r="R12" s="20">
        <v>575</v>
      </c>
      <c r="S12" s="20" t="str">
        <f t="shared" si="1"/>
        <v>5500 usd</v>
      </c>
    </row>
    <row r="13" spans="1:19" x14ac:dyDescent="0.25">
      <c r="A13" s="20">
        <v>12</v>
      </c>
      <c r="B13" s="19" t="s">
        <v>52</v>
      </c>
      <c r="C13" s="19" t="str">
        <f t="array" ref="C13">IF(RIGHT(B13,2)="CF", "Ca Phe",INDEX($I$4:$I$6,MATCH(RIGHT(B13,2),$H$4:$H$6,0)))</f>
        <v>Ca Phe</v>
      </c>
      <c r="D13" s="20">
        <v>708</v>
      </c>
      <c r="E13" s="20"/>
      <c r="F13" s="1"/>
      <c r="G13" s="1"/>
      <c r="H13" s="1"/>
      <c r="I13" s="1"/>
      <c r="J13" s="1"/>
      <c r="K13" s="1"/>
      <c r="O13" s="20">
        <v>12</v>
      </c>
      <c r="P13" s="19" t="s">
        <v>52</v>
      </c>
      <c r="Q13" s="19" t="str">
        <f t="shared" si="0"/>
        <v>Cà phê</v>
      </c>
      <c r="R13" s="20">
        <v>708</v>
      </c>
      <c r="S13" s="20" t="str">
        <f t="shared" si="1"/>
        <v>9000 Đồng</v>
      </c>
    </row>
    <row r="14" spans="1:19" x14ac:dyDescent="0.25">
      <c r="A14" s="1"/>
      <c r="B14" s="1"/>
      <c r="C14" s="1"/>
      <c r="D14" s="1"/>
      <c r="E14" s="1"/>
      <c r="F14" s="1"/>
      <c r="G14" s="1"/>
      <c r="H14" s="1"/>
      <c r="I14" s="1"/>
      <c r="J14" s="1"/>
      <c r="K14" s="1"/>
    </row>
    <row r="15" spans="1:19" x14ac:dyDescent="0.25">
      <c r="A15" s="1"/>
      <c r="B15" s="1"/>
      <c r="C15" s="1"/>
      <c r="D15" s="1"/>
      <c r="E15" s="1"/>
      <c r="F15" s="1"/>
      <c r="G15" s="1"/>
      <c r="H15" s="1"/>
      <c r="I15" s="1"/>
      <c r="J15" s="1"/>
      <c r="K15" s="1"/>
    </row>
    <row r="16" spans="1:19" ht="18.75" x14ac:dyDescent="0.3">
      <c r="A16" s="21" t="s">
        <v>53</v>
      </c>
      <c r="B16" s="21"/>
      <c r="C16" s="21"/>
      <c r="D16" s="21"/>
      <c r="E16" s="21"/>
      <c r="F16" s="1"/>
      <c r="G16" s="1"/>
      <c r="H16" s="1"/>
      <c r="I16" s="1"/>
      <c r="J16" s="1"/>
      <c r="K16" s="1"/>
    </row>
    <row r="17" spans="1:11" ht="18.75" x14ac:dyDescent="0.3">
      <c r="A17" s="21" t="s">
        <v>67</v>
      </c>
      <c r="B17" s="21"/>
      <c r="C17" s="21"/>
      <c r="D17" s="21"/>
      <c r="E17" s="21"/>
      <c r="F17" s="1"/>
      <c r="G17" s="1"/>
      <c r="H17" s="1"/>
      <c r="I17" s="1"/>
      <c r="J17" s="1"/>
      <c r="K17" s="1"/>
    </row>
    <row r="18" spans="1:11" x14ac:dyDescent="0.25">
      <c r="A18" s="1"/>
      <c r="B18" s="1"/>
      <c r="C18" s="1"/>
      <c r="D18" s="1"/>
      <c r="E18" s="1"/>
      <c r="F18" s="1"/>
      <c r="G18" s="1"/>
      <c r="H18" s="1"/>
      <c r="I18" s="1"/>
      <c r="J18" s="1"/>
      <c r="K18" s="1"/>
    </row>
    <row r="19" spans="1:11" ht="18.75" x14ac:dyDescent="0.3">
      <c r="A19" s="1"/>
      <c r="B19" s="1"/>
      <c r="C19" s="1"/>
      <c r="D19" s="1"/>
      <c r="E19" s="62" t="s">
        <v>174</v>
      </c>
      <c r="F19" s="62"/>
      <c r="G19" s="1"/>
      <c r="H19" s="1"/>
      <c r="I19" s="1"/>
      <c r="J19" s="1"/>
      <c r="K19" s="1"/>
    </row>
  </sheetData>
  <mergeCells count="2">
    <mergeCell ref="G2:J2"/>
    <mergeCell ref="G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vt:lpstr>
      <vt:lpstr>2</vt:lpstr>
      <vt:lpstr>3</vt:lpstr>
      <vt:lpstr>4</vt:lpstr>
      <vt:lpstr>5</vt:lpstr>
      <vt:lpstr>6</vt:lpstr>
      <vt:lpstr>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2016-01-26T05:38:06Z</dcterms:created>
  <dcterms:modified xsi:type="dcterms:W3CDTF">2022-10-19T10:49:34Z</dcterms:modified>
</cp:coreProperties>
</file>