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7\"/>
    </mc:Choice>
  </mc:AlternateContent>
  <xr:revisionPtr revIDLastSave="0" documentId="13_ncr:1_{E56B8F01-063C-4962-8972-CF7F74B17BE8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1" sheetId="1" r:id="rId1"/>
    <sheet name="2" sheetId="5" r:id="rId2"/>
    <sheet name="3" sheetId="4" r:id="rId3"/>
    <sheet name="4" sheetId="6" r:id="rId4"/>
    <sheet name="5" sheetId="8" r:id="rId5"/>
    <sheet name="6" sheetId="11" r:id="rId6"/>
    <sheet name="7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0" l="1" a="1"/>
  <c r="E4" i="10" s="1"/>
  <c r="E5" i="10" a="1"/>
  <c r="E5" i="10" s="1"/>
  <c r="E6" i="10" a="1"/>
  <c r="E6" i="10" s="1"/>
  <c r="E7" i="10" a="1"/>
  <c r="E7" i="10"/>
  <c r="E8" i="10" a="1"/>
  <c r="E8" i="10" s="1"/>
  <c r="E9" i="10" a="1"/>
  <c r="E9" i="10" s="1"/>
  <c r="E10" i="10" a="1"/>
  <c r="E10" i="10" s="1"/>
  <c r="E11" i="10" a="1"/>
  <c r="E11" i="10"/>
  <c r="E12" i="10" a="1"/>
  <c r="E12" i="10" s="1"/>
  <c r="E13" i="10" a="1"/>
  <c r="E13" i="10" s="1"/>
  <c r="E14" i="10" a="1"/>
  <c r="E14" i="10" s="1"/>
  <c r="E15" i="10" a="1"/>
  <c r="E15" i="10"/>
  <c r="E16" i="10" a="1"/>
  <c r="E16" i="10" s="1"/>
  <c r="E3" i="10" a="1"/>
  <c r="E3" i="10" s="1"/>
  <c r="E12" i="11" a="1"/>
  <c r="E12" i="11"/>
  <c r="E11" i="11" a="1"/>
  <c r="E11" i="11"/>
  <c r="E10" i="11" a="1"/>
  <c r="E10" i="11"/>
  <c r="E9" i="11" a="1"/>
  <c r="E9" i="11"/>
  <c r="E8" i="11" a="1"/>
  <c r="E8" i="11"/>
  <c r="E7" i="11" a="1"/>
  <c r="E7" i="11"/>
  <c r="E6" i="11" a="1"/>
  <c r="E6" i="11"/>
  <c r="E5" i="11" a="1"/>
  <c r="E5" i="11"/>
  <c r="E4" i="11" a="1"/>
  <c r="E4" i="11"/>
  <c r="E3" i="11" a="1"/>
  <c r="E3" i="11"/>
  <c r="C4" i="11" a="1"/>
  <c r="C4" i="11" s="1"/>
  <c r="C5" i="11" a="1"/>
  <c r="C5" i="11" s="1"/>
  <c r="C6" i="11" a="1"/>
  <c r="C6" i="11"/>
  <c r="C7" i="11" a="1"/>
  <c r="C7" i="11" s="1"/>
  <c r="C8" i="11" a="1"/>
  <c r="C8" i="11" s="1"/>
  <c r="C9" i="11" a="1"/>
  <c r="C9" i="11" s="1"/>
  <c r="C10" i="11" a="1"/>
  <c r="C10" i="11"/>
  <c r="C11" i="11" a="1"/>
  <c r="C11" i="11" s="1"/>
  <c r="C12" i="11" a="1"/>
  <c r="C12" i="11" s="1"/>
  <c r="C3" i="11" a="1"/>
  <c r="C3" i="11" s="1"/>
  <c r="F4" i="8" a="1"/>
  <c r="F4" i="8" s="1"/>
  <c r="F5" i="8" a="1"/>
  <c r="F5" i="8" s="1"/>
  <c r="F6" i="8" a="1"/>
  <c r="F6" i="8" s="1"/>
  <c r="F7" i="8" a="1"/>
  <c r="F7" i="8"/>
  <c r="F3" i="8" a="1"/>
  <c r="F3" i="8" s="1"/>
  <c r="E5" i="6" a="1"/>
  <c r="E5" i="6" s="1"/>
  <c r="E6" i="6" a="1"/>
  <c r="E6" i="6" s="1"/>
  <c r="E7" i="6" a="1"/>
  <c r="E7" i="6" s="1"/>
  <c r="E8" i="6" a="1"/>
  <c r="E8" i="6"/>
  <c r="E9" i="6" a="1"/>
  <c r="E9" i="6" s="1"/>
  <c r="E10" i="6" a="1"/>
  <c r="E10" i="6" s="1"/>
  <c r="E11" i="6" a="1"/>
  <c r="E11" i="6" s="1"/>
  <c r="E12" i="6" a="1"/>
  <c r="E12" i="6"/>
  <c r="E4" i="6" a="1"/>
  <c r="E4" i="6" s="1"/>
  <c r="G4" i="4" a="1"/>
  <c r="G4" i="4" s="1"/>
  <c r="G5" i="4" a="1"/>
  <c r="G5" i="4" s="1"/>
  <c r="G6" i="4" a="1"/>
  <c r="G6" i="4"/>
  <c r="G7" i="4" a="1"/>
  <c r="G7" i="4" s="1"/>
  <c r="G8" i="4" a="1"/>
  <c r="G8" i="4" s="1"/>
  <c r="G9" i="4" a="1"/>
  <c r="G9" i="4" s="1"/>
  <c r="G10" i="4" a="1"/>
  <c r="G10" i="4"/>
  <c r="G11" i="4" a="1"/>
  <c r="G11" i="4" s="1"/>
  <c r="G12" i="4" a="1"/>
  <c r="G12" i="4" s="1"/>
  <c r="G13" i="4" a="1"/>
  <c r="G13" i="4" s="1"/>
  <c r="G14" i="4" a="1"/>
  <c r="G14" i="4"/>
  <c r="G3" i="4" a="1"/>
  <c r="G3" i="4" s="1"/>
  <c r="F4" i="4"/>
  <c r="F5" i="4"/>
  <c r="F6" i="4"/>
  <c r="F7" i="4"/>
  <c r="F8" i="4"/>
  <c r="F9" i="4"/>
  <c r="F10" i="4"/>
  <c r="F11" i="4"/>
  <c r="F12" i="4"/>
  <c r="F13" i="4"/>
  <c r="F14" i="4"/>
  <c r="F3" i="4"/>
  <c r="E4" i="5" a="1"/>
  <c r="E4" i="5" s="1"/>
  <c r="E5" i="5" a="1"/>
  <c r="E5" i="5" s="1"/>
  <c r="E6" i="5" a="1"/>
  <c r="E6" i="5"/>
  <c r="E7" i="5" a="1"/>
  <c r="E7" i="5" s="1"/>
  <c r="E8" i="5" a="1"/>
  <c r="E8" i="5" s="1"/>
  <c r="E9" i="5" a="1"/>
  <c r="E9" i="5" s="1"/>
  <c r="E10" i="5" a="1"/>
  <c r="E10" i="5"/>
  <c r="E3" i="5" a="1"/>
  <c r="E3" i="5" s="1"/>
  <c r="H4" i="1" a="1"/>
  <c r="H4" i="1" s="1"/>
  <c r="H5" i="1" a="1"/>
  <c r="H5" i="1" s="1"/>
  <c r="H6" i="1" a="1"/>
  <c r="H6" i="1" s="1"/>
  <c r="H7" i="1" a="1"/>
  <c r="H7" i="1"/>
  <c r="H8" i="1" a="1"/>
  <c r="H8" i="1" s="1"/>
  <c r="H3" i="1" a="1"/>
  <c r="H3" i="1" s="1"/>
</calcChain>
</file>

<file path=xl/sharedStrings.xml><?xml version="1.0" encoding="utf-8"?>
<sst xmlns="http://schemas.openxmlformats.org/spreadsheetml/2006/main" count="257" uniqueCount="198">
  <si>
    <t>Bảng 1: Bảng Kê</t>
  </si>
  <si>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</si>
  <si>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</si>
  <si>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</si>
  <si>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</si>
  <si>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</si>
  <si>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</si>
  <si>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</si>
  <si>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</si>
  <si>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Giảm giá</t>
  </si>
  <si>
    <t>A001</t>
  </si>
  <si>
    <t>T2</t>
  </si>
  <si>
    <t>Trần Thị B</t>
  </si>
  <si>
    <t>X</t>
  </si>
  <si>
    <t>A003</t>
  </si>
  <si>
    <t>T1</t>
  </si>
  <si>
    <t>Nguyễn Văn A</t>
  </si>
  <si>
    <t>A006</t>
  </si>
  <si>
    <t>B002</t>
  </si>
  <si>
    <t>Y</t>
  </si>
  <si>
    <t>B007</t>
  </si>
  <si>
    <t>C004</t>
  </si>
  <si>
    <t>Z</t>
  </si>
  <si>
    <t>Tổng</t>
  </si>
  <si>
    <t>Thành tiền</t>
  </si>
  <si>
    <t>Số lượng</t>
  </si>
  <si>
    <t>Mã CT</t>
  </si>
  <si>
    <t>Diễn giải</t>
  </si>
  <si>
    <t>Mã SP</t>
  </si>
  <si>
    <t>Cty A Thủy</t>
  </si>
  <si>
    <t>A-100</t>
  </si>
  <si>
    <t>Cty Hoàn cầu -Dũng</t>
  </si>
  <si>
    <t>B-125</t>
  </si>
  <si>
    <t>Công ty HC - Thủy</t>
  </si>
  <si>
    <t>KH Phạm Văn Công</t>
  </si>
  <si>
    <t>Trường PTTH XYZ</t>
  </si>
  <si>
    <t>Bảng 2: Đơn giá bán (theo thời gian)</t>
  </si>
  <si>
    <t>B-145</t>
  </si>
  <si>
    <t>ĐƠN GIÁ</t>
  </si>
  <si>
    <t>BẢNG KÊ CHI TIẾT DOANH THU NĂM 2002</t>
  </si>
  <si>
    <t>TT</t>
  </si>
  <si>
    <t>Khách</t>
  </si>
  <si>
    <t>Phòng</t>
  </si>
  <si>
    <t>Ngày đến</t>
  </si>
  <si>
    <t>Ngày đi</t>
  </si>
  <si>
    <t>Số ngày</t>
  </si>
  <si>
    <t>Tiền trả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</si>
  <si>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</si>
  <si>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</si>
  <si>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</si>
  <si>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</si>
  <si>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</si>
  <si>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</si>
  <si>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</si>
  <si>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</si>
  <si>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</si>
  <si>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</si>
  <si>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</si>
  <si>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</si>
  <si>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</si>
  <si>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</si>
  <si>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</si>
  <si>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</si>
  <si>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r>
      <t xml:space="preserve">Ghi chú: Các ký tự bên trái </t>
    </r>
    <r>
      <rPr>
        <b/>
        <i/>
        <u/>
        <sz val="12"/>
        <rFont val="Times New Roman"/>
        <family val="1"/>
      </rPr>
      <t>Phòng</t>
    </r>
    <r>
      <rPr>
        <i/>
        <u/>
        <sz val="12"/>
        <rFont val="Times New Roman"/>
        <family val="1"/>
      </rPr>
      <t xml:space="preserve"> là </t>
    </r>
    <r>
      <rPr>
        <b/>
        <i/>
        <u/>
        <sz val="12"/>
        <rFont val="Times New Roman"/>
        <family val="1"/>
      </rPr>
      <t>Loại phòng</t>
    </r>
  </si>
  <si>
    <t>2/ Đơn giá: Thiết lập công thức tính đơn giá phòng theo ngày ở dựa vào Loại phòng và bảng đơn giá phòng</t>
  </si>
  <si>
    <t>ĐƠN GIÁ PHÒNG</t>
  </si>
  <si>
    <t>Loại phòng</t>
  </si>
  <si>
    <t>Số ngày &lt;10</t>
  </si>
  <si>
    <t>Số ngày &gt;=10</t>
  </si>
  <si>
    <t>I</t>
  </si>
  <si>
    <t>II</t>
  </si>
  <si>
    <t>III</t>
  </si>
  <si>
    <t>BÁO CÁO DOANH THU</t>
  </si>
  <si>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</si>
  <si>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</si>
  <si>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</si>
  <si>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</si>
  <si>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</si>
  <si>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</si>
  <si>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</si>
  <si>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</si>
  <si>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</si>
  <si>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</si>
  <si>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</si>
  <si>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</si>
  <si>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</si>
  <si>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</si>
  <si>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TỔNG</t>
  </si>
  <si>
    <t>BẢNG 1- ĐƠN GIÁ</t>
  </si>
  <si>
    <t>MÃ</t>
  </si>
  <si>
    <t>TÊN</t>
  </si>
  <si>
    <t>GIÁ 1</t>
  </si>
  <si>
    <t>GIÁ 2</t>
  </si>
  <si>
    <t>GIÁ 3</t>
  </si>
  <si>
    <t>C</t>
  </si>
  <si>
    <t>Máy cưa</t>
  </si>
  <si>
    <t>K</t>
  </si>
  <si>
    <t>Máy khoan</t>
  </si>
  <si>
    <t>M</t>
  </si>
  <si>
    <t>Máy mài</t>
  </si>
  <si>
    <t>B</t>
  </si>
  <si>
    <t>Máy bào</t>
  </si>
  <si>
    <t>P</t>
  </si>
  <si>
    <t>Máy phay</t>
  </si>
  <si>
    <t>Bảng 1. BẢNG KÊ</t>
  </si>
  <si>
    <t>Mã chuyến xe</t>
  </si>
  <si>
    <t>Số khách hàng</t>
  </si>
  <si>
    <t>Tên tỉnh (Nơi đến)</t>
  </si>
  <si>
    <t>Giá vé</t>
  </si>
  <si>
    <t>DN54</t>
  </si>
  <si>
    <t>HU42</t>
  </si>
  <si>
    <t>NT64</t>
  </si>
  <si>
    <t>HN36</t>
  </si>
  <si>
    <t>HU32</t>
  </si>
  <si>
    <t>DN68</t>
  </si>
  <si>
    <t>HN100</t>
  </si>
  <si>
    <t>NT48</t>
  </si>
  <si>
    <t>HN61</t>
  </si>
  <si>
    <t>BẢNG 2. BẢNG GIÁ</t>
  </si>
  <si>
    <t>Mã tỉnh</t>
  </si>
  <si>
    <t>HN</t>
  </si>
  <si>
    <t>HU</t>
  </si>
  <si>
    <t>DN</t>
  </si>
  <si>
    <t>NT</t>
  </si>
  <si>
    <t>Tên tỉnh</t>
  </si>
  <si>
    <t>Hà Nội</t>
  </si>
  <si>
    <t>Huế</t>
  </si>
  <si>
    <t>Đà Nẵng</t>
  </si>
  <si>
    <t>Nha Trang</t>
  </si>
  <si>
    <t>Giá vé loại 1</t>
  </si>
  <si>
    <t>Giá vé loại 2</t>
  </si>
  <si>
    <t>Lưu ý:</t>
  </si>
  <si>
    <t>Mã chuyến xe: 2 ký tự bên trái là mã tỉnh, các ký số bên tay phải là số hành khách</t>
  </si>
  <si>
    <t>Nếu số hành khách trên 45 thì lấy giá loại 1, ngược lại lấy giá loại 2</t>
  </si>
  <si>
    <t>A100B</t>
  </si>
  <si>
    <t>Tháng1</t>
  </si>
  <si>
    <t>B200A</t>
  </si>
  <si>
    <t>A50B</t>
  </si>
  <si>
    <t>A100C</t>
  </si>
  <si>
    <t>Tháng2</t>
  </si>
  <si>
    <t>B150C</t>
  </si>
  <si>
    <t>Tháng3</t>
  </si>
  <si>
    <t>Từ tháng</t>
  </si>
  <si>
    <t>GIÁ NGÀY</t>
  </si>
  <si>
    <t>A</t>
  </si>
  <si>
    <t>BD</t>
  </si>
  <si>
    <t>L1-BD</t>
  </si>
  <si>
    <t>BẢNG GIÁ PHÒNG</t>
  </si>
  <si>
    <t>QT</t>
  </si>
  <si>
    <t>L1</t>
  </si>
  <si>
    <t>L2</t>
  </si>
  <si>
    <t>L3</t>
  </si>
  <si>
    <t>D</t>
  </si>
  <si>
    <t>L3-TL</t>
  </si>
  <si>
    <t>E</t>
  </si>
  <si>
    <t>L2-BD</t>
  </si>
  <si>
    <t>F</t>
  </si>
  <si>
    <t>L3-DB</t>
  </si>
  <si>
    <t>G</t>
  </si>
  <si>
    <t>H</t>
  </si>
  <si>
    <t>L1-TL</t>
  </si>
  <si>
    <t>J</t>
  </si>
  <si>
    <t>HG</t>
  </si>
  <si>
    <t>L</t>
  </si>
  <si>
    <t>L2-QT</t>
  </si>
  <si>
    <t>N</t>
  </si>
  <si>
    <t>DB</t>
  </si>
  <si>
    <t>Mã</t>
  </si>
  <si>
    <t>XNOP</t>
  </si>
  <si>
    <t>DNOM</t>
  </si>
  <si>
    <t>OP</t>
  </si>
  <si>
    <t>OM</t>
  </si>
  <si>
    <t>BM</t>
  </si>
  <si>
    <t>TN</t>
  </si>
  <si>
    <t>YM</t>
  </si>
  <si>
    <t>NMBM</t>
  </si>
  <si>
    <t>Xăng</t>
  </si>
  <si>
    <t>XMTN</t>
  </si>
  <si>
    <t>Dầu</t>
  </si>
  <si>
    <t>Nhớt</t>
  </si>
  <si>
    <t>Thiết lập công thức tính chiết khấu dựa vào mặt hàng, số lượng bán và dữ liệu ở bảng 2</t>
  </si>
  <si>
    <t>Nếu dò không khớp thì để trống</t>
  </si>
  <si>
    <t>1/ Thiết lập công thức lấy đơn giá dựa vào tháng,mã sản phẩm và dữ liệu bảng 2</t>
  </si>
  <si>
    <t>STT</t>
  </si>
  <si>
    <t>TÊN KHÁCH</t>
  </si>
  <si>
    <t>LOẠI PHÒNG</t>
  </si>
  <si>
    <t>THỜI GIAN Ở</t>
  </si>
  <si>
    <t>Tính giá ngày dựa vào bảng giá phòng?</t>
  </si>
  <si>
    <t>Nếu thời gian ở &gt; 90 thì tính là 90 ngày</t>
  </si>
  <si>
    <t>Không xếp loại</t>
  </si>
  <si>
    <t>Nếu loại phòng không có được thì lấy ở không xếp loại</t>
  </si>
  <si>
    <t>1/ Dùng hàm tính ra tên hàng dựa vào mã đơn hàng và bảng phụ</t>
  </si>
  <si>
    <t>DNPO</t>
  </si>
  <si>
    <t>1/ Số ngày: Thiết lập công thức tính số ngày = ngày đi - ngày đến, nếu ngày đi trùng ngày đến thì tính là 1 ngày</t>
  </si>
  <si>
    <t>Bảng Mức chiết khẩu theo trị giá hàng mua</t>
  </si>
  <si>
    <t>1/ Lập công thức để điền dữ liệu vào cột GIÁ, bằng cách dựa vào cột Mã số (hoặc cột Tên) và dò trong bảng 1, nếu LOẠI là 1 thì lây giá trong cột GIÁ 1, nếu LOẠI là 2 thì lấy giá trong cột GIÁ 2, nếu LOẠI 3 thì lấy giá trong cột GIÁ 3.</t>
  </si>
  <si>
    <t xml:space="preserve">1/ Dùng hàm dò tìm lấy giá vé trong bảng 2 dựa vào 2 ký tự bên trái mã chuyến xe và số hành khách. </t>
  </si>
  <si>
    <t>2/ Tính đơn giá dựa vào mã và bảng phụ. Đơn hàng có số lượng trên 15 thì giảm 5% 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</si>
</sst>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sz val="11"/>
      <color rgb="FFFFFFFF"/>
      <name val="Arial"/>
      <family val="2"/>
    </font>
    <font>
      <b/>
      <sz val="10"/>
      <name val="Arial"/>
      <family val="2"/>
    </font>
    <font>
      <sz val="12"/>
      <name val="Times New Roman"/>
      <family val="1"/>
      <charset val="163"/>
    </font>
    <font>
      <b/>
      <sz val="12"/>
      <name val="Times New Roman"/>
      <family val="1"/>
    </font>
    <font>
      <b/>
      <sz val="12"/>
      <color rgb="FF0070C0"/>
      <name val="Times New Roman"/>
      <family val="1"/>
    </font>
    <font>
      <i/>
      <u/>
      <sz val="12"/>
      <name val="Times New Roman"/>
      <family val="1"/>
    </font>
    <font>
      <b/>
      <i/>
      <u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color rgb="FF0070C0"/>
      <name val="Arial"/>
      <family val="2"/>
    </font>
    <font>
      <b/>
      <sz val="10"/>
      <color rgb="FFC0000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0"/>
      <color theme="0"/>
      <name val="Arial"/>
      <family val="2"/>
    </font>
    <font>
      <sz val="13"/>
      <color theme="1"/>
      <name val="Times New Roman"/>
      <family val="1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8" fillId="10" borderId="20">
      <alignment horizontal="center" vertical="center"/>
    </xf>
  </cellStyleXfs>
  <cellXfs count="120">
    <xf numFmtId="0" fontId="0" fillId="0" borderId="0" xfId="0"/>
    <xf numFmtId="9" fontId="3" fillId="0" borderId="2" xfId="2" applyNumberFormat="1" applyFont="1" applyBorder="1"/>
    <xf numFmtId="0" fontId="4" fillId="2" borderId="2" xfId="0" applyFont="1" applyFill="1" applyBorder="1" applyAlignment="1">
      <alignment horizontal="center"/>
    </xf>
    <xf numFmtId="14" fontId="3" fillId="0" borderId="2" xfId="0" applyNumberFormat="1" applyFont="1" applyBorder="1"/>
    <xf numFmtId="0" fontId="3" fillId="0" borderId="2" xfId="0" applyFont="1" applyBorder="1"/>
    <xf numFmtId="9" fontId="3" fillId="0" borderId="2" xfId="2" applyFont="1" applyBorder="1"/>
    <xf numFmtId="0" fontId="3" fillId="0" borderId="2" xfId="0" applyFont="1" applyFill="1" applyBorder="1"/>
    <xf numFmtId="0" fontId="3" fillId="0" borderId="2" xfId="2" applyNumberFormat="1" applyFont="1" applyBorder="1"/>
    <xf numFmtId="0" fontId="7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/>
    <xf numFmtId="0" fontId="10" fillId="3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>
      <alignment horizontal="center"/>
    </xf>
    <xf numFmtId="14" fontId="9" fillId="0" borderId="7" xfId="0" applyNumberFormat="1" applyFont="1" applyBorder="1"/>
    <xf numFmtId="1" fontId="9" fillId="0" borderId="7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165" fontId="9" fillId="0" borderId="7" xfId="0" applyNumberFormat="1" applyFont="1" applyBorder="1" applyAlignment="1">
      <alignment horizontal="center"/>
    </xf>
    <xf numFmtId="0" fontId="0" fillId="0" borderId="0" xfId="0"/>
    <xf numFmtId="0" fontId="9" fillId="0" borderId="0" xfId="0" applyFont="1"/>
    <xf numFmtId="0" fontId="12" fillId="0" borderId="0" xfId="0" applyFont="1"/>
    <xf numFmtId="0" fontId="9" fillId="0" borderId="7" xfId="0" applyFont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9" fillId="6" borderId="7" xfId="0" applyFont="1" applyFill="1" applyBorder="1" applyAlignment="1">
      <alignment horizontal="center" vertical="center"/>
    </xf>
    <xf numFmtId="0" fontId="14" fillId="0" borderId="13" xfId="3" applyBorder="1"/>
    <xf numFmtId="14" fontId="14" fillId="0" borderId="13" xfId="3" applyNumberFormat="1" applyBorder="1"/>
    <xf numFmtId="3" fontId="14" fillId="0" borderId="13" xfId="3" applyNumberFormat="1" applyBorder="1"/>
    <xf numFmtId="0" fontId="16" fillId="2" borderId="13" xfId="3" applyFont="1" applyFill="1" applyBorder="1" applyAlignment="1">
      <alignment horizontal="center" vertical="center"/>
    </xf>
    <xf numFmtId="9" fontId="14" fillId="0" borderId="13" xfId="4" applyFont="1" applyBorder="1"/>
    <xf numFmtId="0" fontId="14" fillId="0" borderId="13" xfId="3" applyBorder="1"/>
    <xf numFmtId="0" fontId="15" fillId="3" borderId="13" xfId="3" applyFont="1" applyFill="1" applyBorder="1" applyAlignment="1">
      <alignment horizontal="center" vertical="center"/>
    </xf>
    <xf numFmtId="0" fontId="14" fillId="0" borderId="0" xfId="3"/>
    <xf numFmtId="0" fontId="14" fillId="0" borderId="0" xfId="3" applyFont="1"/>
    <xf numFmtId="14" fontId="14" fillId="0" borderId="7" xfId="3" applyNumberFormat="1" applyBorder="1"/>
    <xf numFmtId="0" fontId="14" fillId="0" borderId="7" xfId="3" applyBorder="1" applyAlignment="1">
      <alignment horizontal="center"/>
    </xf>
    <xf numFmtId="0" fontId="14" fillId="0" borderId="7" xfId="3" applyBorder="1"/>
    <xf numFmtId="164" fontId="14" fillId="0" borderId="7" xfId="5" applyNumberFormat="1" applyFont="1" applyBorder="1"/>
    <xf numFmtId="0" fontId="14" fillId="3" borderId="7" xfId="3" applyFont="1" applyFill="1" applyBorder="1" applyAlignment="1">
      <alignment horizontal="center" vertical="center"/>
    </xf>
    <xf numFmtId="0" fontId="14" fillId="3" borderId="7" xfId="3" applyFont="1" applyFill="1" applyBorder="1" applyAlignment="1">
      <alignment horizontal="center" vertical="center" wrapText="1"/>
    </xf>
    <xf numFmtId="0" fontId="14" fillId="0" borderId="0" xfId="3" applyFont="1"/>
    <xf numFmtId="0" fontId="14" fillId="0" borderId="7" xfId="3" applyFill="1" applyBorder="1" applyAlignment="1">
      <alignment horizontal="center"/>
    </xf>
    <xf numFmtId="0" fontId="14" fillId="0" borderId="7" xfId="3" applyFont="1" applyFill="1" applyBorder="1" applyAlignment="1">
      <alignment horizontal="center"/>
    </xf>
    <xf numFmtId="0" fontId="14" fillId="0" borderId="7" xfId="3" applyFont="1" applyFill="1" applyBorder="1"/>
    <xf numFmtId="164" fontId="14" fillId="0" borderId="7" xfId="5" applyNumberFormat="1" applyFont="1" applyFill="1" applyBorder="1"/>
    <xf numFmtId="0" fontId="14" fillId="0" borderId="0" xfId="3"/>
    <xf numFmtId="0" fontId="14" fillId="0" borderId="0" xfId="3" applyFont="1"/>
    <xf numFmtId="0" fontId="17" fillId="0" borderId="0" xfId="3" applyFont="1"/>
    <xf numFmtId="0" fontId="14" fillId="6" borderId="0" xfId="3" applyFont="1" applyFill="1"/>
    <xf numFmtId="0" fontId="14" fillId="0" borderId="0" xfId="3"/>
    <xf numFmtId="0" fontId="14" fillId="0" borderId="0" xfId="3" applyFont="1"/>
    <xf numFmtId="0" fontId="14" fillId="0" borderId="0" xfId="3" applyAlignment="1">
      <alignment horizontal="center"/>
    </xf>
    <xf numFmtId="0" fontId="8" fillId="4" borderId="6" xfId="0" applyFont="1" applyFill="1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8" fillId="4" borderId="6" xfId="0" applyFont="1" applyFill="1" applyBorder="1" applyAlignment="1">
      <alignment horizontal="center"/>
    </xf>
    <xf numFmtId="0" fontId="0" fillId="0" borderId="6" xfId="0" applyBorder="1"/>
    <xf numFmtId="0" fontId="8" fillId="4" borderId="6" xfId="0" applyFont="1" applyFill="1" applyBorder="1"/>
    <xf numFmtId="14" fontId="0" fillId="0" borderId="6" xfId="0" applyNumberFormat="1" applyBorder="1" applyAlignment="1">
      <alignment horizontal="right"/>
    </xf>
    <xf numFmtId="0" fontId="0" fillId="0" borderId="0" xfId="0"/>
    <xf numFmtId="0" fontId="0" fillId="0" borderId="0" xfId="0"/>
    <xf numFmtId="0" fontId="0" fillId="0" borderId="1" xfId="0" applyBorder="1"/>
    <xf numFmtId="0" fontId="9" fillId="0" borderId="19" xfId="0" applyFont="1" applyFill="1" applyBorder="1" applyAlignment="1">
      <alignment vertical="center"/>
    </xf>
    <xf numFmtId="0" fontId="20" fillId="2" borderId="21" xfId="1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1" xfId="0" applyBorder="1"/>
    <xf numFmtId="0" fontId="8" fillId="0" borderId="20" xfId="10" applyFill="1">
      <alignment horizontal="center" vertical="center"/>
    </xf>
    <xf numFmtId="0" fontId="20" fillId="11" borderId="20" xfId="10" applyFont="1" applyFill="1">
      <alignment horizontal="center" vertical="center"/>
    </xf>
    <xf numFmtId="0" fontId="20" fillId="9" borderId="22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20" fillId="9" borderId="25" xfId="0" applyFont="1" applyFill="1" applyBorder="1" applyAlignment="1">
      <alignment horizontal="center"/>
    </xf>
    <xf numFmtId="0" fontId="0" fillId="0" borderId="26" xfId="0" applyBorder="1"/>
    <xf numFmtId="0" fontId="20" fillId="9" borderId="27" xfId="0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14" fontId="21" fillId="0" borderId="1" xfId="0" applyNumberFormat="1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/>
    <xf numFmtId="0" fontId="22" fillId="0" borderId="0" xfId="3" applyFont="1"/>
    <xf numFmtId="0" fontId="0" fillId="0" borderId="6" xfId="0" applyFill="1" applyBorder="1"/>
    <xf numFmtId="164" fontId="0" fillId="0" borderId="6" xfId="1" applyNumberFormat="1" applyFont="1" applyFill="1" applyBorder="1"/>
    <xf numFmtId="0" fontId="20" fillId="2" borderId="21" xfId="1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6" borderId="1" xfId="0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8" fillId="0" borderId="14" xfId="3" applyFont="1" applyBorder="1" applyAlignment="1">
      <alignment horizontal="center"/>
    </xf>
    <xf numFmtId="0" fontId="8" fillId="0" borderId="15" xfId="3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15" fillId="0" borderId="17" xfId="3" applyFont="1" applyBorder="1" applyAlignment="1">
      <alignment horizontal="center"/>
    </xf>
    <xf numFmtId="0" fontId="14" fillId="0" borderId="0" xfId="3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8" fillId="0" borderId="2" xfId="3" applyFont="1" applyBorder="1" applyAlignment="1">
      <alignment horizontal="center" vertical="center"/>
    </xf>
    <xf numFmtId="0" fontId="18" fillId="0" borderId="18" xfId="3" applyFont="1" applyBorder="1" applyAlignment="1">
      <alignment horizontal="center" vertical="center"/>
    </xf>
    <xf numFmtId="0" fontId="8" fillId="3" borderId="8" xfId="3" applyFont="1" applyFill="1" applyBorder="1" applyAlignment="1">
      <alignment horizontal="center"/>
    </xf>
    <xf numFmtId="0" fontId="8" fillId="3" borderId="9" xfId="3" applyFont="1" applyFill="1" applyBorder="1" applyAlignment="1">
      <alignment horizontal="center"/>
    </xf>
    <xf numFmtId="0" fontId="8" fillId="3" borderId="10" xfId="3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1">
    <cellStyle name="Comma" xfId="1" builtinId="3"/>
    <cellStyle name="Comma 2" xfId="5" xr:uid="{00000000-0005-0000-0000-000001000000}"/>
    <cellStyle name="Comma 2 2" xfId="7" xr:uid="{00000000-0005-0000-0000-000002000000}"/>
    <cellStyle name="Comma 3" xfId="9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Normal 3" xfId="8" xr:uid="{00000000-0005-0000-0000-000007000000}"/>
    <cellStyle name="Percent" xfId="2" builtinId="5"/>
    <cellStyle name="Percent 2" xfId="4" xr:uid="{00000000-0005-0000-0000-000009000000}"/>
    <cellStyle name="TDE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F3" sqref="F3"/>
    </sheetView>
  </sheetViews>
  <sheetFormatPr defaultRowHeight="15" x14ac:dyDescent="0.25"/>
  <cols>
    <col min="1" max="1" width="14.7109375" customWidth="1"/>
    <col min="2" max="2" width="14.140625" customWidth="1"/>
    <col min="3" max="3" width="12.140625" customWidth="1"/>
    <col min="4" max="4" width="14.7109375" customWidth="1"/>
    <col min="5" max="5" width="13.42578125" customWidth="1"/>
    <col min="6" max="6" width="14.85546875" customWidth="1"/>
    <col min="7" max="7" width="12.7109375" customWidth="1"/>
    <col min="8" max="8" width="14.7109375" customWidth="1"/>
    <col min="9" max="9" width="11.28515625" customWidth="1"/>
    <col min="10" max="10" width="11.140625" customWidth="1"/>
  </cols>
  <sheetData>
    <row r="1" spans="1:10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24</v>
      </c>
    </row>
    <row r="3" spans="1:10" x14ac:dyDescent="0.25">
      <c r="A3" s="3">
        <v>36892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</v>
      </c>
      <c r="G3" s="4">
        <v>100</v>
      </c>
      <c r="H3" s="5">
        <f t="array" ref="H3">INDEX($B$16:$D$18,MATCH(F3,$A$16:$A$18,1),MATCH(E3,$B$15:$D$15,0))</f>
        <v>0.02</v>
      </c>
      <c r="I3" s="1">
        <v>0</v>
      </c>
      <c r="J3" s="7">
        <v>98</v>
      </c>
    </row>
    <row r="4" spans="1:10" x14ac:dyDescent="0.25">
      <c r="A4" s="3">
        <v>36913</v>
      </c>
      <c r="B4" s="4" t="s">
        <v>14</v>
      </c>
      <c r="C4" s="4" t="s">
        <v>15</v>
      </c>
      <c r="D4" s="4" t="s">
        <v>16</v>
      </c>
      <c r="E4" s="4" t="s">
        <v>13</v>
      </c>
      <c r="F4" s="4">
        <v>2</v>
      </c>
      <c r="G4" s="4">
        <v>100</v>
      </c>
      <c r="H4" s="5">
        <f t="array" ref="H4">INDEX($B$16:$D$18,MATCH(F4,$A$16:$A$18,1),MATCH(E4,$B$15:$D$15,0))</f>
        <v>0.02</v>
      </c>
      <c r="I4" s="1">
        <v>0</v>
      </c>
      <c r="J4" s="7">
        <v>196</v>
      </c>
    </row>
    <row r="5" spans="1:10" x14ac:dyDescent="0.25">
      <c r="A5" s="3">
        <v>36948</v>
      </c>
      <c r="B5" s="4" t="s">
        <v>17</v>
      </c>
      <c r="C5" s="4" t="s">
        <v>11</v>
      </c>
      <c r="D5" s="4" t="s">
        <v>12</v>
      </c>
      <c r="E5" s="4" t="s">
        <v>13</v>
      </c>
      <c r="F5" s="4">
        <v>5</v>
      </c>
      <c r="G5" s="4">
        <v>100</v>
      </c>
      <c r="H5" s="5">
        <f t="array" ref="H5">INDEX($B$16:$D$18,MATCH(F5,$A$16:$A$18,1),MATCH(E5,$B$15:$D$15,0))</f>
        <v>0.02</v>
      </c>
      <c r="I5" s="1">
        <v>7.0000000000000007E-2</v>
      </c>
      <c r="J5" s="7">
        <v>455</v>
      </c>
    </row>
    <row r="6" spans="1:10" x14ac:dyDescent="0.25">
      <c r="A6" s="3">
        <v>36911</v>
      </c>
      <c r="B6" s="4" t="s">
        <v>18</v>
      </c>
      <c r="C6" s="4" t="s">
        <v>11</v>
      </c>
      <c r="D6" s="4" t="s">
        <v>12</v>
      </c>
      <c r="E6" s="4" t="s">
        <v>19</v>
      </c>
      <c r="F6" s="4">
        <v>7</v>
      </c>
      <c r="G6" s="4">
        <v>250</v>
      </c>
      <c r="H6" s="5">
        <f t="array" ref="H6">INDEX($B$16:$D$18,MATCH(F6,$A$16:$A$18,1),MATCH(E6,$B$15:$D$15,0))</f>
        <v>0.05</v>
      </c>
      <c r="I6" s="1">
        <v>7.0000000000000007E-2</v>
      </c>
      <c r="J6" s="7">
        <v>1540</v>
      </c>
    </row>
    <row r="7" spans="1:10" x14ac:dyDescent="0.25">
      <c r="A7" s="3">
        <v>36964</v>
      </c>
      <c r="B7" s="4" t="s">
        <v>20</v>
      </c>
      <c r="C7" s="4" t="s">
        <v>15</v>
      </c>
      <c r="D7" s="4" t="s">
        <v>16</v>
      </c>
      <c r="E7" s="4" t="s">
        <v>19</v>
      </c>
      <c r="F7" s="4">
        <v>12</v>
      </c>
      <c r="G7" s="4">
        <v>250</v>
      </c>
      <c r="H7" s="5">
        <f t="array" ref="H7">INDEX($B$16:$D$18,MATCH(F7,$A$16:$A$18,1),MATCH(E7,$B$15:$D$15,0))</f>
        <v>7.0000000000000007E-2</v>
      </c>
      <c r="I7" s="1">
        <v>0.05</v>
      </c>
      <c r="J7" s="7">
        <v>2640</v>
      </c>
    </row>
    <row r="8" spans="1:10" x14ac:dyDescent="0.25">
      <c r="A8" s="3">
        <v>36965</v>
      </c>
      <c r="B8" s="6" t="s">
        <v>21</v>
      </c>
      <c r="C8" s="6" t="s">
        <v>15</v>
      </c>
      <c r="D8" s="4" t="s">
        <v>12</v>
      </c>
      <c r="E8" s="6" t="s">
        <v>22</v>
      </c>
      <c r="F8" s="4">
        <v>11</v>
      </c>
      <c r="G8" s="6">
        <v>200</v>
      </c>
      <c r="H8" s="5">
        <f t="array" ref="H8">INDEX($B$16:$D$18,MATCH(F8,$A$16:$A$18,1),MATCH(E8,$B$15:$D$15,0))</f>
        <v>0.06</v>
      </c>
      <c r="I8" s="1">
        <v>0.05</v>
      </c>
      <c r="J8" s="7">
        <v>1958</v>
      </c>
    </row>
    <row r="9" spans="1:10" x14ac:dyDescent="0.25">
      <c r="A9" s="95" t="s">
        <v>23</v>
      </c>
      <c r="B9" s="95"/>
      <c r="C9" s="95"/>
      <c r="D9" s="95"/>
      <c r="E9" s="95"/>
      <c r="F9" s="95"/>
      <c r="G9" s="95"/>
      <c r="H9" s="95"/>
      <c r="I9" s="6"/>
      <c r="J9" s="6">
        <v>6887</v>
      </c>
    </row>
    <row r="11" spans="1:10" x14ac:dyDescent="0.25">
      <c r="A11" t="s">
        <v>180</v>
      </c>
    </row>
    <row r="12" spans="1:10" x14ac:dyDescent="0.25">
      <c r="F12" s="8"/>
    </row>
    <row r="13" spans="1:10" x14ac:dyDescent="0.25">
      <c r="A13" s="92" t="s">
        <v>194</v>
      </c>
      <c r="B13" s="93"/>
      <c r="C13" s="93"/>
      <c r="D13" s="94"/>
    </row>
    <row r="14" spans="1:10" x14ac:dyDescent="0.25">
      <c r="A14" s="9" t="s">
        <v>25</v>
      </c>
      <c r="B14" s="89" t="s">
        <v>5</v>
      </c>
      <c r="C14" s="90"/>
      <c r="D14" s="91"/>
    </row>
    <row r="15" spans="1:10" x14ac:dyDescent="0.25">
      <c r="A15" s="10"/>
      <c r="B15" s="11" t="s">
        <v>13</v>
      </c>
      <c r="C15" s="11" t="s">
        <v>19</v>
      </c>
      <c r="D15" s="11" t="s">
        <v>22</v>
      </c>
    </row>
    <row r="16" spans="1:10" x14ac:dyDescent="0.25">
      <c r="A16" s="11">
        <v>1</v>
      </c>
      <c r="B16" s="12">
        <v>0.02</v>
      </c>
      <c r="C16" s="12">
        <v>0.05</v>
      </c>
      <c r="D16" s="12">
        <v>0.03</v>
      </c>
    </row>
    <row r="17" spans="1:4" x14ac:dyDescent="0.25">
      <c r="A17" s="11">
        <v>10</v>
      </c>
      <c r="B17" s="12">
        <v>0.03</v>
      </c>
      <c r="C17" s="12">
        <v>7.0000000000000007E-2</v>
      </c>
      <c r="D17" s="12">
        <v>0.06</v>
      </c>
    </row>
    <row r="18" spans="1:4" x14ac:dyDescent="0.25">
      <c r="A18" s="11">
        <v>15</v>
      </c>
      <c r="B18" s="12">
        <v>0.05</v>
      </c>
      <c r="C18" s="12">
        <v>0.08</v>
      </c>
      <c r="D18" s="12">
        <v>7.0000000000000007E-2</v>
      </c>
    </row>
  </sheetData>
  <mergeCells count="4">
    <mergeCell ref="B14:D14"/>
    <mergeCell ref="A13:D13"/>
    <mergeCell ref="A9:H9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activeCell="E3" sqref="E3"/>
    </sheetView>
  </sheetViews>
  <sheetFormatPr defaultRowHeight="15" x14ac:dyDescent="0.25"/>
  <cols>
    <col min="1" max="1" width="8.5703125" customWidth="1"/>
    <col min="2" max="2" width="14.85546875" customWidth="1"/>
    <col min="3" max="3" width="15.140625" customWidth="1"/>
    <col min="4" max="4" width="10.42578125" customWidth="1"/>
    <col min="5" max="5" width="11.5703125" customWidth="1"/>
    <col min="6" max="6" width="12.7109375" customWidth="1"/>
    <col min="7" max="7" width="13.42578125" customWidth="1"/>
  </cols>
  <sheetData>
    <row r="1" spans="1:15" x14ac:dyDescent="0.25">
      <c r="A1" s="101" t="s">
        <v>72</v>
      </c>
      <c r="B1" s="101"/>
      <c r="C1" s="101"/>
      <c r="D1" s="101"/>
      <c r="E1" s="101"/>
      <c r="F1" s="101"/>
      <c r="G1" s="101"/>
    </row>
    <row r="2" spans="1:15" x14ac:dyDescent="0.25">
      <c r="A2" s="30" t="s">
        <v>73</v>
      </c>
      <c r="B2" s="30" t="s">
        <v>74</v>
      </c>
      <c r="C2" s="30" t="s">
        <v>75</v>
      </c>
      <c r="D2" s="30" t="s">
        <v>76</v>
      </c>
      <c r="E2" s="30" t="s">
        <v>77</v>
      </c>
      <c r="F2" s="30" t="s">
        <v>78</v>
      </c>
      <c r="G2" s="30" t="s">
        <v>79</v>
      </c>
    </row>
    <row r="3" spans="1:15" x14ac:dyDescent="0.25">
      <c r="A3" s="27" t="s">
        <v>80</v>
      </c>
      <c r="B3" s="27"/>
      <c r="C3" s="28">
        <v>37083</v>
      </c>
      <c r="D3" s="27">
        <v>400</v>
      </c>
      <c r="E3" s="27">
        <f t="array" ref="E3">INDEX($C$16:$E$20,MATCH(RIGHT(A3,1),$A$16:$A$20,0),MATCH(LEFT(A3,1)*1,$C$15:$E$15,0))</f>
        <v>240000</v>
      </c>
      <c r="F3" s="31">
        <v>0.1</v>
      </c>
      <c r="G3" s="29"/>
    </row>
    <row r="4" spans="1:15" x14ac:dyDescent="0.25">
      <c r="A4" s="27" t="s">
        <v>81</v>
      </c>
      <c r="B4" s="27"/>
      <c r="C4" s="28">
        <v>37084</v>
      </c>
      <c r="D4" s="27">
        <v>120</v>
      </c>
      <c r="E4" s="32">
        <f t="array" ref="E4">INDEX($C$16:$E$20,MATCH(RIGHT(A4,1),$A$16:$A$20,0),MATCH(LEFT(A4,1)*1,$C$15:$E$15,0))</f>
        <v>250000</v>
      </c>
      <c r="F4" s="31">
        <v>0.1</v>
      </c>
      <c r="G4" s="29"/>
    </row>
    <row r="5" spans="1:15" x14ac:dyDescent="0.25">
      <c r="A5" s="27" t="s">
        <v>82</v>
      </c>
      <c r="B5" s="27"/>
      <c r="C5" s="28">
        <v>37096</v>
      </c>
      <c r="D5" s="27">
        <v>300</v>
      </c>
      <c r="E5" s="32">
        <f t="array" ref="E5">INDEX($C$16:$E$20,MATCH(RIGHT(A5,1),$A$16:$A$20,0),MATCH(LEFT(A5,1)*1,$C$15:$E$15,0))</f>
        <v>700</v>
      </c>
      <c r="F5" s="31">
        <v>0.1</v>
      </c>
      <c r="G5" s="29"/>
    </row>
    <row r="6" spans="1:15" x14ac:dyDescent="0.25">
      <c r="A6" s="27" t="s">
        <v>83</v>
      </c>
      <c r="B6" s="27"/>
      <c r="C6" s="28">
        <v>37105</v>
      </c>
      <c r="D6" s="27">
        <v>50</v>
      </c>
      <c r="E6" s="32">
        <f t="array" ref="E6">INDEX($C$16:$E$20,MATCH(RIGHT(A6,1),$A$16:$A$20,0),MATCH(LEFT(A6,1)*1,$C$15:$E$15,0))</f>
        <v>630000</v>
      </c>
      <c r="F6" s="31">
        <v>7.0000000000000007E-2</v>
      </c>
      <c r="G6" s="29"/>
    </row>
    <row r="7" spans="1:15" x14ac:dyDescent="0.25">
      <c r="A7" s="27" t="s">
        <v>84</v>
      </c>
      <c r="B7" s="27"/>
      <c r="C7" s="28">
        <v>37106</v>
      </c>
      <c r="D7" s="27">
        <v>220</v>
      </c>
      <c r="E7" s="32">
        <f t="array" ref="E7">INDEX($C$16:$E$20,MATCH(RIGHT(A7,1),$A$16:$A$20,0),MATCH(LEFT(A7,1)*1,$C$15:$E$15,0))</f>
        <v>640000</v>
      </c>
      <c r="F7" s="31">
        <v>7.0000000000000007E-2</v>
      </c>
      <c r="G7" s="29"/>
    </row>
    <row r="8" spans="1:15" x14ac:dyDescent="0.25">
      <c r="A8" s="27" t="s">
        <v>85</v>
      </c>
      <c r="B8" s="27"/>
      <c r="C8" s="28">
        <v>37114</v>
      </c>
      <c r="D8" s="27">
        <v>90</v>
      </c>
      <c r="E8" s="32">
        <f t="array" ref="E8">INDEX($C$16:$E$20,MATCH(RIGHT(A8,1),$A$16:$A$20,0),MATCH(LEFT(A8,1)*1,$C$15:$E$15,0))</f>
        <v>1000</v>
      </c>
      <c r="F8" s="31">
        <v>7.0000000000000007E-2</v>
      </c>
      <c r="G8" s="29"/>
    </row>
    <row r="9" spans="1:15" x14ac:dyDescent="0.25">
      <c r="A9" s="27" t="s">
        <v>86</v>
      </c>
      <c r="B9" s="27"/>
      <c r="C9" s="28">
        <v>37146</v>
      </c>
      <c r="D9" s="27">
        <v>80</v>
      </c>
      <c r="E9" s="32">
        <f t="array" ref="E9">INDEX($C$16:$E$20,MATCH(RIGHT(A9,1),$A$16:$A$20,0),MATCH(LEFT(A9,1)*1,$C$15:$E$15,0))</f>
        <v>500000</v>
      </c>
      <c r="F9" s="31">
        <v>0.1</v>
      </c>
      <c r="G9" s="29"/>
    </row>
    <row r="10" spans="1:15" x14ac:dyDescent="0.25">
      <c r="A10" s="27" t="s">
        <v>86</v>
      </c>
      <c r="B10" s="27"/>
      <c r="C10" s="28">
        <v>37460</v>
      </c>
      <c r="D10" s="27">
        <v>100</v>
      </c>
      <c r="E10" s="32">
        <f t="array" ref="E10">INDEX($C$16:$E$20,MATCH(RIGHT(A10,1),$A$16:$A$20,0),MATCH(LEFT(A10,1)*1,$C$15:$E$15,0))</f>
        <v>500000</v>
      </c>
      <c r="F10" s="31">
        <v>0.1</v>
      </c>
      <c r="G10" s="29"/>
    </row>
    <row r="11" spans="1:15" x14ac:dyDescent="0.25">
      <c r="A11" s="98" t="s">
        <v>87</v>
      </c>
      <c r="B11" s="99"/>
      <c r="C11" s="100"/>
      <c r="D11" s="27"/>
      <c r="E11" s="27"/>
      <c r="F11" s="29"/>
      <c r="G11" s="29"/>
    </row>
    <row r="13" spans="1:15" x14ac:dyDescent="0.25">
      <c r="A13" s="102" t="s">
        <v>88</v>
      </c>
      <c r="B13" s="102"/>
      <c r="C13" s="102"/>
      <c r="D13" s="102"/>
      <c r="E13" s="102"/>
      <c r="G13" s="103" t="s">
        <v>195</v>
      </c>
      <c r="H13" s="103"/>
      <c r="I13" s="103"/>
      <c r="J13" s="103"/>
      <c r="K13" s="103"/>
      <c r="L13" s="103"/>
      <c r="M13" s="103"/>
      <c r="N13" s="103"/>
      <c r="O13" s="103"/>
    </row>
    <row r="14" spans="1:15" x14ac:dyDescent="0.25">
      <c r="A14" s="33" t="s">
        <v>89</v>
      </c>
      <c r="B14" s="33" t="s">
        <v>90</v>
      </c>
      <c r="C14" s="33" t="s">
        <v>91</v>
      </c>
      <c r="D14" s="33" t="s">
        <v>92</v>
      </c>
      <c r="E14" s="33" t="s">
        <v>93</v>
      </c>
      <c r="G14" s="103"/>
      <c r="H14" s="103"/>
      <c r="I14" s="103"/>
      <c r="J14" s="103"/>
      <c r="K14" s="103"/>
      <c r="L14" s="103"/>
      <c r="M14" s="103"/>
      <c r="N14" s="103"/>
      <c r="O14" s="103"/>
    </row>
    <row r="15" spans="1:15" x14ac:dyDescent="0.25">
      <c r="A15" s="33"/>
      <c r="B15" s="33"/>
      <c r="C15" s="33">
        <v>1</v>
      </c>
      <c r="D15" s="33">
        <v>2</v>
      </c>
      <c r="E15" s="33">
        <v>3</v>
      </c>
      <c r="G15" s="103"/>
      <c r="H15" s="103"/>
      <c r="I15" s="103"/>
      <c r="J15" s="103"/>
      <c r="K15" s="103"/>
      <c r="L15" s="103"/>
      <c r="M15" s="103"/>
      <c r="N15" s="103"/>
      <c r="O15" s="103"/>
    </row>
    <row r="16" spans="1:15" x14ac:dyDescent="0.25">
      <c r="A16" s="32" t="s">
        <v>94</v>
      </c>
      <c r="B16" s="32" t="s">
        <v>95</v>
      </c>
      <c r="C16" s="32">
        <v>250000</v>
      </c>
      <c r="D16" s="32">
        <v>240000</v>
      </c>
      <c r="E16" s="32">
        <v>200000</v>
      </c>
    </row>
    <row r="17" spans="1:9" x14ac:dyDescent="0.25">
      <c r="A17" s="32" t="s">
        <v>96</v>
      </c>
      <c r="B17" s="32" t="s">
        <v>97</v>
      </c>
      <c r="C17" s="32">
        <v>640000</v>
      </c>
      <c r="D17" s="32">
        <v>630000</v>
      </c>
      <c r="E17" s="32">
        <v>600000</v>
      </c>
      <c r="G17" s="35"/>
    </row>
    <row r="18" spans="1:9" x14ac:dyDescent="0.25">
      <c r="A18" s="32" t="s">
        <v>98</v>
      </c>
      <c r="B18" s="32" t="s">
        <v>99</v>
      </c>
      <c r="C18" s="32">
        <v>560000</v>
      </c>
      <c r="D18" s="32">
        <v>550000</v>
      </c>
      <c r="E18" s="32">
        <v>500000</v>
      </c>
    </row>
    <row r="19" spans="1:9" x14ac:dyDescent="0.25">
      <c r="A19" s="32" t="s">
        <v>100</v>
      </c>
      <c r="B19" s="32" t="s">
        <v>101</v>
      </c>
      <c r="C19" s="32">
        <v>220000</v>
      </c>
      <c r="D19" s="32">
        <v>200000</v>
      </c>
      <c r="E19" s="32">
        <v>150000</v>
      </c>
      <c r="H19" s="34"/>
      <c r="I19" s="34"/>
    </row>
    <row r="20" spans="1:9" x14ac:dyDescent="0.25">
      <c r="A20" s="32" t="s">
        <v>102</v>
      </c>
      <c r="B20" s="32" t="s">
        <v>103</v>
      </c>
      <c r="C20" s="32">
        <v>1000</v>
      </c>
      <c r="D20" s="32">
        <v>900</v>
      </c>
      <c r="E20" s="32">
        <v>700</v>
      </c>
    </row>
  </sheetData>
  <mergeCells count="4">
    <mergeCell ref="A11:C11"/>
    <mergeCell ref="A1:G1"/>
    <mergeCell ref="A13:E13"/>
    <mergeCell ref="G13:O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workbookViewId="0">
      <selection activeCell="K14" sqref="K14"/>
    </sheetView>
  </sheetViews>
  <sheetFormatPr defaultRowHeight="15" x14ac:dyDescent="0.25"/>
  <cols>
    <col min="1" max="1" width="12.5703125" customWidth="1"/>
    <col min="2" max="2" width="18.5703125" customWidth="1"/>
    <col min="4" max="4" width="13.5703125" customWidth="1"/>
    <col min="5" max="5" width="14.7109375" customWidth="1"/>
    <col min="11" max="11" width="16.28515625" customWidth="1"/>
    <col min="12" max="12" width="15.140625" customWidth="1"/>
    <col min="13" max="13" width="16.28515625" customWidth="1"/>
  </cols>
  <sheetData>
    <row r="1" spans="1:13" ht="15.75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13" ht="15.75" x14ac:dyDescent="0.25">
      <c r="A2" s="13" t="s">
        <v>40</v>
      </c>
      <c r="B2" s="13" t="s">
        <v>41</v>
      </c>
      <c r="C2" s="13" t="s">
        <v>42</v>
      </c>
      <c r="D2" s="13" t="s">
        <v>43</v>
      </c>
      <c r="E2" s="13" t="s">
        <v>44</v>
      </c>
      <c r="F2" s="13" t="s">
        <v>45</v>
      </c>
      <c r="G2" s="13" t="s">
        <v>7</v>
      </c>
      <c r="H2" s="13" t="s">
        <v>9</v>
      </c>
      <c r="I2" s="13" t="s">
        <v>46</v>
      </c>
      <c r="K2" s="110" t="s">
        <v>65</v>
      </c>
      <c r="L2" s="112"/>
      <c r="M2" s="111"/>
    </row>
    <row r="3" spans="1:13" ht="15.75" x14ac:dyDescent="0.25">
      <c r="A3" s="14">
        <v>1</v>
      </c>
      <c r="B3" s="15" t="s">
        <v>47</v>
      </c>
      <c r="C3" s="16" t="s">
        <v>48</v>
      </c>
      <c r="D3" s="17">
        <v>37292</v>
      </c>
      <c r="E3" s="17">
        <v>37330</v>
      </c>
      <c r="F3" s="18">
        <f>IF(E3=D3,1,E3-D3)</f>
        <v>38</v>
      </c>
      <c r="G3" s="18">
        <f t="array" ref="G3">INDEX($L$5:$M$7,MATCH(LEFT(C3,LEN(C3)-4),$K$5:$K$7,0),IF(F3&lt;10,1,2))</f>
        <v>130</v>
      </c>
      <c r="H3" s="20">
        <v>0.1</v>
      </c>
      <c r="I3" s="18">
        <v>4446</v>
      </c>
      <c r="K3" s="108" t="s">
        <v>66</v>
      </c>
      <c r="L3" s="110" t="s">
        <v>38</v>
      </c>
      <c r="M3" s="111"/>
    </row>
    <row r="4" spans="1:13" ht="15.75" x14ac:dyDescent="0.25">
      <c r="A4" s="14">
        <v>2</v>
      </c>
      <c r="B4" s="15" t="s">
        <v>49</v>
      </c>
      <c r="C4" s="16" t="s">
        <v>50</v>
      </c>
      <c r="D4" s="17">
        <v>37292</v>
      </c>
      <c r="E4" s="17">
        <v>37321</v>
      </c>
      <c r="F4" s="18">
        <f t="shared" ref="F4:F14" si="0">IF(E4=D4,1,E4-D4)</f>
        <v>29</v>
      </c>
      <c r="G4" s="18">
        <f t="array" ref="G4">INDEX($L$5:$M$7,MATCH(LEFT(C4,LEN(C4)-4),$K$5:$K$7,0),IF(F4&lt;10,1,2))</f>
        <v>50</v>
      </c>
      <c r="H4" s="18">
        <v>0</v>
      </c>
      <c r="I4" s="18">
        <v>1450</v>
      </c>
      <c r="K4" s="109"/>
      <c r="L4" s="25" t="s">
        <v>67</v>
      </c>
      <c r="M4" s="25" t="s">
        <v>68</v>
      </c>
    </row>
    <row r="5" spans="1:13" ht="15.75" x14ac:dyDescent="0.25">
      <c r="A5" s="14">
        <v>3</v>
      </c>
      <c r="B5" s="15" t="s">
        <v>51</v>
      </c>
      <c r="C5" s="16" t="s">
        <v>52</v>
      </c>
      <c r="D5" s="17">
        <v>37293</v>
      </c>
      <c r="E5" s="17">
        <v>37294</v>
      </c>
      <c r="F5" s="18">
        <f t="shared" si="0"/>
        <v>1</v>
      </c>
      <c r="G5" s="18">
        <f t="array" ref="G5">INDEX($L$5:$M$7,MATCH(LEFT(C5,LEN(C5)-4),$K$5:$K$7,0),IF(F5&lt;10,1,2))</f>
        <v>120</v>
      </c>
      <c r="H5" s="18">
        <v>0</v>
      </c>
      <c r="I5" s="18">
        <v>120</v>
      </c>
      <c r="K5" s="26" t="s">
        <v>69</v>
      </c>
      <c r="L5" s="24">
        <v>150</v>
      </c>
      <c r="M5" s="24">
        <v>130</v>
      </c>
    </row>
    <row r="6" spans="1:13" ht="15.75" x14ac:dyDescent="0.25">
      <c r="A6" s="14">
        <v>4</v>
      </c>
      <c r="B6" s="15" t="s">
        <v>53</v>
      </c>
      <c r="C6" s="16" t="s">
        <v>50</v>
      </c>
      <c r="D6" s="17">
        <v>37293</v>
      </c>
      <c r="E6" s="17">
        <v>37340</v>
      </c>
      <c r="F6" s="18">
        <f t="shared" si="0"/>
        <v>47</v>
      </c>
      <c r="G6" s="18">
        <f t="array" ref="G6">INDEX($L$5:$M$7,MATCH(LEFT(C6,LEN(C6)-4),$K$5:$K$7,0),IF(F6&lt;10,1,2))</f>
        <v>50</v>
      </c>
      <c r="H6" s="18">
        <v>0</v>
      </c>
      <c r="I6" s="18">
        <v>2350</v>
      </c>
      <c r="K6" s="26" t="s">
        <v>70</v>
      </c>
      <c r="L6" s="24">
        <v>120</v>
      </c>
      <c r="M6" s="24">
        <v>100</v>
      </c>
    </row>
    <row r="7" spans="1:13" ht="15.75" x14ac:dyDescent="0.25">
      <c r="A7" s="14">
        <v>5</v>
      </c>
      <c r="B7" s="15" t="s">
        <v>54</v>
      </c>
      <c r="C7" s="16" t="s">
        <v>50</v>
      </c>
      <c r="D7" s="17">
        <v>37294</v>
      </c>
      <c r="E7" s="17">
        <v>37336</v>
      </c>
      <c r="F7" s="18">
        <f t="shared" si="0"/>
        <v>42</v>
      </c>
      <c r="G7" s="18">
        <f t="array" ref="G7">INDEX($L$5:$M$7,MATCH(LEFT(C7,LEN(C7)-4),$K$5:$K$7,0),IF(F7&lt;10,1,2))</f>
        <v>50</v>
      </c>
      <c r="H7" s="18">
        <v>0</v>
      </c>
      <c r="I7" s="18">
        <v>2100</v>
      </c>
      <c r="K7" s="26" t="s">
        <v>71</v>
      </c>
      <c r="L7" s="24">
        <v>80</v>
      </c>
      <c r="M7" s="24">
        <v>50</v>
      </c>
    </row>
    <row r="8" spans="1:13" ht="15.75" x14ac:dyDescent="0.25">
      <c r="A8" s="14">
        <v>6</v>
      </c>
      <c r="B8" s="15" t="s">
        <v>55</v>
      </c>
      <c r="C8" s="16" t="s">
        <v>50</v>
      </c>
      <c r="D8" s="17">
        <v>37333</v>
      </c>
      <c r="E8" s="17">
        <v>37412</v>
      </c>
      <c r="F8" s="18">
        <f t="shared" si="0"/>
        <v>79</v>
      </c>
      <c r="G8" s="18">
        <f t="array" ref="G8">INDEX($L$5:$M$7,MATCH(LEFT(C8,LEN(C8)-4),$K$5:$K$7,0),IF(F8&lt;10,1,2))</f>
        <v>50</v>
      </c>
      <c r="H8" s="19">
        <v>0.05</v>
      </c>
      <c r="I8" s="18">
        <v>3752.5</v>
      </c>
      <c r="L8" s="64"/>
      <c r="M8" s="64"/>
    </row>
    <row r="9" spans="1:13" ht="15.75" x14ac:dyDescent="0.25">
      <c r="A9" s="14">
        <v>7</v>
      </c>
      <c r="B9" s="15" t="s">
        <v>56</v>
      </c>
      <c r="C9" s="16" t="s">
        <v>52</v>
      </c>
      <c r="D9" s="17">
        <v>37336</v>
      </c>
      <c r="E9" s="17">
        <v>37399</v>
      </c>
      <c r="F9" s="18">
        <f t="shared" si="0"/>
        <v>63</v>
      </c>
      <c r="G9" s="18">
        <f t="array" ref="G9">INDEX($L$5:$M$7,MATCH(LEFT(C9,LEN(C9)-4),$K$5:$K$7,0),IF(F9&lt;10,1,2))</f>
        <v>100</v>
      </c>
      <c r="H9" s="20">
        <v>0.1</v>
      </c>
      <c r="I9" s="18">
        <v>5670</v>
      </c>
    </row>
    <row r="10" spans="1:13" ht="15.75" x14ac:dyDescent="0.25">
      <c r="A10" s="14">
        <v>8</v>
      </c>
      <c r="B10" s="15" t="s">
        <v>57</v>
      </c>
      <c r="C10" s="16" t="s">
        <v>48</v>
      </c>
      <c r="D10" s="17">
        <v>37351</v>
      </c>
      <c r="E10" s="17">
        <v>37419</v>
      </c>
      <c r="F10" s="18">
        <f t="shared" si="0"/>
        <v>68</v>
      </c>
      <c r="G10" s="18">
        <f t="array" ref="G10">INDEX($L$5:$M$7,MATCH(LEFT(C10,LEN(C10)-4),$K$5:$K$7,0),IF(F10&lt;10,1,2))</f>
        <v>130</v>
      </c>
      <c r="H10" s="20">
        <v>0.1</v>
      </c>
      <c r="I10" s="18">
        <v>7956</v>
      </c>
    </row>
    <row r="11" spans="1:13" ht="15.75" x14ac:dyDescent="0.25">
      <c r="A11" s="14">
        <v>9</v>
      </c>
      <c r="B11" s="15" t="s">
        <v>58</v>
      </c>
      <c r="C11" s="16" t="s">
        <v>52</v>
      </c>
      <c r="D11" s="17">
        <v>37351</v>
      </c>
      <c r="E11" s="17">
        <v>37400</v>
      </c>
      <c r="F11" s="18">
        <f t="shared" si="0"/>
        <v>49</v>
      </c>
      <c r="G11" s="18">
        <f t="array" ref="G11">INDEX($L$5:$M$7,MATCH(LEFT(C11,LEN(C11)-4),$K$5:$K$7,0),IF(F11&lt;10,1,2))</f>
        <v>100</v>
      </c>
      <c r="H11" s="20">
        <v>0.1</v>
      </c>
      <c r="I11" s="18">
        <v>4410</v>
      </c>
    </row>
    <row r="12" spans="1:13" ht="15.75" x14ac:dyDescent="0.25">
      <c r="A12" s="14">
        <v>10</v>
      </c>
      <c r="B12" s="15" t="s">
        <v>59</v>
      </c>
      <c r="C12" s="16" t="s">
        <v>60</v>
      </c>
      <c r="D12" s="17">
        <v>37352</v>
      </c>
      <c r="E12" s="17">
        <v>37398</v>
      </c>
      <c r="F12" s="18">
        <f t="shared" si="0"/>
        <v>46</v>
      </c>
      <c r="G12" s="18">
        <f t="array" ref="G12">INDEX($L$5:$M$7,MATCH(LEFT(C12,LEN(C12)-4),$K$5:$K$7,0),IF(F12&lt;10,1,2))</f>
        <v>130</v>
      </c>
      <c r="H12" s="20">
        <v>0.1</v>
      </c>
      <c r="I12" s="18">
        <v>5382</v>
      </c>
    </row>
    <row r="13" spans="1:13" ht="15.75" x14ac:dyDescent="0.25">
      <c r="A13" s="14">
        <v>11</v>
      </c>
      <c r="B13" s="15" t="s">
        <v>61</v>
      </c>
      <c r="C13" s="16" t="s">
        <v>52</v>
      </c>
      <c r="D13" s="17">
        <v>37352</v>
      </c>
      <c r="E13" s="17">
        <v>37359</v>
      </c>
      <c r="F13" s="18">
        <f t="shared" si="0"/>
        <v>7</v>
      </c>
      <c r="G13" s="18">
        <f t="array" ref="G13">INDEX($L$5:$M$7,MATCH(LEFT(C13,LEN(C13)-4),$K$5:$K$7,0),IF(F13&lt;10,1,2))</f>
        <v>120</v>
      </c>
      <c r="H13" s="18">
        <v>0</v>
      </c>
      <c r="I13" s="18">
        <v>840</v>
      </c>
    </row>
    <row r="14" spans="1:13" ht="15.75" x14ac:dyDescent="0.25">
      <c r="A14" s="14">
        <v>12</v>
      </c>
      <c r="B14" s="15" t="s">
        <v>62</v>
      </c>
      <c r="C14" s="16" t="s">
        <v>52</v>
      </c>
      <c r="D14" s="17">
        <v>37356</v>
      </c>
      <c r="E14" s="17">
        <v>37382</v>
      </c>
      <c r="F14" s="18">
        <f t="shared" si="0"/>
        <v>26</v>
      </c>
      <c r="G14" s="18">
        <f t="array" ref="G14">INDEX($L$5:$M$7,MATCH(LEFT(C14,LEN(C14)-4),$K$5:$K$7,0),IF(F14&lt;10,1,2))</f>
        <v>100</v>
      </c>
      <c r="H14" s="18">
        <v>0</v>
      </c>
      <c r="I14" s="18">
        <v>2600</v>
      </c>
    </row>
    <row r="15" spans="1:13" ht="15.75" x14ac:dyDescent="0.25">
      <c r="A15" s="105" t="s">
        <v>23</v>
      </c>
      <c r="B15" s="106"/>
      <c r="C15" s="106"/>
      <c r="D15" s="106"/>
      <c r="E15" s="106"/>
      <c r="F15" s="107"/>
      <c r="G15" s="18"/>
      <c r="H15" s="18"/>
      <c r="I15" s="20">
        <v>41076.5</v>
      </c>
    </row>
    <row r="17" spans="1:7" ht="15.75" x14ac:dyDescent="0.25">
      <c r="A17" s="23" t="s">
        <v>63</v>
      </c>
      <c r="B17" s="21"/>
      <c r="C17" s="21"/>
      <c r="D17" s="21"/>
      <c r="E17" s="21"/>
      <c r="F17" s="21"/>
      <c r="G17" s="21"/>
    </row>
    <row r="18" spans="1:7" ht="15.75" x14ac:dyDescent="0.25">
      <c r="A18" s="22" t="s">
        <v>193</v>
      </c>
      <c r="B18" s="21"/>
      <c r="C18" s="21"/>
      <c r="D18" s="21"/>
      <c r="E18" s="21"/>
      <c r="F18" s="21"/>
      <c r="G18" s="21"/>
    </row>
    <row r="19" spans="1:7" ht="15.75" x14ac:dyDescent="0.25">
      <c r="A19" s="22" t="s">
        <v>64</v>
      </c>
      <c r="B19" s="21"/>
      <c r="C19" s="21"/>
      <c r="D19" s="21"/>
      <c r="E19" s="21"/>
      <c r="F19" s="21"/>
      <c r="G19" s="21"/>
    </row>
  </sheetData>
  <mergeCells count="5">
    <mergeCell ref="A1:I1"/>
    <mergeCell ref="A15:F15"/>
    <mergeCell ref="K3:K4"/>
    <mergeCell ref="L3:M3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"/>
  <sheetViews>
    <sheetView workbookViewId="0">
      <selection activeCell="G13" sqref="G13"/>
    </sheetView>
  </sheetViews>
  <sheetFormatPr defaultRowHeight="15" x14ac:dyDescent="0.25"/>
  <cols>
    <col min="1" max="1" width="15.7109375" customWidth="1"/>
    <col min="2" max="2" width="11.140625" customWidth="1"/>
    <col min="3" max="3" width="12.140625" customWidth="1"/>
    <col min="4" max="4" width="12.42578125" customWidth="1"/>
    <col min="5" max="5" width="12.5703125" customWidth="1"/>
    <col min="6" max="6" width="13.140625" customWidth="1"/>
  </cols>
  <sheetData>
    <row r="1" spans="1:15" x14ac:dyDescent="0.25">
      <c r="A1" s="113" t="s">
        <v>104</v>
      </c>
      <c r="B1" s="113"/>
      <c r="C1" s="113"/>
      <c r="D1" s="113"/>
      <c r="E1" s="113"/>
      <c r="F1" s="113"/>
    </row>
    <row r="2" spans="1:15" x14ac:dyDescent="0.25">
      <c r="A2" s="114"/>
      <c r="B2" s="114"/>
      <c r="C2" s="114"/>
      <c r="D2" s="114"/>
      <c r="E2" s="114"/>
      <c r="F2" s="114"/>
    </row>
    <row r="3" spans="1:15" ht="25.5" x14ac:dyDescent="0.25">
      <c r="A3" s="40" t="s">
        <v>1</v>
      </c>
      <c r="B3" s="41" t="s">
        <v>105</v>
      </c>
      <c r="C3" s="41" t="s">
        <v>106</v>
      </c>
      <c r="D3" s="41" t="s">
        <v>107</v>
      </c>
      <c r="E3" s="40" t="s">
        <v>108</v>
      </c>
      <c r="F3" s="40" t="s">
        <v>24</v>
      </c>
      <c r="H3" s="50" t="s">
        <v>131</v>
      </c>
      <c r="I3" s="49" t="s">
        <v>132</v>
      </c>
      <c r="J3" s="47"/>
      <c r="K3" s="47"/>
    </row>
    <row r="4" spans="1:15" x14ac:dyDescent="0.25">
      <c r="A4" s="36">
        <v>40584</v>
      </c>
      <c r="B4" s="37" t="s">
        <v>109</v>
      </c>
      <c r="C4" s="38">
        <v>54</v>
      </c>
      <c r="D4" s="39"/>
      <c r="E4" s="39">
        <f t="array" ref="E4">INDEX($B$17:$E$18,IF(C4&gt;45,1,2),MATCH(LEFT(B4,2),$B$15:$E$15,0))</f>
        <v>200000</v>
      </c>
      <c r="F4" s="39"/>
      <c r="H4" s="47"/>
      <c r="I4" s="47"/>
      <c r="J4" s="47"/>
      <c r="K4" s="47"/>
    </row>
    <row r="5" spans="1:15" x14ac:dyDescent="0.25">
      <c r="A5" s="36">
        <v>40585</v>
      </c>
      <c r="B5" s="37" t="s">
        <v>110</v>
      </c>
      <c r="C5" s="38">
        <v>42</v>
      </c>
      <c r="D5" s="39"/>
      <c r="E5" s="39">
        <f t="array" ref="E5">INDEX($B$17:$E$18,IF(C5&gt;45,1,2),MATCH(LEFT(B5,2),$B$15:$E$15,0))</f>
        <v>210000</v>
      </c>
      <c r="F5" s="39"/>
      <c r="H5" s="83" t="s">
        <v>196</v>
      </c>
      <c r="I5" s="48"/>
      <c r="J5" s="47"/>
      <c r="K5" s="47"/>
    </row>
    <row r="6" spans="1:15" x14ac:dyDescent="0.25">
      <c r="A6" s="36">
        <v>40587</v>
      </c>
      <c r="B6" s="37" t="s">
        <v>111</v>
      </c>
      <c r="C6" s="38">
        <v>64</v>
      </c>
      <c r="D6" s="39"/>
      <c r="E6" s="39">
        <f t="array" ref="E6">INDEX($B$17:$E$18,IF(C6&gt;45,1,2),MATCH(LEFT(B6,2),$B$15:$E$15,0))</f>
        <v>150000</v>
      </c>
      <c r="F6" s="39"/>
      <c r="H6" s="47" t="s">
        <v>133</v>
      </c>
      <c r="J6" s="47"/>
      <c r="K6" s="47"/>
    </row>
    <row r="7" spans="1:15" x14ac:dyDescent="0.25">
      <c r="A7" s="36">
        <v>40608</v>
      </c>
      <c r="B7" s="37" t="s">
        <v>112</v>
      </c>
      <c r="C7" s="38">
        <v>36</v>
      </c>
      <c r="D7" s="39"/>
      <c r="E7" s="39">
        <f t="array" ref="E7">INDEX($B$17:$E$18,IF(C7&gt;45,1,2),MATCH(LEFT(B7,2),$B$15:$E$15,0))</f>
        <v>320000</v>
      </c>
      <c r="F7" s="39"/>
      <c r="H7" s="52"/>
      <c r="J7" s="47"/>
      <c r="K7" s="47"/>
    </row>
    <row r="8" spans="1:15" x14ac:dyDescent="0.25">
      <c r="A8" s="36">
        <v>40613</v>
      </c>
      <c r="B8" s="37" t="s">
        <v>113</v>
      </c>
      <c r="C8" s="38">
        <v>32</v>
      </c>
      <c r="D8" s="39"/>
      <c r="E8" s="39">
        <f t="array" ref="E8">INDEX($B$17:$E$18,IF(C8&gt;45,1,2),MATCH(LEFT(B8,2),$B$15:$E$15,0))</f>
        <v>210000</v>
      </c>
      <c r="F8" s="39"/>
      <c r="J8" s="47"/>
      <c r="K8" s="47"/>
    </row>
    <row r="9" spans="1:15" x14ac:dyDescent="0.25">
      <c r="A9" s="36">
        <v>40620</v>
      </c>
      <c r="B9" s="37" t="s">
        <v>114</v>
      </c>
      <c r="C9" s="38">
        <v>68</v>
      </c>
      <c r="D9" s="39"/>
      <c r="E9" s="39">
        <f t="array" ref="E9">INDEX($B$17:$E$18,IF(C9&gt;45,1,2),MATCH(LEFT(B9,2),$B$15:$E$15,0))</f>
        <v>200000</v>
      </c>
      <c r="F9" s="39"/>
      <c r="H9" s="53"/>
    </row>
    <row r="10" spans="1:15" x14ac:dyDescent="0.25">
      <c r="A10" s="36">
        <v>40628</v>
      </c>
      <c r="B10" s="37" t="s">
        <v>115</v>
      </c>
      <c r="C10" s="38">
        <v>100</v>
      </c>
      <c r="D10" s="39"/>
      <c r="E10" s="39">
        <f t="array" ref="E10">INDEX($B$17:$E$18,IF(C10&gt;45,1,2),MATCH(LEFT(B10,2),$B$15:$E$15,0))</f>
        <v>350000</v>
      </c>
      <c r="F10" s="39"/>
      <c r="J10" s="51"/>
    </row>
    <row r="11" spans="1:15" x14ac:dyDescent="0.25">
      <c r="A11" s="36">
        <v>40639</v>
      </c>
      <c r="B11" s="37" t="s">
        <v>116</v>
      </c>
      <c r="C11" s="38">
        <v>48</v>
      </c>
      <c r="D11" s="39"/>
      <c r="E11" s="39">
        <f t="array" ref="E11">INDEX($B$17:$E$18,IF(C11&gt;45,1,2),MATCH(LEFT(B11,2),$B$15:$E$15,0))</f>
        <v>150000</v>
      </c>
      <c r="F11" s="39"/>
    </row>
    <row r="12" spans="1:15" x14ac:dyDescent="0.25">
      <c r="A12" s="36">
        <v>40642</v>
      </c>
      <c r="B12" s="37" t="s">
        <v>117</v>
      </c>
      <c r="C12" s="38">
        <v>61</v>
      </c>
      <c r="D12" s="39"/>
      <c r="E12" s="39">
        <f t="array" ref="E12">INDEX($B$17:$E$18,IF(C12&gt;45,1,2),MATCH(LEFT(B12,2),$B$15:$E$15,0))</f>
        <v>350000</v>
      </c>
      <c r="F12" s="39"/>
    </row>
    <row r="14" spans="1:15" x14ac:dyDescent="0.25">
      <c r="A14" s="115" t="s">
        <v>118</v>
      </c>
      <c r="B14" s="116"/>
      <c r="C14" s="116"/>
      <c r="D14" s="116"/>
      <c r="E14" s="117"/>
      <c r="L14" s="47"/>
      <c r="M14" s="47"/>
      <c r="N14" s="47"/>
      <c r="O14" s="47"/>
    </row>
    <row r="15" spans="1:15" x14ac:dyDescent="0.25">
      <c r="A15" s="42" t="s">
        <v>119</v>
      </c>
      <c r="B15" s="43" t="s">
        <v>120</v>
      </c>
      <c r="C15" s="43" t="s">
        <v>121</v>
      </c>
      <c r="D15" s="43" t="s">
        <v>122</v>
      </c>
      <c r="E15" s="43" t="s">
        <v>123</v>
      </c>
      <c r="L15" s="47"/>
      <c r="M15" s="47"/>
      <c r="N15" s="47"/>
      <c r="O15" s="47"/>
    </row>
    <row r="16" spans="1:15" x14ac:dyDescent="0.25">
      <c r="A16" s="45" t="s">
        <v>124</v>
      </c>
      <c r="B16" s="44" t="s">
        <v>125</v>
      </c>
      <c r="C16" s="44" t="s">
        <v>126</v>
      </c>
      <c r="D16" s="44" t="s">
        <v>127</v>
      </c>
      <c r="E16" s="44" t="s">
        <v>128</v>
      </c>
      <c r="L16" s="47"/>
      <c r="M16" s="47"/>
      <c r="N16" s="47"/>
      <c r="O16" s="47"/>
    </row>
    <row r="17" spans="1:15" x14ac:dyDescent="0.25">
      <c r="A17" s="45" t="s">
        <v>129</v>
      </c>
      <c r="B17" s="46">
        <v>350000</v>
      </c>
      <c r="C17" s="46">
        <v>220000</v>
      </c>
      <c r="D17" s="46">
        <v>200000</v>
      </c>
      <c r="E17" s="46">
        <v>150000</v>
      </c>
      <c r="L17" s="47"/>
      <c r="M17" s="47"/>
      <c r="N17" s="47"/>
      <c r="O17" s="47"/>
    </row>
    <row r="18" spans="1:15" x14ac:dyDescent="0.25">
      <c r="A18" s="45" t="s">
        <v>130</v>
      </c>
      <c r="B18" s="46">
        <v>320000</v>
      </c>
      <c r="C18" s="46">
        <v>210000</v>
      </c>
      <c r="D18" s="46">
        <v>195000</v>
      </c>
      <c r="E18" s="46">
        <v>135000</v>
      </c>
      <c r="L18" s="47"/>
      <c r="M18" s="47"/>
      <c r="N18" s="47"/>
      <c r="O18" s="47"/>
    </row>
    <row r="19" spans="1:15" x14ac:dyDescent="0.25">
      <c r="L19" s="47"/>
      <c r="M19" s="47"/>
      <c r="N19" s="47"/>
      <c r="O19" s="47"/>
    </row>
  </sheetData>
  <mergeCells count="2">
    <mergeCell ref="A1:F2"/>
    <mergeCell ref="A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7"/>
  <sheetViews>
    <sheetView workbookViewId="0">
      <selection activeCell="F3" sqref="F3:F7"/>
    </sheetView>
  </sheetViews>
  <sheetFormatPr defaultRowHeight="15" x14ac:dyDescent="0.25"/>
  <cols>
    <col min="1" max="1" width="12.85546875" customWidth="1"/>
    <col min="2" max="2" width="14.140625" customWidth="1"/>
    <col min="3" max="3" width="20.140625" customWidth="1"/>
    <col min="4" max="4" width="12.85546875" customWidth="1"/>
    <col min="5" max="5" width="11.7109375" customWidth="1"/>
    <col min="7" max="7" width="18.28515625" customWidth="1"/>
    <col min="8" max="8" width="16.5703125" customWidth="1"/>
  </cols>
  <sheetData>
    <row r="2" spans="1:7" x14ac:dyDescent="0.25">
      <c r="A2" s="54" t="s">
        <v>1</v>
      </c>
      <c r="B2" s="54" t="s">
        <v>26</v>
      </c>
      <c r="C2" s="54" t="s">
        <v>27</v>
      </c>
      <c r="D2" s="54" t="s">
        <v>28</v>
      </c>
      <c r="E2" s="54" t="s">
        <v>25</v>
      </c>
      <c r="F2" s="54" t="s">
        <v>7</v>
      </c>
      <c r="G2" s="54" t="s">
        <v>24</v>
      </c>
    </row>
    <row r="3" spans="1:7" x14ac:dyDescent="0.25">
      <c r="A3" s="55">
        <v>36892</v>
      </c>
      <c r="B3" s="56" t="s">
        <v>134</v>
      </c>
      <c r="C3" s="56" t="s">
        <v>29</v>
      </c>
      <c r="D3" s="56" t="s">
        <v>30</v>
      </c>
      <c r="E3" s="84"/>
      <c r="F3" s="84">
        <f t="array" ref="F3">INDEX($B$11:$D$13,MATCH("Tháng"&amp;MONTH(A3)*1,$A$11:$A$13,0),MATCH(D3,$B$10:$D$10,0))</f>
        <v>12.5</v>
      </c>
      <c r="G3" s="85"/>
    </row>
    <row r="4" spans="1:7" x14ac:dyDescent="0.25">
      <c r="A4" s="55">
        <v>36911</v>
      </c>
      <c r="B4" s="56" t="s">
        <v>136</v>
      </c>
      <c r="C4" s="56" t="s">
        <v>31</v>
      </c>
      <c r="D4" s="56" t="s">
        <v>32</v>
      </c>
      <c r="E4" s="84"/>
      <c r="F4" s="84">
        <f t="array" ref="F4">INDEX($B$11:$D$13,MATCH("Tháng"&amp;MONTH(A4)*1,$A$11:$A$13,0),MATCH(D4,$B$10:$D$10,0))</f>
        <v>13</v>
      </c>
      <c r="G4" s="85"/>
    </row>
    <row r="5" spans="1:7" x14ac:dyDescent="0.25">
      <c r="A5" s="55">
        <v>36913</v>
      </c>
      <c r="B5" s="56" t="s">
        <v>137</v>
      </c>
      <c r="C5" s="56" t="s">
        <v>33</v>
      </c>
      <c r="D5" s="56" t="s">
        <v>30</v>
      </c>
      <c r="E5" s="84"/>
      <c r="F5" s="84">
        <f t="array" ref="F5">INDEX($B$11:$D$13,MATCH("Tháng"&amp;MONTH(A5)*1,$A$11:$A$13,0),MATCH(D5,$B$10:$D$10,0))</f>
        <v>12.5</v>
      </c>
      <c r="G5" s="85"/>
    </row>
    <row r="6" spans="1:7" x14ac:dyDescent="0.25">
      <c r="A6" s="55">
        <v>36948</v>
      </c>
      <c r="B6" s="56" t="s">
        <v>138</v>
      </c>
      <c r="C6" s="56" t="s">
        <v>34</v>
      </c>
      <c r="D6" s="56" t="s">
        <v>30</v>
      </c>
      <c r="E6" s="84"/>
      <c r="F6" s="84">
        <f t="array" ref="F6">INDEX($B$11:$D$13,MATCH("Tháng"&amp;MONTH(A6)*1,$A$11:$A$13,0),MATCH(D6,$B$10:$D$10,0))</f>
        <v>13</v>
      </c>
      <c r="G6" s="85"/>
    </row>
    <row r="7" spans="1:7" x14ac:dyDescent="0.25">
      <c r="A7" s="55">
        <v>36964</v>
      </c>
      <c r="B7" s="56" t="s">
        <v>140</v>
      </c>
      <c r="C7" s="56" t="s">
        <v>35</v>
      </c>
      <c r="D7" s="56" t="s">
        <v>32</v>
      </c>
      <c r="E7" s="84"/>
      <c r="F7" s="84">
        <f t="array" ref="F7">INDEX($B$11:$D$13,MATCH("Tháng"&amp;MONTH(A7)*1,$A$11:$A$13,0),MATCH(D7,$B$10:$D$10,0))</f>
        <v>13.5</v>
      </c>
      <c r="G7" s="85"/>
    </row>
    <row r="9" spans="1:7" x14ac:dyDescent="0.25">
      <c r="A9" s="118" t="s">
        <v>36</v>
      </c>
      <c r="B9" s="118"/>
      <c r="C9" s="118"/>
      <c r="D9" s="118"/>
    </row>
    <row r="10" spans="1:7" x14ac:dyDescent="0.25">
      <c r="A10" s="59" t="s">
        <v>142</v>
      </c>
      <c r="B10" s="57" t="s">
        <v>30</v>
      </c>
      <c r="C10" s="57" t="s">
        <v>32</v>
      </c>
      <c r="D10" s="57" t="s">
        <v>37</v>
      </c>
    </row>
    <row r="11" spans="1:7" x14ac:dyDescent="0.25">
      <c r="A11" s="60" t="s">
        <v>135</v>
      </c>
      <c r="B11" s="58">
        <v>12.5</v>
      </c>
      <c r="C11" s="58">
        <v>13</v>
      </c>
      <c r="D11" s="58">
        <v>8.5</v>
      </c>
    </row>
    <row r="12" spans="1:7" x14ac:dyDescent="0.25">
      <c r="A12" s="60" t="s">
        <v>139</v>
      </c>
      <c r="B12" s="58">
        <v>13</v>
      </c>
      <c r="C12" s="58">
        <v>14</v>
      </c>
      <c r="D12" s="58">
        <v>8</v>
      </c>
    </row>
    <row r="13" spans="1:7" x14ac:dyDescent="0.25">
      <c r="A13" s="60" t="s">
        <v>141</v>
      </c>
      <c r="B13" s="58">
        <v>14</v>
      </c>
      <c r="C13" s="58">
        <v>13.5</v>
      </c>
      <c r="D13" s="58">
        <v>7.5</v>
      </c>
    </row>
    <row r="15" spans="1:7" x14ac:dyDescent="0.25">
      <c r="A15" s="61" t="s">
        <v>182</v>
      </c>
      <c r="B15" s="61"/>
      <c r="C15" s="61"/>
      <c r="D15" s="61"/>
      <c r="E15" s="61"/>
      <c r="F15" s="61"/>
    </row>
    <row r="16" spans="1:7" x14ac:dyDescent="0.25">
      <c r="A16" s="61"/>
      <c r="B16" s="61"/>
      <c r="C16" s="61"/>
      <c r="D16" s="61"/>
      <c r="E16" s="61"/>
      <c r="F16" s="61"/>
    </row>
    <row r="17" spans="2:6" x14ac:dyDescent="0.25">
      <c r="B17" s="61"/>
      <c r="C17" s="61"/>
      <c r="D17" s="61"/>
      <c r="E17" s="61"/>
      <c r="F17" s="61"/>
    </row>
  </sheetData>
  <mergeCells count="1">
    <mergeCell ref="A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"/>
  <sheetViews>
    <sheetView workbookViewId="0">
      <selection activeCell="E17" sqref="E17"/>
    </sheetView>
  </sheetViews>
  <sheetFormatPr defaultRowHeight="15" x14ac:dyDescent="0.25"/>
  <cols>
    <col min="1" max="1" width="10.85546875" bestFit="1" customWidth="1"/>
    <col min="3" max="3" width="16.85546875" customWidth="1"/>
    <col min="5" max="5" width="14.5703125" customWidth="1"/>
  </cols>
  <sheetData>
    <row r="1" spans="1:15" s="62" customFormat="1" x14ac:dyDescent="0.25"/>
    <row r="2" spans="1:15" x14ac:dyDescent="0.25">
      <c r="A2" s="88" t="s">
        <v>1</v>
      </c>
      <c r="B2" s="88" t="s">
        <v>167</v>
      </c>
      <c r="C2" s="88" t="s">
        <v>90</v>
      </c>
      <c r="D2" s="88" t="s">
        <v>25</v>
      </c>
      <c r="E2" s="88" t="s">
        <v>7</v>
      </c>
      <c r="F2" s="62"/>
      <c r="G2" s="62"/>
      <c r="H2" s="62"/>
      <c r="I2" s="62"/>
      <c r="J2" s="62"/>
      <c r="K2" s="62"/>
      <c r="L2" s="62"/>
      <c r="M2" s="62"/>
      <c r="N2" s="62"/>
    </row>
    <row r="3" spans="1:15" ht="16.5" x14ac:dyDescent="0.25">
      <c r="A3" s="78">
        <v>37622</v>
      </c>
      <c r="B3" s="63" t="s">
        <v>168</v>
      </c>
      <c r="C3" s="79" t="str">
        <f t="array" ref="C3">INDEX($H$5:$H$7,MATCH(LEFT(B3,1),$G$5:$G$7,0))</f>
        <v>Xăng</v>
      </c>
      <c r="D3" s="63">
        <v>20</v>
      </c>
      <c r="E3" s="80">
        <f t="array" ref="E3">IFERROR((INDEX($I$5:$M$7,MATCH(LEFT(B3,1),$G$5:$G$7,0),MATCH(RIGHT(B3,2),$I$4:$M$4,0))*IF(D3&gt;15,0.95,1)),"")</f>
        <v>23750</v>
      </c>
      <c r="F3" s="62"/>
      <c r="G3" s="62"/>
      <c r="H3" s="62"/>
      <c r="I3" s="62"/>
      <c r="J3" s="62"/>
      <c r="K3" s="62"/>
      <c r="L3" s="62"/>
      <c r="M3" s="62"/>
      <c r="N3" s="62"/>
    </row>
    <row r="4" spans="1:15" ht="16.5" x14ac:dyDescent="0.25">
      <c r="A4" s="78">
        <v>37624</v>
      </c>
      <c r="B4" s="63" t="s">
        <v>169</v>
      </c>
      <c r="C4" s="79" t="str">
        <f t="array" ref="C4">INDEX($H$5:$H$7,MATCH(LEFT(B4,1),$G$5:$G$7,0))</f>
        <v>Dầu</v>
      </c>
      <c r="D4" s="63">
        <v>16</v>
      </c>
      <c r="E4" s="80">
        <f t="array" ref="E4">IFERROR((INDEX($I$5:$M$7,MATCH(LEFT(B4,1),$G$5:$G$7,0),MATCH(RIGHT(B4,2),$I$4:$M$4,0))*IF(D4&gt;15,0.95,1)),"")</f>
        <v>25650</v>
      </c>
      <c r="F4" s="62"/>
      <c r="G4" s="63"/>
      <c r="H4" s="63"/>
      <c r="I4" s="63" t="s">
        <v>170</v>
      </c>
      <c r="J4" s="63" t="s">
        <v>171</v>
      </c>
      <c r="K4" s="63" t="s">
        <v>172</v>
      </c>
      <c r="L4" s="63" t="s">
        <v>173</v>
      </c>
      <c r="M4" s="63" t="s">
        <v>174</v>
      </c>
      <c r="N4" s="62"/>
    </row>
    <row r="5" spans="1:15" ht="16.5" x14ac:dyDescent="0.25">
      <c r="A5" s="78">
        <v>37626</v>
      </c>
      <c r="B5" s="63" t="s">
        <v>175</v>
      </c>
      <c r="C5" s="79" t="str">
        <f t="array" ref="C5">INDEX($H$5:$H$7,MATCH(LEFT(B5,1),$G$5:$G$7,0))</f>
        <v>Nhớt</v>
      </c>
      <c r="D5" s="63">
        <v>12</v>
      </c>
      <c r="E5" s="80">
        <f t="array" ref="E5">IFERROR((INDEX($I$5:$M$7,MATCH(LEFT(B5,1),$G$5:$G$7,0),MATCH(RIGHT(B5,2),$I$4:$M$4,0))*IF(D5&gt;15,0.95,1)),"")</f>
        <v>23500</v>
      </c>
      <c r="F5" s="62"/>
      <c r="G5" s="63" t="s">
        <v>13</v>
      </c>
      <c r="H5" s="63" t="s">
        <v>176</v>
      </c>
      <c r="I5" s="63">
        <v>25000</v>
      </c>
      <c r="J5" s="63">
        <v>23000</v>
      </c>
      <c r="K5" s="63">
        <v>21000</v>
      </c>
      <c r="L5" s="63">
        <v>24000</v>
      </c>
      <c r="M5" s="63">
        <v>20000</v>
      </c>
      <c r="N5" s="62"/>
    </row>
    <row r="6" spans="1:15" ht="16.5" x14ac:dyDescent="0.25">
      <c r="A6" s="78">
        <v>37639</v>
      </c>
      <c r="B6" s="63" t="s">
        <v>177</v>
      </c>
      <c r="C6" s="79" t="str">
        <f t="array" ref="C6">INDEX($H$5:$H$7,MATCH(LEFT(B6,1),$G$5:$G$7,0))</f>
        <v>Xăng</v>
      </c>
      <c r="D6" s="63">
        <v>15</v>
      </c>
      <c r="E6" s="80">
        <f t="array" ref="E6">IFERROR((INDEX($I$5:$M$7,MATCH(LEFT(B6,1),$G$5:$G$7,0),MATCH(RIGHT(B6,2),$I$4:$M$4,0))*IF(D6&gt;15,0.95,1)),"")</f>
        <v>24000</v>
      </c>
      <c r="F6" s="62"/>
      <c r="G6" s="63" t="s">
        <v>152</v>
      </c>
      <c r="H6" s="63" t="s">
        <v>178</v>
      </c>
      <c r="I6" s="63">
        <v>26000</v>
      </c>
      <c r="J6" s="63">
        <v>27000</v>
      </c>
      <c r="K6" s="63">
        <v>28000</v>
      </c>
      <c r="L6" s="63">
        <v>29000</v>
      </c>
      <c r="M6" s="63">
        <v>18000</v>
      </c>
      <c r="N6" s="62"/>
    </row>
    <row r="7" spans="1:15" ht="16.5" x14ac:dyDescent="0.25">
      <c r="A7" s="78">
        <v>37646</v>
      </c>
      <c r="B7" s="81" t="s">
        <v>169</v>
      </c>
      <c r="C7" s="79" t="str">
        <f t="array" ref="C7">INDEX($H$5:$H$7,MATCH(LEFT(B7,1),$G$5:$G$7,0))</f>
        <v>Dầu</v>
      </c>
      <c r="D7" s="63">
        <v>14</v>
      </c>
      <c r="E7" s="80">
        <f t="array" ref="E7">IFERROR((INDEX($I$5:$M$7,MATCH(LEFT(B7,1),$G$5:$G$7,0),MATCH(RIGHT(B7,2),$I$4:$M$4,0))*IF(D7&gt;15,0.95,1)),"")</f>
        <v>27000</v>
      </c>
      <c r="F7" s="62"/>
      <c r="G7" s="63" t="s">
        <v>165</v>
      </c>
      <c r="H7" s="63" t="s">
        <v>179</v>
      </c>
      <c r="I7" s="63">
        <v>20000</v>
      </c>
      <c r="J7" s="63">
        <v>21500</v>
      </c>
      <c r="K7" s="63">
        <v>23500</v>
      </c>
      <c r="L7" s="63">
        <v>24500</v>
      </c>
      <c r="M7" s="63">
        <v>19000</v>
      </c>
      <c r="N7" s="62"/>
    </row>
    <row r="8" spans="1:15" ht="16.5" x14ac:dyDescent="0.25">
      <c r="A8" s="78">
        <v>37656</v>
      </c>
      <c r="B8" s="81" t="s">
        <v>168</v>
      </c>
      <c r="C8" s="79" t="str">
        <f t="array" ref="C8">INDEX($H$5:$H$7,MATCH(LEFT(B8,1),$G$5:$G$7,0))</f>
        <v>Xăng</v>
      </c>
      <c r="D8" s="63">
        <v>18</v>
      </c>
      <c r="E8" s="80">
        <f t="array" ref="E8">IFERROR((INDEX($I$5:$M$7,MATCH(LEFT(B8,1),$G$5:$G$7,0),MATCH(RIGHT(B8,2),$I$4:$M$4,0))*IF(D8&gt;15,0.95,1)),"")</f>
        <v>23750</v>
      </c>
      <c r="F8" s="62"/>
      <c r="G8" s="62"/>
      <c r="H8" s="62"/>
      <c r="I8" s="62"/>
      <c r="J8" s="62"/>
      <c r="K8" s="62"/>
      <c r="L8" s="62"/>
      <c r="M8" s="62"/>
      <c r="N8" s="62"/>
    </row>
    <row r="9" spans="1:15" ht="16.5" x14ac:dyDescent="0.25">
      <c r="A9" s="78">
        <v>37662</v>
      </c>
      <c r="B9" s="81" t="s">
        <v>175</v>
      </c>
      <c r="C9" s="79" t="str">
        <f t="array" ref="C9">INDEX($H$5:$H$7,MATCH(LEFT(B9,1),$G$5:$G$7,0))</f>
        <v>Nhớt</v>
      </c>
      <c r="D9" s="63">
        <v>17</v>
      </c>
      <c r="E9" s="80">
        <f t="array" ref="E9">IFERROR((INDEX($I$5:$M$7,MATCH(LEFT(B9,1),$G$5:$G$7,0),MATCH(RIGHT(B9,2),$I$4:$M$4,0))*IF(D9&gt;15,0.95,1)),"")</f>
        <v>22325</v>
      </c>
      <c r="F9" s="62"/>
      <c r="G9" s="82" t="s">
        <v>191</v>
      </c>
      <c r="H9" s="62"/>
      <c r="I9" s="62"/>
      <c r="J9" s="62"/>
      <c r="K9" s="62"/>
      <c r="L9" s="62"/>
      <c r="M9" s="62"/>
      <c r="N9" s="62"/>
    </row>
    <row r="10" spans="1:15" ht="16.5" x14ac:dyDescent="0.25">
      <c r="A10" s="78">
        <v>37663</v>
      </c>
      <c r="B10" s="81" t="s">
        <v>192</v>
      </c>
      <c r="C10" s="79" t="str">
        <f t="array" ref="C10">INDEX($H$5:$H$7,MATCH(LEFT(B10,1),$G$5:$G$7,0))</f>
        <v>Dầu</v>
      </c>
      <c r="D10" s="63">
        <v>11</v>
      </c>
      <c r="E10" s="80" t="str">
        <f t="array" ref="E10">IFERROR((INDEX($I$5:$M$7,MATCH(LEFT(B10,1),$G$5:$G$7,0),MATCH(RIGHT(B10,2),$I$4:$M$4,0))*IF(D10&gt;15,0.95,1)),"")</f>
        <v/>
      </c>
      <c r="F10" s="62"/>
      <c r="G10" s="82" t="s">
        <v>197</v>
      </c>
      <c r="H10" s="82"/>
      <c r="I10" s="82"/>
      <c r="J10" s="82"/>
      <c r="K10" s="82"/>
      <c r="L10" s="82"/>
      <c r="M10" s="82"/>
      <c r="N10" s="82"/>
      <c r="O10" s="82"/>
    </row>
    <row r="11" spans="1:15" ht="16.5" x14ac:dyDescent="0.25">
      <c r="A11" s="78">
        <v>37669</v>
      </c>
      <c r="B11" s="81" t="s">
        <v>177</v>
      </c>
      <c r="C11" s="79" t="str">
        <f t="array" ref="C11">INDEX($H$5:$H$7,MATCH(LEFT(B11,1),$G$5:$G$7,0))</f>
        <v>Xăng</v>
      </c>
      <c r="D11" s="81">
        <v>13</v>
      </c>
      <c r="E11" s="80">
        <f t="array" ref="E11">IFERROR((INDEX($I$5:$M$7,MATCH(LEFT(B11,1),$G$5:$G$7,0),MATCH(RIGHT(B11,2),$I$4:$M$4,0))*IF(D11&gt;15,0.95,1)),"")</f>
        <v>24000</v>
      </c>
      <c r="F11" s="62"/>
      <c r="G11" s="87" t="s">
        <v>181</v>
      </c>
      <c r="H11" s="62"/>
      <c r="I11" s="62"/>
      <c r="J11" s="62"/>
      <c r="K11" s="62"/>
      <c r="L11" s="62"/>
      <c r="M11" s="62"/>
      <c r="N11" s="62"/>
    </row>
    <row r="12" spans="1:15" ht="16.5" x14ac:dyDescent="0.25">
      <c r="A12" s="78">
        <v>37678</v>
      </c>
      <c r="B12" s="81" t="s">
        <v>168</v>
      </c>
      <c r="C12" s="79" t="str">
        <f t="array" ref="C12">INDEX($H$5:$H$7,MATCH(LEFT(B12,1),$G$5:$G$7,0))</f>
        <v>Xăng</v>
      </c>
      <c r="D12" s="81">
        <v>19</v>
      </c>
      <c r="E12" s="80">
        <f t="array" ref="E12">IFERROR((INDEX($I$5:$M$7,MATCH(LEFT(B12,1),$G$5:$G$7,0),MATCH(RIGHT(B12,2),$I$4:$M$4,0))*IF(D12&gt;15,0.95,1)),"")</f>
        <v>23750</v>
      </c>
      <c r="G12" s="82"/>
      <c r="H12" s="82"/>
      <c r="I12" s="62"/>
      <c r="J12" s="62"/>
      <c r="K12" s="62"/>
      <c r="L12" s="62"/>
      <c r="M12" s="62"/>
      <c r="N12" s="62"/>
    </row>
    <row r="13" spans="1:15" x14ac:dyDescent="0.25">
      <c r="A13" s="62"/>
      <c r="B13" s="62"/>
      <c r="C13" s="62"/>
      <c r="D13" s="62"/>
      <c r="E13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tabSelected="1" workbookViewId="0">
      <selection activeCell="H16" sqref="H16"/>
    </sheetView>
  </sheetViews>
  <sheetFormatPr defaultRowHeight="15" x14ac:dyDescent="0.25"/>
  <cols>
    <col min="1" max="1" width="8.140625" customWidth="1"/>
    <col min="2" max="2" width="11.7109375" bestFit="1" customWidth="1"/>
    <col min="3" max="3" width="8.85546875" customWidth="1"/>
    <col min="4" max="4" width="7.7109375" bestFit="1" customWidth="1"/>
    <col min="5" max="5" width="14.85546875" customWidth="1"/>
    <col min="8" max="8" width="13.42578125" customWidth="1"/>
    <col min="9" max="9" width="12.42578125" customWidth="1"/>
    <col min="10" max="10" width="11" customWidth="1"/>
    <col min="11" max="11" width="18" customWidth="1"/>
  </cols>
  <sheetData>
    <row r="1" spans="1:1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6.25" thickBot="1" x14ac:dyDescent="0.3">
      <c r="A2" s="65" t="s">
        <v>183</v>
      </c>
      <c r="B2" s="65" t="s">
        <v>184</v>
      </c>
      <c r="C2" s="65" t="s">
        <v>185</v>
      </c>
      <c r="D2" s="65" t="s">
        <v>186</v>
      </c>
      <c r="E2" s="86" t="s">
        <v>143</v>
      </c>
      <c r="F2" s="62"/>
      <c r="G2" s="119" t="s">
        <v>147</v>
      </c>
      <c r="H2" s="119"/>
      <c r="I2" s="119"/>
      <c r="J2" s="119"/>
      <c r="K2" s="119"/>
    </row>
    <row r="3" spans="1:11" ht="16.5" thickTop="1" thickBot="1" x14ac:dyDescent="0.3">
      <c r="A3" s="66">
        <v>1</v>
      </c>
      <c r="B3" s="67" t="s">
        <v>144</v>
      </c>
      <c r="C3" s="67" t="s">
        <v>145</v>
      </c>
      <c r="D3" s="67">
        <v>10</v>
      </c>
      <c r="E3" s="67">
        <f t="array" ref="E3">INDEX($H$4:$K$8,IFERROR(MATCH(D3,$G$4:$G$8,-1),1),IFERROR(MATCH(LEFT(C3,2),$H$3:$K$3,0),4))</f>
        <v>16</v>
      </c>
      <c r="F3" s="62"/>
      <c r="G3" s="68"/>
      <c r="H3" s="69" t="s">
        <v>149</v>
      </c>
      <c r="I3" s="69" t="s">
        <v>150</v>
      </c>
      <c r="J3" s="69" t="s">
        <v>151</v>
      </c>
      <c r="K3" s="69" t="s">
        <v>189</v>
      </c>
    </row>
    <row r="4" spans="1:11" ht="15.75" thickTop="1" x14ac:dyDescent="0.25">
      <c r="A4" s="66">
        <v>2</v>
      </c>
      <c r="B4" s="67" t="s">
        <v>100</v>
      </c>
      <c r="C4" s="67" t="s">
        <v>146</v>
      </c>
      <c r="D4" s="67">
        <v>15</v>
      </c>
      <c r="E4" s="67">
        <f t="array" ref="E4">INDEX($H$4:$K$8,IFERROR(MATCH(D4,$G$4:$G$8,-1),1),IFERROR(MATCH(LEFT(C4,2),$H$3:$K$3,0),4))</f>
        <v>12</v>
      </c>
      <c r="F4" s="62"/>
      <c r="G4" s="70">
        <v>90</v>
      </c>
      <c r="H4" s="71">
        <v>25</v>
      </c>
      <c r="I4" s="71">
        <v>30</v>
      </c>
      <c r="J4" s="71">
        <v>33</v>
      </c>
      <c r="K4" s="72">
        <v>37</v>
      </c>
    </row>
    <row r="5" spans="1:11" x14ac:dyDescent="0.25">
      <c r="A5" s="66">
        <v>3</v>
      </c>
      <c r="B5" s="67" t="s">
        <v>94</v>
      </c>
      <c r="C5" s="67" t="s">
        <v>148</v>
      </c>
      <c r="D5" s="67">
        <v>30</v>
      </c>
      <c r="E5" s="67">
        <f t="array" ref="E5">INDEX($H$4:$K$8,IFERROR(MATCH(D5,$G$4:$G$8,-1),1),IFERROR(MATCH(LEFT(C5,2),$H$3:$K$3,0),4))</f>
        <v>24</v>
      </c>
      <c r="F5" s="62"/>
      <c r="G5" s="73">
        <v>70</v>
      </c>
      <c r="H5" s="63">
        <v>22</v>
      </c>
      <c r="I5" s="63">
        <v>27</v>
      </c>
      <c r="J5" s="63">
        <v>30</v>
      </c>
      <c r="K5" s="74">
        <v>34</v>
      </c>
    </row>
    <row r="6" spans="1:11" x14ac:dyDescent="0.25">
      <c r="A6" s="66">
        <v>4</v>
      </c>
      <c r="B6" s="67" t="s">
        <v>152</v>
      </c>
      <c r="C6" s="67" t="s">
        <v>153</v>
      </c>
      <c r="D6" s="67">
        <v>5</v>
      </c>
      <c r="E6" s="67">
        <f t="array" ref="E6">INDEX($H$4:$K$8,IFERROR(MATCH(D6,$G$4:$G$8,-1),1),IFERROR(MATCH(LEFT(C6,2),$H$3:$K$3,0),4))</f>
        <v>12</v>
      </c>
      <c r="F6" s="62"/>
      <c r="G6" s="73">
        <v>50</v>
      </c>
      <c r="H6" s="63">
        <v>18</v>
      </c>
      <c r="I6" s="63">
        <v>23</v>
      </c>
      <c r="J6" s="63">
        <v>26</v>
      </c>
      <c r="K6" s="74">
        <v>30</v>
      </c>
    </row>
    <row r="7" spans="1:11" x14ac:dyDescent="0.25">
      <c r="A7" s="66">
        <v>5</v>
      </c>
      <c r="B7" s="67" t="s">
        <v>154</v>
      </c>
      <c r="C7" s="67" t="s">
        <v>155</v>
      </c>
      <c r="D7" s="67">
        <v>20</v>
      </c>
      <c r="E7" s="67">
        <f t="array" ref="E7">INDEX($H$4:$K$8,IFERROR(MATCH(D7,$G$4:$G$8,-1),1),IFERROR(MATCH(LEFT(C7,2),$H$3:$K$3,0),4))</f>
        <v>17</v>
      </c>
      <c r="F7" s="62"/>
      <c r="G7" s="73">
        <v>30</v>
      </c>
      <c r="H7" s="63">
        <v>12</v>
      </c>
      <c r="I7" s="63">
        <v>17</v>
      </c>
      <c r="J7" s="63">
        <v>20</v>
      </c>
      <c r="K7" s="74">
        <v>24</v>
      </c>
    </row>
    <row r="8" spans="1:11" ht="15.75" thickBot="1" x14ac:dyDescent="0.3">
      <c r="A8" s="66">
        <v>6</v>
      </c>
      <c r="B8" s="67" t="s">
        <v>156</v>
      </c>
      <c r="C8" s="67" t="s">
        <v>157</v>
      </c>
      <c r="D8" s="67">
        <v>40</v>
      </c>
      <c r="E8" s="67">
        <f t="array" ref="E8">INDEX($H$4:$K$8,IFERROR(MATCH(D8,$G$4:$G$8,-1),1),IFERROR(MATCH(LEFT(C8,2),$H$3:$K$3,0),4))</f>
        <v>26</v>
      </c>
      <c r="F8" s="62"/>
      <c r="G8" s="75">
        <v>10</v>
      </c>
      <c r="H8" s="76">
        <v>4</v>
      </c>
      <c r="I8" s="76">
        <v>9</v>
      </c>
      <c r="J8" s="76">
        <v>12</v>
      </c>
      <c r="K8" s="77">
        <v>16</v>
      </c>
    </row>
    <row r="9" spans="1:11" x14ac:dyDescent="0.25">
      <c r="A9" s="66">
        <v>7</v>
      </c>
      <c r="B9" s="67" t="s">
        <v>158</v>
      </c>
      <c r="C9" s="67" t="s">
        <v>148</v>
      </c>
      <c r="D9" s="67">
        <v>60</v>
      </c>
      <c r="E9" s="67">
        <f t="array" ref="E9">INDEX($H$4:$K$8,IFERROR(MATCH(D9,$G$4:$G$8,-1),1),IFERROR(MATCH(LEFT(C9,2),$H$3:$K$3,0),4))</f>
        <v>34</v>
      </c>
      <c r="F9" s="62"/>
      <c r="G9" s="62"/>
      <c r="H9" s="62"/>
      <c r="I9" s="62"/>
      <c r="J9" s="62"/>
      <c r="K9" s="62"/>
    </row>
    <row r="10" spans="1:11" x14ac:dyDescent="0.25">
      <c r="A10" s="66">
        <v>8</v>
      </c>
      <c r="B10" s="67" t="s">
        <v>159</v>
      </c>
      <c r="C10" s="67" t="s">
        <v>146</v>
      </c>
      <c r="D10" s="67">
        <v>95</v>
      </c>
      <c r="E10" s="67">
        <f t="array" ref="E10">INDEX($H$4:$K$8,IFERROR(MATCH(D10,$G$4:$G$8,-1),1),IFERROR(MATCH(LEFT(C10,2),$H$3:$K$3,0),4))</f>
        <v>25</v>
      </c>
      <c r="F10" s="62"/>
      <c r="G10" s="62" t="s">
        <v>187</v>
      </c>
      <c r="H10" s="62"/>
      <c r="I10" s="62"/>
      <c r="J10" s="62"/>
      <c r="K10" s="62"/>
    </row>
    <row r="11" spans="1:11" x14ac:dyDescent="0.25">
      <c r="A11" s="66">
        <v>9</v>
      </c>
      <c r="B11" s="67" t="s">
        <v>69</v>
      </c>
      <c r="C11" s="67" t="s">
        <v>160</v>
      </c>
      <c r="D11" s="67">
        <v>42</v>
      </c>
      <c r="E11" s="67">
        <f t="array" ref="E11">INDEX($H$4:$K$8,IFERROR(MATCH(D11,$G$4:$G$8,-1),1),IFERROR(MATCH(LEFT(C11,2),$H$3:$K$3,0),4))</f>
        <v>18</v>
      </c>
      <c r="F11" s="62"/>
      <c r="G11" s="62" t="s">
        <v>188</v>
      </c>
      <c r="H11" s="62"/>
      <c r="J11" s="62"/>
      <c r="K11" s="62"/>
    </row>
    <row r="12" spans="1:11" x14ac:dyDescent="0.25">
      <c r="A12" s="66">
        <v>10</v>
      </c>
      <c r="B12" s="67" t="s">
        <v>161</v>
      </c>
      <c r="C12" s="67" t="s">
        <v>162</v>
      </c>
      <c r="D12" s="67">
        <v>12</v>
      </c>
      <c r="E12" s="67">
        <f t="array" ref="E12">INDEX($H$4:$K$8,IFERROR(MATCH(D12,$G$4:$G$8,-1),1),IFERROR(MATCH(LEFT(C12,2),$H$3:$K$3,0),4))</f>
        <v>24</v>
      </c>
      <c r="F12" s="62"/>
      <c r="G12" s="62" t="s">
        <v>190</v>
      </c>
      <c r="H12" s="62"/>
      <c r="I12" s="62"/>
      <c r="J12" s="62"/>
      <c r="K12" s="62"/>
    </row>
    <row r="13" spans="1:11" x14ac:dyDescent="0.25">
      <c r="A13" s="66">
        <v>11</v>
      </c>
      <c r="B13" s="67" t="s">
        <v>96</v>
      </c>
      <c r="C13" s="67" t="s">
        <v>145</v>
      </c>
      <c r="D13" s="67">
        <v>65</v>
      </c>
      <c r="E13" s="67">
        <f t="array" ref="E13">INDEX($H$4:$K$8,IFERROR(MATCH(D13,$G$4:$G$8,-1),1),IFERROR(MATCH(LEFT(C13,2),$H$3:$K$3,0),4))</f>
        <v>34</v>
      </c>
      <c r="F13" s="62"/>
      <c r="G13" s="62"/>
      <c r="H13" s="62"/>
      <c r="I13" s="62"/>
      <c r="J13" s="62"/>
      <c r="K13" s="62"/>
    </row>
    <row r="14" spans="1:11" x14ac:dyDescent="0.25">
      <c r="A14" s="66">
        <v>12</v>
      </c>
      <c r="B14" s="67" t="s">
        <v>163</v>
      </c>
      <c r="C14" s="67" t="s">
        <v>164</v>
      </c>
      <c r="D14" s="67">
        <v>20</v>
      </c>
      <c r="E14" s="67">
        <f t="array" ref="E14">INDEX($H$4:$K$8,IFERROR(MATCH(D14,$G$4:$G$8,-1),1),IFERROR(MATCH(LEFT(C14,2),$H$3:$K$3,0),4))</f>
        <v>17</v>
      </c>
      <c r="F14" s="62"/>
      <c r="G14" s="62"/>
      <c r="H14" s="62"/>
      <c r="I14" s="62"/>
      <c r="J14" s="62"/>
      <c r="K14" s="62"/>
    </row>
    <row r="15" spans="1:11" x14ac:dyDescent="0.25">
      <c r="A15" s="66">
        <v>13</v>
      </c>
      <c r="B15" s="67" t="s">
        <v>98</v>
      </c>
      <c r="C15" s="67" t="s">
        <v>157</v>
      </c>
      <c r="D15" s="67">
        <v>32</v>
      </c>
      <c r="E15" s="67">
        <f t="array" ref="E15">INDEX($H$4:$K$8,IFERROR(MATCH(D15,$G$4:$G$8,-1),1),IFERROR(MATCH(LEFT(C15,2),$H$3:$K$3,0),4))</f>
        <v>26</v>
      </c>
      <c r="F15" s="62"/>
      <c r="G15" s="62"/>
      <c r="H15" s="62"/>
      <c r="I15" s="62"/>
      <c r="J15" s="62"/>
      <c r="K15" s="62"/>
    </row>
    <row r="16" spans="1:11" x14ac:dyDescent="0.25">
      <c r="A16" s="66">
        <v>14</v>
      </c>
      <c r="B16" s="67" t="s">
        <v>165</v>
      </c>
      <c r="C16" s="67" t="s">
        <v>166</v>
      </c>
      <c r="D16" s="67">
        <v>100</v>
      </c>
      <c r="E16" s="67">
        <f t="array" ref="E16">INDEX($H$4:$K$8,IFERROR(MATCH(D16,$G$4:$G$8,-1),1),IFERROR(MATCH(LEFT(C16,2),$H$3:$K$3,0),4))</f>
        <v>37</v>
      </c>
      <c r="F16" s="62"/>
      <c r="G16" s="62"/>
      <c r="H16" s="62"/>
      <c r="I16" s="62"/>
      <c r="J16" s="62"/>
      <c r="K16" s="62"/>
    </row>
    <row r="17" spans="1:11" x14ac:dyDescent="0.2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1:11" x14ac:dyDescent="0.25">
      <c r="A18" s="62"/>
      <c r="B18" s="62"/>
      <c r="C18" s="62"/>
      <c r="D18" s="62"/>
      <c r="E18" s="62"/>
      <c r="F18" s="62"/>
    </row>
    <row r="19" spans="1:11" x14ac:dyDescent="0.25">
      <c r="A19" s="62"/>
      <c r="B19" s="62"/>
      <c r="C19" s="62"/>
      <c r="D19" s="62"/>
      <c r="E19" s="62"/>
      <c r="F19" s="62"/>
    </row>
  </sheetData>
  <mergeCells count="1"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2016-01-26T05:38:06Z</dcterms:created>
  <dcterms:modified xsi:type="dcterms:W3CDTF">2022-10-17T11:57:19Z</dcterms:modified>
</cp:coreProperties>
</file>