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in B New\Tin B New\1 Tin B Cơ Bản\Buổi 8\"/>
    </mc:Choice>
  </mc:AlternateContent>
  <xr:revisionPtr revIDLastSave="0" documentId="13_ncr:1_{9DAA2D84-BBB1-4B5C-B361-27DCFD263B46}" xr6:coauthVersionLast="47" xr6:coauthVersionMax="47" xr10:uidLastSave="{00000000-0000-0000-0000-000000000000}"/>
  <bookViews>
    <workbookView xWindow="-120" yWindow="-120" windowWidth="20730" windowHeight="11040" activeTab="7" xr2:uid="{00000000-000D-0000-FFFF-FFFF00000000}"/>
  </bookViews>
  <sheets>
    <sheet name="1" sheetId="5" r:id="rId1"/>
    <sheet name="2" sheetId="6" r:id="rId2"/>
    <sheet name="3" sheetId="7" r:id="rId3"/>
    <sheet name="4" sheetId="8" r:id="rId4"/>
    <sheet name="5" sheetId="9" r:id="rId5"/>
    <sheet name="6" sheetId="10" r:id="rId6"/>
    <sheet name="7" sheetId="11" r:id="rId7"/>
    <sheet name="8" sheetId="12" r:id="rId8"/>
  </sheets>
  <definedNames>
    <definedName name="_xlnm._FilterDatabase" localSheetId="5" hidden="1">'6'!$A$1:$F$36</definedName>
    <definedName name="_xlnm.Criteria" localSheetId="5">'6'!$I$13:$I$15</definedName>
    <definedName name="_xlnm.Extract" localSheetId="5">'6'!$I$19:$N$19</definedName>
    <definedName name="maso">#REF!</definedName>
    <definedName name="maso2">#REF!</definedName>
    <definedName name="soluong">#REF!</definedName>
    <definedName name="soluong2">#REF!</definedName>
    <definedName name="tuyenvanchuyen">#REF!</definedName>
    <definedName name="tuyenvanchuyen2">#REF!</definedName>
  </definedNames>
  <calcPr calcId="191029"/>
  <pivotCaches>
    <pivotCache cacheId="1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2" l="1" a="1"/>
  <c r="F6" i="12" s="1"/>
  <c r="E6" i="12" a="1"/>
  <c r="E6" i="12" s="1"/>
  <c r="E7" i="12" a="1"/>
  <c r="E7" i="12" s="1"/>
  <c r="E5" i="12" a="1"/>
  <c r="E5" i="12" s="1"/>
  <c r="C5" i="12" a="1"/>
  <c r="C5" i="12" s="1"/>
  <c r="D5" i="12" a="1"/>
  <c r="D5" i="12" s="1"/>
  <c r="C6" i="12" a="1"/>
  <c r="C6" i="12" s="1"/>
  <c r="D6" i="12" a="1"/>
  <c r="D6" i="12" s="1"/>
  <c r="C7" i="12" a="1"/>
  <c r="C7" i="12" s="1"/>
  <c r="D7" i="12" a="1"/>
  <c r="D7" i="12" s="1"/>
  <c r="E37" i="10"/>
  <c r="B37" i="10"/>
  <c r="E35" i="10"/>
  <c r="B35" i="10"/>
  <c r="E33" i="10"/>
  <c r="B33" i="10"/>
  <c r="E30" i="10"/>
  <c r="B30" i="10"/>
  <c r="E28" i="10"/>
  <c r="B28" i="10"/>
  <c r="E26" i="10"/>
  <c r="B26" i="10"/>
  <c r="E24" i="10"/>
  <c r="B24" i="10"/>
  <c r="E22" i="10"/>
  <c r="B22" i="10"/>
  <c r="E20" i="10"/>
  <c r="B20" i="10"/>
  <c r="E18" i="10"/>
  <c r="B18" i="10"/>
  <c r="E16" i="10"/>
  <c r="B16" i="10"/>
  <c r="E14" i="10"/>
  <c r="B14" i="10"/>
  <c r="E11" i="10"/>
  <c r="B11" i="10"/>
  <c r="E9" i="10"/>
  <c r="B9" i="10"/>
  <c r="E7" i="10"/>
  <c r="B7" i="10"/>
  <c r="E5" i="10"/>
  <c r="B5" i="10"/>
  <c r="B38" i="10" s="1"/>
  <c r="E3" i="10"/>
  <c r="E38" i="10" s="1"/>
  <c r="B3" i="10"/>
  <c r="I15" i="10"/>
  <c r="P26" i="9" a="1"/>
  <c r="P26" i="9" s="1"/>
  <c r="P27" i="9" a="1"/>
  <c r="P27" i="9" s="1"/>
  <c r="P28" i="9" a="1"/>
  <c r="P28" i="9" s="1"/>
  <c r="P25" i="9" a="1"/>
  <c r="P25" i="9" s="1"/>
  <c r="P24" i="9" a="1"/>
  <c r="P24" i="9" s="1"/>
  <c r="C31" i="9" a="1"/>
  <c r="C31" i="9" s="1"/>
  <c r="D31" i="9" a="1"/>
  <c r="D31" i="9" s="1"/>
  <c r="E31" i="9" a="1"/>
  <c r="E31" i="9" s="1"/>
  <c r="F31" i="9" a="1"/>
  <c r="F31" i="9"/>
  <c r="G31" i="9" a="1"/>
  <c r="G31" i="9" s="1"/>
  <c r="H31" i="9" a="1"/>
  <c r="H31" i="9" s="1"/>
  <c r="I31" i="9" a="1"/>
  <c r="I31" i="9" s="1"/>
  <c r="J31" i="9" a="1"/>
  <c r="J31" i="9"/>
  <c r="K31" i="9" a="1"/>
  <c r="K31" i="9" s="1"/>
  <c r="L31" i="9" a="1"/>
  <c r="L31" i="9" s="1"/>
  <c r="M31" i="9" a="1"/>
  <c r="M31" i="9" s="1"/>
  <c r="M30" i="9" a="1"/>
  <c r="M30" i="9" s="1"/>
  <c r="L30" i="9" a="1"/>
  <c r="L30" i="9" s="1"/>
  <c r="J30" i="9" a="1"/>
  <c r="J30" i="9" s="1"/>
  <c r="K30" i="9" a="1"/>
  <c r="K30" i="9" s="1"/>
  <c r="E30" i="9" a="1"/>
  <c r="E30" i="9" s="1"/>
  <c r="F30" i="9" a="1"/>
  <c r="F30" i="9" s="1"/>
  <c r="G30" i="9" a="1"/>
  <c r="G30" i="9" s="1"/>
  <c r="H30" i="9" a="1"/>
  <c r="H30" i="9" s="1"/>
  <c r="I30" i="9" a="1"/>
  <c r="I30" i="9" s="1"/>
  <c r="D30" i="9" a="1"/>
  <c r="D30" i="9" s="1"/>
  <c r="C30" i="9" a="1"/>
  <c r="C30" i="9" s="1"/>
  <c r="C26" i="9" a="1"/>
  <c r="C26" i="9" s="1"/>
  <c r="C24" i="9"/>
  <c r="C13" i="9"/>
  <c r="J7" i="8" a="1"/>
  <c r="J7" i="8" s="1"/>
  <c r="K7" i="8" a="1"/>
  <c r="K7" i="8" s="1"/>
  <c r="J8" i="8" a="1"/>
  <c r="J8" i="8" s="1"/>
  <c r="K8" i="8" a="1"/>
  <c r="K8" i="8" s="1"/>
  <c r="I8" i="8" a="1"/>
  <c r="I8" i="8" s="1"/>
  <c r="I7" i="8" a="1"/>
  <c r="I7" i="8" s="1"/>
  <c r="G3" i="8"/>
  <c r="G17" i="8" a="1"/>
  <c r="G17" i="8"/>
  <c r="G4" i="8" a="1"/>
  <c r="G4" i="8" s="1"/>
  <c r="G5" i="8" a="1"/>
  <c r="G5" i="8" s="1"/>
  <c r="G6" i="8" a="1"/>
  <c r="G6" i="8" s="1"/>
  <c r="G7" i="8" a="1"/>
  <c r="G7" i="8" s="1"/>
  <c r="G8" i="8" a="1"/>
  <c r="G8" i="8" s="1"/>
  <c r="G9" i="8" a="1"/>
  <c r="G9" i="8"/>
  <c r="G10" i="8" a="1"/>
  <c r="G10" i="8" s="1"/>
  <c r="G11" i="8" a="1"/>
  <c r="G11" i="8" s="1"/>
  <c r="G12" i="8" a="1"/>
  <c r="G12" i="8" s="1"/>
  <c r="G13" i="8" a="1"/>
  <c r="G13" i="8"/>
  <c r="G14" i="8" a="1"/>
  <c r="G14" i="8" s="1"/>
  <c r="G15" i="8" a="1"/>
  <c r="G15" i="8" s="1"/>
  <c r="G16" i="8" a="1"/>
  <c r="G16" i="8" s="1"/>
  <c r="I10" i="7"/>
  <c r="I11" i="7"/>
  <c r="I12" i="7"/>
  <c r="I13" i="7"/>
  <c r="I14" i="7"/>
  <c r="I15" i="7"/>
  <c r="I16" i="7"/>
  <c r="I17" i="7"/>
  <c r="I18" i="7"/>
  <c r="I19" i="7"/>
  <c r="I20" i="7"/>
  <c r="G5" i="12" l="1"/>
  <c r="F5" i="12"/>
  <c r="G7" i="12"/>
  <c r="F7" i="12"/>
  <c r="G6" i="12"/>
  <c r="I4" i="6" l="1"/>
  <c r="I5" i="6"/>
  <c r="I6" i="6"/>
  <c r="I7" i="6"/>
  <c r="I8" i="6"/>
  <c r="I9" i="6"/>
  <c r="I10" i="6"/>
  <c r="I11" i="6"/>
  <c r="I12" i="6"/>
  <c r="I13" i="6"/>
  <c r="I14" i="6"/>
  <c r="I3" i="6"/>
  <c r="I17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2" i="5"/>
</calcChain>
</file>

<file path=xl/sharedStrings.xml><?xml version="1.0" encoding="utf-8"?>
<sst xmlns="http://schemas.openxmlformats.org/spreadsheetml/2006/main" count="331" uniqueCount="167">
  <si>
    <t>STT</t>
  </si>
  <si>
    <t>Mã số</t>
  </si>
  <si>
    <t>Phương tiện</t>
  </si>
  <si>
    <t>Tuyến vận chuyển</t>
  </si>
  <si>
    <t>Số lượng</t>
  </si>
  <si>
    <t>Xe</t>
  </si>
  <si>
    <t>Huế</t>
  </si>
  <si>
    <t>Cần Thơ</t>
  </si>
  <si>
    <t>Tàu hỏa</t>
  </si>
  <si>
    <t>Hồ Chí Minh</t>
  </si>
  <si>
    <t>Đà Nẵng</t>
  </si>
  <si>
    <t>Nha Trang</t>
  </si>
  <si>
    <t>Lập công thức mảng tính số lượng vé đã bán trên mỗi tuyến theo loại vé</t>
  </si>
  <si>
    <t>Loại vé</t>
  </si>
  <si>
    <t>12-NL-HUE</t>
  </si>
  <si>
    <t>20-TE-CTH</t>
  </si>
  <si>
    <t>30-NL-HUE</t>
  </si>
  <si>
    <t>4-NL-HCM</t>
  </si>
  <si>
    <t>35-TE-DNA</t>
  </si>
  <si>
    <t>41-NL-NTR</t>
  </si>
  <si>
    <t>12-NL-NTR</t>
  </si>
  <si>
    <t>8-NL-HCM</t>
  </si>
  <si>
    <t>9-TE-NTR</t>
  </si>
  <si>
    <t>7-NL-NTR</t>
  </si>
  <si>
    <t>18-NL-HCM</t>
  </si>
  <si>
    <t>19-TE-HUE</t>
  </si>
  <si>
    <t>22-NL-HCM</t>
  </si>
  <si>
    <t>26-TE-DNA</t>
  </si>
  <si>
    <t>28-NL-NTR</t>
  </si>
  <si>
    <t>Loại vé là 2 ký tự ở giữa dấu -</t>
  </si>
  <si>
    <t>Stt</t>
  </si>
  <si>
    <t>Họ</t>
  </si>
  <si>
    <t>Tên</t>
  </si>
  <si>
    <t>Ngày tuyển dụng</t>
  </si>
  <si>
    <t>Lương hiện tại</t>
  </si>
  <si>
    <t>Mức tăng thêm</t>
  </si>
  <si>
    <t>Lương mới</t>
  </si>
  <si>
    <t>Nguyễn Thị Kim</t>
  </si>
  <si>
    <t>Anh</t>
  </si>
  <si>
    <t>Nguyễn Kim</t>
  </si>
  <si>
    <t>Ánh</t>
  </si>
  <si>
    <t>Lê Văn</t>
  </si>
  <si>
    <t>Bình</t>
  </si>
  <si>
    <t>Trần Thị</t>
  </si>
  <si>
    <t>Nguyễn Thị Mỹ</t>
  </si>
  <si>
    <t>Chi</t>
  </si>
  <si>
    <t>Phan Văn</t>
  </si>
  <si>
    <t>Doãn</t>
  </si>
  <si>
    <t>Nguyễn Bá</t>
  </si>
  <si>
    <t>Duy</t>
  </si>
  <si>
    <t>Nguyễn Thu</t>
  </si>
  <si>
    <t>Hà</t>
  </si>
  <si>
    <t>Võ Văn</t>
  </si>
  <si>
    <t>Khương</t>
  </si>
  <si>
    <t>Bùi Đình</t>
  </si>
  <si>
    <t>Loan</t>
  </si>
  <si>
    <t>Trần Thị Như</t>
  </si>
  <si>
    <t>Nguyên</t>
  </si>
  <si>
    <t>Võ Thị</t>
  </si>
  <si>
    <t>Thu</t>
  </si>
  <si>
    <t>Lê Thị</t>
  </si>
  <si>
    <t>Thúy</t>
  </si>
  <si>
    <t>Nguyễn Trung</t>
  </si>
  <si>
    <t>Tín</t>
  </si>
  <si>
    <t>Tô cách 3 dòng như mẫu</t>
  </si>
  <si>
    <t>Họ Tên</t>
  </si>
  <si>
    <t>Phái</t>
  </si>
  <si>
    <t>Ngành</t>
  </si>
  <si>
    <t>Khu vực</t>
  </si>
  <si>
    <t>M1</t>
  </si>
  <si>
    <t>M2</t>
  </si>
  <si>
    <t>M3</t>
  </si>
  <si>
    <t>Điểm</t>
  </si>
  <si>
    <t>Lê Văn An</t>
  </si>
  <si>
    <t>Nam</t>
  </si>
  <si>
    <t>KT</t>
  </si>
  <si>
    <t>Trần Thế Anh</t>
  </si>
  <si>
    <t>QTKD</t>
  </si>
  <si>
    <t>Ngô Phi Bảo</t>
  </si>
  <si>
    <t>CNTT</t>
  </si>
  <si>
    <t>Nguyễn Văn Trung Bình</t>
  </si>
  <si>
    <t>MT</t>
  </si>
  <si>
    <t>Hoàng Đăng Cảm</t>
  </si>
  <si>
    <t>Nữ</t>
  </si>
  <si>
    <t>Nguyễn Tiến Cường</t>
  </si>
  <si>
    <t>Nguyễn Xuân Cường</t>
  </si>
  <si>
    <t>Hà Tử Vi</t>
  </si>
  <si>
    <t>Đỗ Khả Ái Vy</t>
  </si>
  <si>
    <t>Đỗ Hữu Tuấn</t>
  </si>
  <si>
    <t>Nguyễn Quang Đông</t>
  </si>
  <si>
    <t>Nguyến Ái Nhân</t>
  </si>
  <si>
    <t>Từ bảng dữ liệu đã cho dùng lệnh PivotTable tạo bảng tổng hợp (và định dạng) theo mẫu sau đây</t>
  </si>
  <si>
    <t>Tổng kết doanh thu của 1 công ty qua các năm</t>
  </si>
  <si>
    <t>Năm</t>
  </si>
  <si>
    <t>Doanh thu</t>
  </si>
  <si>
    <t>Lợi nhuận</t>
  </si>
  <si>
    <t>Giá thành</t>
  </si>
  <si>
    <t>MÃ SP</t>
  </si>
  <si>
    <t>NGÀY BÁN</t>
  </si>
  <si>
    <t>TÊN SẢN PHẨM</t>
  </si>
  <si>
    <t>ĐƠN GIÁ</t>
  </si>
  <si>
    <t>S.LƯỢNG</t>
  </si>
  <si>
    <t>VNA</t>
  </si>
  <si>
    <t>Sữa bột Vinamilk</t>
  </si>
  <si>
    <t>ABOT</t>
  </si>
  <si>
    <t>Sữa bột Abott</t>
  </si>
  <si>
    <t>ENFA</t>
  </si>
  <si>
    <t>Sữa bột Enfa Grow</t>
  </si>
  <si>
    <t>DUMEX</t>
  </si>
  <si>
    <t>Sữa bột cô giái Hà Lan</t>
  </si>
  <si>
    <t>DANH SÁCH SINH VIÊN KHOA KINH TÊ (2002)</t>
  </si>
  <si>
    <t>Kết quả kiêm tra môn Tin học đại cương</t>
  </si>
  <si>
    <t>Mã SV</t>
  </si>
  <si>
    <t>Họ và tên</t>
  </si>
  <si>
    <t>QT01</t>
  </si>
  <si>
    <t>A</t>
  </si>
  <si>
    <t>Bến Tre</t>
  </si>
  <si>
    <t>QT02</t>
  </si>
  <si>
    <t>B</t>
  </si>
  <si>
    <t>Quảng Ngãi</t>
  </si>
  <si>
    <t>KT01</t>
  </si>
  <si>
    <t>C</t>
  </si>
  <si>
    <t>KT02</t>
  </si>
  <si>
    <t>D</t>
  </si>
  <si>
    <t>KT03</t>
  </si>
  <si>
    <t>KT04</t>
  </si>
  <si>
    <t>Vũng Tàu</t>
  </si>
  <si>
    <t>QT03</t>
  </si>
  <si>
    <t>QT04</t>
  </si>
  <si>
    <t>KT05</t>
  </si>
  <si>
    <t>QT05</t>
  </si>
  <si>
    <t>Tỉnh</t>
  </si>
  <si>
    <t>Lớp KT</t>
  </si>
  <si>
    <t>Lớp QT</t>
  </si>
  <si>
    <t>Tổng</t>
  </si>
  <si>
    <t>Hoàn thành yêu cầu ở sheet 8</t>
  </si>
  <si>
    <t>Dự báo số điền vào dấu chấm hỏi dựa vào 5 giá trị liền trước.</t>
  </si>
  <si>
    <t>Đếm số lượng sinh viên nam nữ từng lớp theo tỉnh</t>
  </si>
  <si>
    <t xml:space="preserve"> NL</t>
  </si>
  <si>
    <t xml:space="preserve"> TE</t>
  </si>
  <si>
    <t xml:space="preserve">Vũng Tàu </t>
  </si>
  <si>
    <t xml:space="preserve">Bến Tre </t>
  </si>
  <si>
    <t xml:space="preserve">Quảng Ngãi </t>
  </si>
  <si>
    <t>Nơi sinh</t>
  </si>
  <si>
    <t>mod(row(),4)=3)</t>
  </si>
  <si>
    <t>Grand Total</t>
  </si>
  <si>
    <t>(All)</t>
  </si>
  <si>
    <t>Count of Điểm</t>
  </si>
  <si>
    <t>&lt;15</t>
  </si>
  <si>
    <t>15-19</t>
  </si>
  <si>
    <t>20-24</t>
  </si>
  <si>
    <t>25-29</t>
  </si>
  <si>
    <t>vậy giá thành và lợi nhuận tuong quan nhgicjh</t>
  </si>
  <si>
    <t>dk</t>
  </si>
  <si>
    <t>12 Count</t>
  </si>
  <si>
    <t>29 Count</t>
  </si>
  <si>
    <t>50 Count</t>
  </si>
  <si>
    <t>100 Count</t>
  </si>
  <si>
    <t>20 Count</t>
  </si>
  <si>
    <t>25 Count</t>
  </si>
  <si>
    <t>30 Count</t>
  </si>
  <si>
    <t>40 Count</t>
  </si>
  <si>
    <t>60 Count</t>
  </si>
  <si>
    <t>10 Count</t>
  </si>
  <si>
    <t>15 Count</t>
  </si>
  <si>
    <t>90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</si>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</sst>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#\ &quot;VNĐ&quot;"/>
    <numFmt numFmtId="165" formatCode="mm/yyyy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Times New Roman"/>
      <family val="1"/>
    </font>
    <font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  <charset val="163"/>
    </font>
    <font>
      <sz val="12"/>
      <name val="Arial"/>
      <family val="2"/>
      <charset val="163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/>
      <top/>
      <bottom style="double">
        <color rgb="FF0070C0"/>
      </bottom>
      <diagonal/>
    </border>
    <border>
      <left style="double">
        <color rgb="FF0070C0"/>
      </left>
      <right style="double">
        <color rgb="FF0070C0"/>
      </right>
      <top style="double">
        <color rgb="FF0070C0"/>
      </top>
      <bottom style="thin">
        <color rgb="FF0070C0"/>
      </bottom>
      <diagonal/>
    </border>
    <border>
      <left style="double">
        <color rgb="FF0070C0"/>
      </left>
      <right style="thin">
        <color rgb="FF0070C0"/>
      </right>
      <top style="double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double">
        <color rgb="FF0070C0"/>
      </top>
      <bottom style="double">
        <color rgb="FF0070C0"/>
      </bottom>
      <diagonal/>
    </border>
    <border>
      <left style="thin">
        <color rgb="FF0070C0"/>
      </left>
      <right style="double">
        <color rgb="FF0070C0"/>
      </right>
      <top style="double">
        <color rgb="FF0070C0"/>
      </top>
      <bottom style="double">
        <color rgb="FF0070C0"/>
      </bottom>
      <diagonal/>
    </border>
    <border>
      <left style="double">
        <color rgb="FF0070C0"/>
      </left>
      <right style="double">
        <color rgb="FF0070C0"/>
      </right>
      <top style="thin">
        <color rgb="FF0070C0"/>
      </top>
      <bottom style="double">
        <color rgb="FF0070C0"/>
      </bottom>
      <diagonal/>
    </border>
    <border>
      <left/>
      <right style="thin">
        <color rgb="FF0070C0"/>
      </right>
      <top style="double">
        <color rgb="FF0070C0"/>
      </top>
      <bottom style="double">
        <color rgb="FF0070C0"/>
      </bottom>
      <diagonal/>
    </border>
    <border>
      <left style="double">
        <color rgb="FF0070C0"/>
      </left>
      <right style="double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double">
        <color rgb="FF0070C0"/>
      </right>
      <top/>
      <bottom style="thin">
        <color rgb="FF0070C0"/>
      </bottom>
      <diagonal/>
    </border>
    <border>
      <left style="double">
        <color rgb="FF0070C0"/>
      </left>
      <right style="double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/>
    <xf numFmtId="0" fontId="3" fillId="0" borderId="1" xfId="1" applyFont="1" applyBorder="1" applyAlignment="1">
      <alignment vertical="top"/>
    </xf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0" fillId="0" borderId="1" xfId="0" applyBorder="1"/>
    <xf numFmtId="0" fontId="0" fillId="5" borderId="1" xfId="0" applyFill="1" applyBorder="1"/>
    <xf numFmtId="0" fontId="7" fillId="0" borderId="0" xfId="0" applyFont="1"/>
    <xf numFmtId="0" fontId="8" fillId="6" borderId="1" xfId="1" applyFont="1" applyFill="1" applyBorder="1"/>
    <xf numFmtId="0" fontId="1" fillId="0" borderId="1" xfId="1" applyBorder="1"/>
    <xf numFmtId="0" fontId="9" fillId="7" borderId="3" xfId="1" applyFont="1" applyFill="1" applyBorder="1" applyAlignment="1">
      <alignment horizontal="center" vertical="center"/>
    </xf>
    <xf numFmtId="0" fontId="9" fillId="7" borderId="3" xfId="1" applyFont="1" applyFill="1" applyBorder="1" applyAlignment="1">
      <alignment horizontal="center" vertical="center" wrapText="1"/>
    </xf>
    <xf numFmtId="0" fontId="9" fillId="7" borderId="3" xfId="1" applyFont="1" applyFill="1" applyBorder="1" applyAlignment="1">
      <alignment vertical="center"/>
    </xf>
    <xf numFmtId="0" fontId="10" fillId="0" borderId="3" xfId="1" applyFont="1" applyBorder="1" applyAlignment="1">
      <alignment horizontal="center"/>
    </xf>
    <xf numFmtId="0" fontId="10" fillId="0" borderId="3" xfId="1" applyFont="1" applyBorder="1" applyAlignment="1">
      <alignment horizontal="left" vertical="center"/>
    </xf>
    <xf numFmtId="165" fontId="10" fillId="0" borderId="3" xfId="1" applyNumberFormat="1" applyFont="1" applyBorder="1" applyAlignment="1">
      <alignment horizontal="center"/>
    </xf>
    <xf numFmtId="0" fontId="10" fillId="0" borderId="3" xfId="1" applyFont="1" applyBorder="1"/>
    <xf numFmtId="43" fontId="10" fillId="0" borderId="3" xfId="3" applyFont="1" applyBorder="1"/>
    <xf numFmtId="0" fontId="0" fillId="0" borderId="1" xfId="0" applyFill="1" applyBorder="1" applyAlignment="1">
      <alignment horizontal="center"/>
    </xf>
    <xf numFmtId="0" fontId="6" fillId="0" borderId="0" xfId="0" applyFont="1"/>
    <xf numFmtId="0" fontId="12" fillId="8" borderId="4" xfId="0" applyFont="1" applyFill="1" applyBorder="1"/>
    <xf numFmtId="0" fontId="12" fillId="8" borderId="5" xfId="0" applyFont="1" applyFill="1" applyBorder="1"/>
    <xf numFmtId="0" fontId="6" fillId="0" borderId="4" xfId="0" applyFont="1" applyBorder="1"/>
    <xf numFmtId="166" fontId="6" fillId="0" borderId="4" xfId="0" applyNumberFormat="1" applyFont="1" applyBorder="1"/>
    <xf numFmtId="0" fontId="6" fillId="0" borderId="6" xfId="0" applyFont="1" applyBorder="1"/>
    <xf numFmtId="0" fontId="11" fillId="9" borderId="8" xfId="0" applyFont="1" applyFill="1" applyBorder="1" applyAlignment="1">
      <alignment vertical="center"/>
    </xf>
    <xf numFmtId="0" fontId="11" fillId="9" borderId="9" xfId="0" applyFont="1" applyFill="1" applyBorder="1" applyAlignment="1">
      <alignment vertical="center"/>
    </xf>
    <xf numFmtId="0" fontId="11" fillId="9" borderId="10" xfId="0" applyFont="1" applyFill="1" applyBorder="1" applyAlignment="1">
      <alignment vertical="center"/>
    </xf>
    <xf numFmtId="0" fontId="11" fillId="9" borderId="12" xfId="0" applyFont="1" applyFill="1" applyBorder="1" applyAlignment="1">
      <alignment vertical="center"/>
    </xf>
    <xf numFmtId="0" fontId="11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4" fillId="4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/>
    <xf numFmtId="0" fontId="6" fillId="0" borderId="0" xfId="0" applyFont="1" applyAlignment="1">
      <alignment horizontal="left"/>
    </xf>
    <xf numFmtId="0" fontId="1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0" fillId="0" borderId="2" xfId="0" applyFill="1" applyBorder="1"/>
    <xf numFmtId="0" fontId="0" fillId="0" borderId="0" xfId="0" applyFill="1" applyBorder="1" applyAlignment="1"/>
    <xf numFmtId="0" fontId="0" fillId="0" borderId="18" xfId="0" applyFill="1" applyBorder="1" applyAlignment="1"/>
    <xf numFmtId="0" fontId="13" fillId="0" borderId="19" xfId="0" applyFont="1" applyFill="1" applyBorder="1" applyAlignment="1">
      <alignment horizontal="center"/>
    </xf>
    <xf numFmtId="0" fontId="1" fillId="0" borderId="2" xfId="1" applyFill="1" applyBorder="1"/>
    <xf numFmtId="0" fontId="9" fillId="0" borderId="3" xfId="1" applyFont="1" applyBorder="1"/>
    <xf numFmtId="0" fontId="10" fillId="0" borderId="3" xfId="3" applyNumberFormat="1" applyFont="1" applyBorder="1"/>
    <xf numFmtId="0" fontId="10" fillId="0" borderId="0" xfId="1" applyFont="1" applyBorder="1" applyAlignment="1">
      <alignment horizontal="center"/>
    </xf>
    <xf numFmtId="0" fontId="10" fillId="0" borderId="0" xfId="1" applyFont="1" applyBorder="1" applyAlignment="1">
      <alignment horizontal="left" vertical="center"/>
    </xf>
    <xf numFmtId="165" fontId="10" fillId="0" borderId="0" xfId="1" applyNumberFormat="1" applyFont="1" applyBorder="1" applyAlignment="1">
      <alignment horizontal="center"/>
    </xf>
    <xf numFmtId="0" fontId="10" fillId="0" borderId="0" xfId="1" applyFont="1" applyBorder="1"/>
    <xf numFmtId="43" fontId="10" fillId="0" borderId="0" xfId="3" applyFont="1" applyBorder="1"/>
    <xf numFmtId="0" fontId="9" fillId="0" borderId="0" xfId="1" applyFont="1" applyBorder="1"/>
    <xf numFmtId="0" fontId="10" fillId="0" borderId="0" xfId="3" applyNumberFormat="1" applyFont="1" applyBorder="1"/>
  </cellXfs>
  <cellStyles count="4">
    <cellStyle name="Comma 2" xfId="3" xr:uid="{E55F363E-8F54-4DC3-8169-B9095C503EBA}"/>
    <cellStyle name="Normal" xfId="0" builtinId="0"/>
    <cellStyle name="Normal 2" xfId="1" xr:uid="{00000000-0005-0000-0000-000001000000}"/>
    <cellStyle name="Normal 3" xfId="2" xr:uid="{00000000-0005-0000-0000-000002000000}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550545</xdr:colOff>
      <xdr:row>0</xdr:row>
      <xdr:rowOff>83820</xdr:rowOff>
    </xdr:from>
    <xdr:to>
      <xdr:col>19</xdr:col>
      <xdr:colOff>231369</xdr:colOff>
      <xdr:row>17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175517-5064-4344-9D99-522E22567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4705" y="83820"/>
          <a:ext cx="6329274" cy="3619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16</xdr:row>
      <xdr:rowOff>53340</xdr:rowOff>
    </xdr:from>
    <xdr:to>
      <xdr:col>18</xdr:col>
      <xdr:colOff>572343</xdr:colOff>
      <xdr:row>32</xdr:row>
      <xdr:rowOff>38352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B38777-2562-77B1-B575-6FE6E3AF4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" y="3002280"/>
          <a:ext cx="9723963" cy="29110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396239</xdr:colOff>
      <xdr:row>4</xdr:row>
      <xdr:rowOff>15240</xdr:rowOff>
    </xdr:from>
    <xdr:to>
      <xdr:col>11</xdr:col>
      <xdr:colOff>424814</xdr:colOff>
      <xdr:row>9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13DD80-3906-46C4-91A1-3EB3D241C24B}"/>
            </a:ext>
          </a:extLst>
        </xdr:cNvPr>
        <xdr:cNvSpPr txBox="1"/>
      </xdr:nvSpPr>
      <xdr:spPr>
        <a:xfrm>
          <a:off x="1005839" y="746760"/>
          <a:ext cx="6124575" cy="9906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- Khảo sát giá thành (X) và lợi nhuận (Y) của một mặt hàng như bảng trên. Đánh giá mức độ phụ thuộc giữa X và 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- Giả</a:t>
          </a:r>
          <a:r>
            <a:rPr lang="en-US" sz="1300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sự X Y phụ thuộc vào nhau hãy cho biết lợi nhuận đạt được với giá thành 280000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- Tìm hệ số a,b của hàm hồi quy y=ax+b</a:t>
          </a:r>
          <a:endParaRPr lang="en-US" sz="130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endParaRPr lang="en-US" sz="13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13</xdr:col>
      <xdr:colOff>19050</xdr:colOff>
      <xdr:row>1</xdr:row>
      <xdr:rowOff>85725</xdr:rowOff>
    </xdr:from>
    <xdr:to>
      <xdr:col>23</xdr:col>
      <xdr:colOff>372375</xdr:colOff>
      <xdr:row>22</xdr:row>
      <xdr:rowOff>38654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EB3CB4-2570-4D57-BB0C-796CAA36D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3450" y="847725"/>
          <a:ext cx="6449325" cy="39724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5</xdr:row>
      <xdr:rowOff>19050</xdr:rowOff>
    </xdr:from>
    <xdr:to>
      <xdr:col>13</xdr:col>
      <xdr:colOff>47625</xdr:colOff>
      <xdr:row>12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1B976B-C4D3-4272-80D2-C78F0272C869}"/>
            </a:ext>
          </a:extLst>
        </xdr:cNvPr>
        <xdr:cNvSpPr/>
      </xdr:nvSpPr>
      <xdr:spPr>
        <a:xfrm>
          <a:off x="4914900" y="1019175"/>
          <a:ext cx="3686175" cy="781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1/ Trích</a:t>
          </a:r>
          <a:r>
            <a:rPr lang="en-US" sz="1300" baseline="0">
              <a:latin typeface="Times New Roman" pitchFamily="18" charset="0"/>
              <a:cs typeface="Times New Roman" pitchFamily="18" charset="0"/>
            </a:rPr>
            <a:t> ra những sản phẩm VNA và ABOT với số lượng lớn hơn 20 </a:t>
          </a:r>
          <a:endParaRPr lang="en-US" sz="13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419100</xdr:colOff>
      <xdr:row>35</xdr:row>
      <xdr:rowOff>76200</xdr:rowOff>
    </xdr:from>
    <xdr:to>
      <xdr:col>13</xdr:col>
      <xdr:colOff>419100</xdr:colOff>
      <xdr:row>42</xdr:row>
      <xdr:rowOff>9525</xdr:rowOff>
    </xdr:to>
    <xdr:sp macro="" textlink="">
      <xdr:nvSpPr>
        <xdr:cNvPr id="3" name="Rounded Rectangle 1">
          <a:extLst>
            <a:ext uri="{FF2B5EF4-FFF2-40B4-BE49-F238E27FC236}">
              <a16:creationId xmlns:a16="http://schemas.microsoft.com/office/drawing/2014/main" id="{588767A3-16AC-4D1C-BF40-75F6E038F021}"/>
            </a:ext>
          </a:extLst>
        </xdr:cNvPr>
        <xdr:cNvSpPr/>
      </xdr:nvSpPr>
      <xdr:spPr>
        <a:xfrm>
          <a:off x="6162675" y="4476750"/>
          <a:ext cx="3657600" cy="895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>
              <a:solidFill>
                <a:schemeClr val="lt1"/>
              </a:solidFill>
              <a:latin typeface="Times New Roman" pitchFamily="18" charset="0"/>
              <a:ea typeface="+mn-ea"/>
              <a:cs typeface="Times New Roman" pitchFamily="18" charset="0"/>
            </a:rPr>
            <a:t>2/ Dùng chức năng Subtotal đếm số lượng bán theo từng mã sản phẩm và</a:t>
          </a:r>
          <a:r>
            <a:rPr lang="en-US" sz="1300" baseline="0">
              <a:solidFill>
                <a:schemeClr val="lt1"/>
              </a:solidFill>
              <a:latin typeface="Times New Roman" pitchFamily="18" charset="0"/>
              <a:ea typeface="+mn-ea"/>
              <a:cs typeface="Times New Roman" pitchFamily="18" charset="0"/>
            </a:rPr>
            <a:t> đơn giá</a:t>
          </a:r>
          <a:endParaRPr lang="en-US" sz="1300">
            <a:solidFill>
              <a:schemeClr val="lt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855.716939467595" createdVersion="8" refreshedVersion="8" minRefreshableVersion="3" recordCount="12" xr:uid="{8535712E-E81A-4E83-94F6-3A04DF1D389D}">
  <cacheSource type="worksheet">
    <worksheetSource ref="B2:I14" sheet="2"/>
  </cacheSource>
  <cacheFields count="8">
    <cacheField name="Họ Tên" numFmtId="0">
      <sharedItems/>
    </cacheField>
    <cacheField name="Phái" numFmtId="0">
      <sharedItems/>
    </cacheField>
    <cacheField name="Ngành" numFmtId="0">
      <sharedItems count="4">
        <s v="KT"/>
        <s v="QTKD"/>
        <s v="CNTT"/>
        <s v="MT"/>
      </sharedItems>
    </cacheField>
    <cacheField name="Khu vực" numFmtId="0">
      <sharedItems containsSemiMixedTypes="0" containsString="0" containsNumber="1" containsInteger="1" minValue="1" maxValue="3" count="3">
        <n v="1"/>
        <n v="2"/>
        <n v="3"/>
      </sharedItems>
    </cacheField>
    <cacheField name="M1" numFmtId="0">
      <sharedItems containsSemiMixedTypes="0" containsString="0" containsNumber="1" containsInteger="1" minValue="1" maxValue="9"/>
    </cacheField>
    <cacheField name="M2" numFmtId="0">
      <sharedItems containsSemiMixedTypes="0" containsString="0" containsNumber="1" containsInteger="1" minValue="2" maxValue="9"/>
    </cacheField>
    <cacheField name="M3" numFmtId="0">
      <sharedItems containsSemiMixedTypes="0" containsString="0" containsNumber="1" containsInteger="1" minValue="2" maxValue="9"/>
    </cacheField>
    <cacheField name="Điểm" numFmtId="0">
      <sharedItems containsSemiMixedTypes="0" containsString="0" containsNumber="1" containsInteger="1" minValue="5" maxValue="26" count="10">
        <n v="22"/>
        <n v="23"/>
        <n v="19"/>
        <n v="25"/>
        <n v="11"/>
        <n v="14"/>
        <n v="20"/>
        <n v="26"/>
        <n v="5"/>
        <n v="16"/>
      </sharedItems>
      <fieldGroup base="7">
        <rangePr autoStart="0" autoEnd="0" startNum="15" endNum="26" groupInterval="5"/>
        <groupItems count="5">
          <s v="&lt;15"/>
          <s v="15-19"/>
          <s v="20-24"/>
          <s v="25-29"/>
          <s v="&gt;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Lê Văn An"/>
    <s v="Nam"/>
    <x v="0"/>
    <x v="0"/>
    <n v="5"/>
    <n v="8"/>
    <n v="9"/>
    <x v="0"/>
  </r>
  <r>
    <s v="Trần Thế Anh"/>
    <s v="Nam"/>
    <x v="1"/>
    <x v="1"/>
    <n v="6"/>
    <n v="9"/>
    <n v="8"/>
    <x v="1"/>
  </r>
  <r>
    <s v="Ngô Phi Bảo"/>
    <s v="Nam"/>
    <x v="2"/>
    <x v="2"/>
    <n v="8"/>
    <n v="2"/>
    <n v="9"/>
    <x v="2"/>
  </r>
  <r>
    <s v="Nguyễn Văn Trung Bình"/>
    <s v="Nam"/>
    <x v="3"/>
    <x v="0"/>
    <n v="9"/>
    <n v="8"/>
    <n v="8"/>
    <x v="3"/>
  </r>
  <r>
    <s v="Hoàng Đăng Cảm"/>
    <s v="Nữ"/>
    <x v="0"/>
    <x v="1"/>
    <n v="2"/>
    <n v="4"/>
    <n v="5"/>
    <x v="4"/>
  </r>
  <r>
    <s v="Nguyễn Tiến Cường"/>
    <s v="Nam"/>
    <x v="1"/>
    <x v="2"/>
    <n v="5"/>
    <n v="5"/>
    <n v="4"/>
    <x v="5"/>
  </r>
  <r>
    <s v="Nguyễn Xuân Cường"/>
    <s v="Nam"/>
    <x v="3"/>
    <x v="0"/>
    <n v="4"/>
    <n v="8"/>
    <n v="8"/>
    <x v="6"/>
  </r>
  <r>
    <s v="Hà Tử Vi"/>
    <s v="Nữ"/>
    <x v="3"/>
    <x v="1"/>
    <n v="8"/>
    <n v="9"/>
    <n v="9"/>
    <x v="7"/>
  </r>
  <r>
    <s v="Đỗ Khả Ái Vy"/>
    <s v="Nữ"/>
    <x v="0"/>
    <x v="2"/>
    <n v="1"/>
    <n v="2"/>
    <n v="2"/>
    <x v="8"/>
  </r>
  <r>
    <s v="Đỗ Hữu Tuấn"/>
    <s v="Nam"/>
    <x v="1"/>
    <x v="0"/>
    <n v="6"/>
    <n v="5"/>
    <n v="5"/>
    <x v="9"/>
  </r>
  <r>
    <s v="Nguyễn Quang Đông"/>
    <s v="Nam"/>
    <x v="2"/>
    <x v="1"/>
    <n v="8"/>
    <n v="4"/>
    <n v="4"/>
    <x v="9"/>
  </r>
  <r>
    <s v="Nguyến Ái Nhân"/>
    <s v="Nữ"/>
    <x v="3"/>
    <x v="2"/>
    <n v="9"/>
    <n v="8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D86B5-E596-4F62-9BD6-9068E99F8EEC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S3:X9" firstHeaderRow="1" firstDataRow="2" firstDataCol="1" rowPageCount="1" colPageCount="1"/>
  <pivotFields count="8">
    <pivotField compact="0" outline="0" showAll="0"/>
    <pivotField compact="0" outline="0" showAll="0"/>
    <pivotField axis="axisRow" compact="0" outline="0" showAll="0">
      <items count="5">
        <item x="2"/>
        <item x="0"/>
        <item x="3"/>
        <item x="1"/>
        <item t="default"/>
      </items>
    </pivotField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 defaultSubtotal="0">
      <items count="5">
        <item x="0"/>
        <item x="3"/>
        <item x="1"/>
        <item x="2"/>
        <item x="4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Count of Điểm" fld="7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169B-27E7-48A7-B6C6-25207E9B0CB4}">
  <dimension ref="B2:I20"/>
  <sheetViews>
    <sheetView topLeftCell="A6" workbookViewId="0">
      <selection activeCell="F21" sqref="F21"/>
    </sheetView>
  </sheetViews>
  <sheetFormatPr defaultRowHeight="15" x14ac:dyDescent="0.25"/>
  <cols>
    <col min="2" max="2" width="3.85546875" customWidth="1"/>
    <col min="3" max="3" width="17.5703125" bestFit="1" customWidth="1"/>
    <col min="5" max="5" width="17.5703125" bestFit="1" customWidth="1"/>
    <col min="6" max="6" width="15.42578125" bestFit="1" customWidth="1"/>
    <col min="8" max="8" width="13.42578125" customWidth="1"/>
    <col min="9" max="9" width="6.42578125" customWidth="1"/>
  </cols>
  <sheetData>
    <row r="2" spans="2:9" ht="16.5" x14ac:dyDescent="0.25"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>
        <f>ROW()</f>
        <v>2</v>
      </c>
    </row>
    <row r="3" spans="2:9" ht="16.5" x14ac:dyDescent="0.25">
      <c r="B3" s="6">
        <v>1</v>
      </c>
      <c r="C3" s="6" t="s">
        <v>37</v>
      </c>
      <c r="D3" s="6" t="s">
        <v>38</v>
      </c>
      <c r="E3" s="7">
        <v>32930</v>
      </c>
      <c r="F3" s="8">
        <v>750000</v>
      </c>
      <c r="G3" s="6">
        <v>0.3</v>
      </c>
      <c r="H3" s="8">
        <v>525000</v>
      </c>
      <c r="I3">
        <f>ROW()</f>
        <v>3</v>
      </c>
    </row>
    <row r="4" spans="2:9" ht="16.5" x14ac:dyDescent="0.25">
      <c r="B4" s="6">
        <v>2</v>
      </c>
      <c r="C4" s="6" t="s">
        <v>39</v>
      </c>
      <c r="D4" s="6" t="s">
        <v>40</v>
      </c>
      <c r="E4" s="7">
        <v>31887</v>
      </c>
      <c r="F4" s="8">
        <v>250000</v>
      </c>
      <c r="G4" s="6">
        <v>0.5</v>
      </c>
      <c r="H4" s="8">
        <v>125000</v>
      </c>
      <c r="I4">
        <f>ROW()</f>
        <v>4</v>
      </c>
    </row>
    <row r="5" spans="2:9" ht="16.5" x14ac:dyDescent="0.25">
      <c r="B5" s="6">
        <v>3</v>
      </c>
      <c r="C5" s="6" t="s">
        <v>41</v>
      </c>
      <c r="D5" s="6" t="s">
        <v>42</v>
      </c>
      <c r="E5" s="7">
        <v>32642</v>
      </c>
      <c r="F5" s="8">
        <v>350000</v>
      </c>
      <c r="G5" s="6">
        <v>0.3</v>
      </c>
      <c r="H5" s="8">
        <v>245000</v>
      </c>
      <c r="I5">
        <f>ROW()</f>
        <v>5</v>
      </c>
    </row>
    <row r="6" spans="2:9" ht="16.5" x14ac:dyDescent="0.25">
      <c r="B6" s="6">
        <v>4</v>
      </c>
      <c r="C6" s="6" t="s">
        <v>43</v>
      </c>
      <c r="D6" s="6" t="s">
        <v>42</v>
      </c>
      <c r="E6" s="7">
        <v>32175</v>
      </c>
      <c r="F6" s="8">
        <v>150000</v>
      </c>
      <c r="G6" s="6">
        <v>0.3</v>
      </c>
      <c r="H6" s="8">
        <v>105000</v>
      </c>
      <c r="I6">
        <f>ROW()</f>
        <v>6</v>
      </c>
    </row>
    <row r="7" spans="2:9" ht="16.5" x14ac:dyDescent="0.25">
      <c r="B7" s="6">
        <v>5</v>
      </c>
      <c r="C7" s="6" t="s">
        <v>44</v>
      </c>
      <c r="D7" s="6" t="s">
        <v>45</v>
      </c>
      <c r="E7" s="7">
        <v>29994</v>
      </c>
      <c r="F7" s="8">
        <v>280000</v>
      </c>
      <c r="G7" s="6">
        <v>0.5</v>
      </c>
      <c r="H7" s="8">
        <v>140000</v>
      </c>
      <c r="I7">
        <f>ROW()</f>
        <v>7</v>
      </c>
    </row>
    <row r="8" spans="2:9" ht="16.5" x14ac:dyDescent="0.25">
      <c r="B8" s="6">
        <v>6</v>
      </c>
      <c r="C8" s="6" t="s">
        <v>46</v>
      </c>
      <c r="D8" s="6" t="s">
        <v>47</v>
      </c>
      <c r="E8" s="7">
        <v>33713</v>
      </c>
      <c r="F8" s="8">
        <v>250000</v>
      </c>
      <c r="G8" s="6">
        <v>0.3</v>
      </c>
      <c r="H8" s="8">
        <v>175000</v>
      </c>
      <c r="I8">
        <f>ROW()</f>
        <v>8</v>
      </c>
    </row>
    <row r="9" spans="2:9" ht="16.5" x14ac:dyDescent="0.25">
      <c r="B9" s="6">
        <v>7</v>
      </c>
      <c r="C9" s="6" t="s">
        <v>48</v>
      </c>
      <c r="D9" s="6" t="s">
        <v>49</v>
      </c>
      <c r="E9" s="7">
        <v>32092</v>
      </c>
      <c r="F9" s="8">
        <v>300000</v>
      </c>
      <c r="G9" s="6">
        <v>0.5</v>
      </c>
      <c r="H9" s="8">
        <v>150000</v>
      </c>
      <c r="I9">
        <f>ROW()</f>
        <v>9</v>
      </c>
    </row>
    <row r="10" spans="2:9" ht="16.5" x14ac:dyDescent="0.25">
      <c r="B10" s="6">
        <v>8</v>
      </c>
      <c r="C10" s="6" t="s">
        <v>50</v>
      </c>
      <c r="D10" s="6" t="s">
        <v>51</v>
      </c>
      <c r="E10" s="7">
        <v>32449</v>
      </c>
      <c r="F10" s="8">
        <v>190000</v>
      </c>
      <c r="G10" s="6">
        <v>0.3</v>
      </c>
      <c r="H10" s="8">
        <v>133000</v>
      </c>
      <c r="I10">
        <f>ROW()</f>
        <v>10</v>
      </c>
    </row>
    <row r="11" spans="2:9" ht="16.5" x14ac:dyDescent="0.25">
      <c r="B11" s="6">
        <v>9</v>
      </c>
      <c r="C11" s="6" t="s">
        <v>52</v>
      </c>
      <c r="D11" s="6" t="s">
        <v>53</v>
      </c>
      <c r="E11" s="7">
        <v>33349</v>
      </c>
      <c r="F11" s="8">
        <v>200000</v>
      </c>
      <c r="G11" s="6">
        <v>0.3</v>
      </c>
      <c r="H11" s="8">
        <v>140000</v>
      </c>
      <c r="I11">
        <f>ROW()</f>
        <v>11</v>
      </c>
    </row>
    <row r="12" spans="2:9" ht="16.5" x14ac:dyDescent="0.25">
      <c r="B12" s="6">
        <v>10</v>
      </c>
      <c r="C12" s="6" t="s">
        <v>54</v>
      </c>
      <c r="D12" s="6" t="s">
        <v>55</v>
      </c>
      <c r="E12" s="7">
        <v>32674</v>
      </c>
      <c r="F12" s="8">
        <v>150000</v>
      </c>
      <c r="G12" s="6">
        <v>0.3</v>
      </c>
      <c r="H12" s="8">
        <v>105000</v>
      </c>
      <c r="I12">
        <f>ROW()</f>
        <v>12</v>
      </c>
    </row>
    <row r="13" spans="2:9" ht="16.5" x14ac:dyDescent="0.25">
      <c r="B13" s="6">
        <v>11</v>
      </c>
      <c r="C13" s="6" t="s">
        <v>56</v>
      </c>
      <c r="D13" s="6" t="s">
        <v>55</v>
      </c>
      <c r="E13" s="7">
        <v>31885</v>
      </c>
      <c r="F13" s="8">
        <v>250000</v>
      </c>
      <c r="G13" s="6">
        <v>0.5</v>
      </c>
      <c r="H13" s="8">
        <v>125000</v>
      </c>
      <c r="I13">
        <f>ROW()</f>
        <v>13</v>
      </c>
    </row>
    <row r="14" spans="2:9" ht="16.5" x14ac:dyDescent="0.25">
      <c r="B14" s="6">
        <v>12</v>
      </c>
      <c r="C14" s="6" t="s">
        <v>39</v>
      </c>
      <c r="D14" s="6" t="s">
        <v>57</v>
      </c>
      <c r="E14" s="7">
        <v>30072</v>
      </c>
      <c r="F14" s="8">
        <v>210000</v>
      </c>
      <c r="G14" s="6">
        <v>0.5</v>
      </c>
      <c r="H14" s="8">
        <v>105000</v>
      </c>
      <c r="I14">
        <f>ROW()</f>
        <v>14</v>
      </c>
    </row>
    <row r="15" spans="2:9" ht="16.5" x14ac:dyDescent="0.25">
      <c r="B15" s="6">
        <v>13</v>
      </c>
      <c r="C15" s="6" t="s">
        <v>58</v>
      </c>
      <c r="D15" s="6" t="s">
        <v>59</v>
      </c>
      <c r="E15" s="7">
        <v>31179</v>
      </c>
      <c r="F15" s="8">
        <v>250000</v>
      </c>
      <c r="G15" s="6">
        <v>0.5</v>
      </c>
      <c r="H15" s="8">
        <v>125000</v>
      </c>
      <c r="I15">
        <f>ROW()</f>
        <v>15</v>
      </c>
    </row>
    <row r="16" spans="2:9" ht="16.5" x14ac:dyDescent="0.25">
      <c r="B16" s="6">
        <v>14</v>
      </c>
      <c r="C16" s="6" t="s">
        <v>60</v>
      </c>
      <c r="D16" s="6" t="s">
        <v>61</v>
      </c>
      <c r="E16" s="7">
        <v>33161</v>
      </c>
      <c r="F16" s="8">
        <v>300000</v>
      </c>
      <c r="G16" s="6">
        <v>0.3</v>
      </c>
      <c r="H16" s="8">
        <v>210000</v>
      </c>
      <c r="I16">
        <f>ROW()</f>
        <v>16</v>
      </c>
    </row>
    <row r="17" spans="2:9" ht="16.5" x14ac:dyDescent="0.25">
      <c r="B17" s="6">
        <v>15</v>
      </c>
      <c r="C17" s="6" t="s">
        <v>62</v>
      </c>
      <c r="D17" s="6" t="s">
        <v>63</v>
      </c>
      <c r="E17" s="7">
        <v>29974</v>
      </c>
      <c r="F17" s="8">
        <v>275000</v>
      </c>
      <c r="G17" s="6">
        <v>0.5</v>
      </c>
      <c r="H17" s="8">
        <v>137500</v>
      </c>
      <c r="I17">
        <f>ROW()</f>
        <v>17</v>
      </c>
    </row>
    <row r="18" spans="2:9" ht="16.5" x14ac:dyDescent="0.25">
      <c r="B18" s="1"/>
      <c r="C18" s="1"/>
      <c r="D18" s="1"/>
      <c r="E18" s="1"/>
      <c r="F18" s="1"/>
      <c r="G18" s="1"/>
      <c r="H18" s="1"/>
      <c r="I18" s="1"/>
    </row>
    <row r="19" spans="2:9" ht="16.5" x14ac:dyDescent="0.25">
      <c r="B19" t="s">
        <v>64</v>
      </c>
      <c r="C19" s="1"/>
      <c r="D19" s="1"/>
      <c r="E19" s="1"/>
      <c r="F19" s="1"/>
      <c r="G19" s="1"/>
      <c r="H19" s="1"/>
      <c r="I19" s="1"/>
    </row>
    <row r="20" spans="2:9" ht="16.5" x14ac:dyDescent="0.25">
      <c r="E20" s="1"/>
      <c r="F20" s="1" t="s">
        <v>144</v>
      </c>
      <c r="G20" s="1"/>
      <c r="H20" s="1"/>
      <c r="I20" s="1"/>
    </row>
  </sheetData>
  <sortState xmlns:xlrd2="http://schemas.microsoft.com/office/spreadsheetml/2017/richdata2" ref="B3:H17">
    <sortCondition ref="D3:D17"/>
  </sortState>
  <conditionalFormatting sqref="B3:H17">
    <cfRule type="expression" dxfId="0" priority="1">
      <formula>MOD(ROW(),4)=3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3181-7766-48C5-AF7D-F6DB2D4BDE49}">
  <dimension ref="B1:X16"/>
  <sheetViews>
    <sheetView topLeftCell="L1" workbookViewId="0">
      <selection activeCell="V9" sqref="V9"/>
    </sheetView>
  </sheetViews>
  <sheetFormatPr defaultRowHeight="15" x14ac:dyDescent="0.25"/>
  <cols>
    <col min="2" max="2" width="17.7109375" customWidth="1"/>
    <col min="3" max="3" width="4.85546875" bestFit="1" customWidth="1"/>
    <col min="4" max="4" width="6.5703125" bestFit="1" customWidth="1"/>
    <col min="5" max="5" width="8" bestFit="1" customWidth="1"/>
    <col min="6" max="8" width="3.7109375" bestFit="1" customWidth="1"/>
    <col min="9" max="9" width="5.42578125" bestFit="1" customWidth="1"/>
    <col min="10" max="12" width="7.7109375" bestFit="1" customWidth="1"/>
    <col min="13" max="13" width="10.7109375" bestFit="1" customWidth="1"/>
    <col min="19" max="19" width="14" bestFit="1" customWidth="1"/>
    <col min="20" max="23" width="8.140625" bestFit="1" customWidth="1"/>
    <col min="24" max="24" width="11.28515625" bestFit="1" customWidth="1"/>
    <col min="25" max="29" width="8.140625" bestFit="1" customWidth="1"/>
    <col min="30" max="30" width="11.28515625" bestFit="1" customWidth="1"/>
  </cols>
  <sheetData>
    <row r="1" spans="2:24" x14ac:dyDescent="0.25">
      <c r="S1" s="55" t="s">
        <v>68</v>
      </c>
      <c r="T1" t="s">
        <v>146</v>
      </c>
    </row>
    <row r="2" spans="2:24" x14ac:dyDescent="0.25">
      <c r="B2" s="42" t="s">
        <v>65</v>
      </c>
      <c r="C2" s="42" t="s">
        <v>66</v>
      </c>
      <c r="D2" s="42" t="s">
        <v>67</v>
      </c>
      <c r="E2" s="43" t="s">
        <v>68</v>
      </c>
      <c r="F2" s="43" t="s">
        <v>69</v>
      </c>
      <c r="G2" s="43" t="s">
        <v>70</v>
      </c>
      <c r="H2" s="43" t="s">
        <v>71</v>
      </c>
      <c r="I2" s="38" t="s">
        <v>72</v>
      </c>
    </row>
    <row r="3" spans="2:24" x14ac:dyDescent="0.25">
      <c r="B3" s="39" t="s">
        <v>73</v>
      </c>
      <c r="C3" s="40" t="s">
        <v>74</v>
      </c>
      <c r="D3" s="40" t="s">
        <v>75</v>
      </c>
      <c r="E3" s="22">
        <v>1</v>
      </c>
      <c r="F3" s="22">
        <v>5</v>
      </c>
      <c r="G3" s="22">
        <v>8</v>
      </c>
      <c r="H3" s="22">
        <v>9</v>
      </c>
      <c r="I3" s="22">
        <f>SUM(F3:H3)</f>
        <v>22</v>
      </c>
      <c r="S3" s="55" t="s">
        <v>147</v>
      </c>
      <c r="T3" s="55" t="s">
        <v>72</v>
      </c>
    </row>
    <row r="4" spans="2:24" x14ac:dyDescent="0.25">
      <c r="B4" s="39" t="s">
        <v>76</v>
      </c>
      <c r="C4" s="40" t="s">
        <v>74</v>
      </c>
      <c r="D4" s="40" t="s">
        <v>77</v>
      </c>
      <c r="E4" s="22">
        <v>2</v>
      </c>
      <c r="F4" s="22">
        <v>6</v>
      </c>
      <c r="G4" s="22">
        <v>9</v>
      </c>
      <c r="H4" s="22">
        <v>8</v>
      </c>
      <c r="I4" s="22">
        <f t="shared" ref="I4:I14" si="0">SUM(F4:H4)</f>
        <v>23</v>
      </c>
      <c r="S4" s="55" t="s">
        <v>67</v>
      </c>
      <c r="T4" t="s">
        <v>148</v>
      </c>
      <c r="U4" t="s">
        <v>151</v>
      </c>
      <c r="V4" t="s">
        <v>149</v>
      </c>
      <c r="W4" t="s">
        <v>150</v>
      </c>
      <c r="X4" t="s">
        <v>145</v>
      </c>
    </row>
    <row r="5" spans="2:24" x14ac:dyDescent="0.25">
      <c r="B5" s="39" t="s">
        <v>78</v>
      </c>
      <c r="C5" s="40" t="s">
        <v>74</v>
      </c>
      <c r="D5" s="40" t="s">
        <v>79</v>
      </c>
      <c r="E5" s="22">
        <v>3</v>
      </c>
      <c r="F5" s="22">
        <v>8</v>
      </c>
      <c r="G5" s="22">
        <v>2</v>
      </c>
      <c r="H5" s="22">
        <v>9</v>
      </c>
      <c r="I5" s="22">
        <f t="shared" si="0"/>
        <v>19</v>
      </c>
      <c r="S5" t="s">
        <v>79</v>
      </c>
      <c r="T5" s="56"/>
      <c r="U5" s="56"/>
      <c r="V5" s="56">
        <v>2</v>
      </c>
      <c r="W5" s="56"/>
      <c r="X5" s="56">
        <v>2</v>
      </c>
    </row>
    <row r="6" spans="2:24" ht="15" customHeight="1" x14ac:dyDescent="0.25">
      <c r="B6" s="39" t="s">
        <v>80</v>
      </c>
      <c r="C6" s="40" t="s">
        <v>74</v>
      </c>
      <c r="D6" s="40" t="s">
        <v>81</v>
      </c>
      <c r="E6" s="22">
        <v>1</v>
      </c>
      <c r="F6" s="22">
        <v>9</v>
      </c>
      <c r="G6" s="22">
        <v>8</v>
      </c>
      <c r="H6" s="22">
        <v>8</v>
      </c>
      <c r="I6" s="22">
        <f t="shared" si="0"/>
        <v>25</v>
      </c>
      <c r="S6" t="s">
        <v>75</v>
      </c>
      <c r="T6" s="56">
        <v>2</v>
      </c>
      <c r="U6" s="56"/>
      <c r="V6" s="56"/>
      <c r="W6" s="56">
        <v>1</v>
      </c>
      <c r="X6" s="56">
        <v>3</v>
      </c>
    </row>
    <row r="7" spans="2:24" x14ac:dyDescent="0.25">
      <c r="B7" s="39" t="s">
        <v>82</v>
      </c>
      <c r="C7" s="40" t="s">
        <v>83</v>
      </c>
      <c r="D7" s="40" t="s">
        <v>75</v>
      </c>
      <c r="E7" s="22">
        <v>2</v>
      </c>
      <c r="F7" s="22">
        <v>2</v>
      </c>
      <c r="G7" s="22">
        <v>4</v>
      </c>
      <c r="H7" s="22">
        <v>5</v>
      </c>
      <c r="I7" s="22">
        <f t="shared" si="0"/>
        <v>11</v>
      </c>
      <c r="S7" t="s">
        <v>81</v>
      </c>
      <c r="T7" s="56"/>
      <c r="U7" s="56">
        <v>2</v>
      </c>
      <c r="V7" s="56">
        <v>1</v>
      </c>
      <c r="W7" s="56">
        <v>1</v>
      </c>
      <c r="X7" s="56">
        <v>4</v>
      </c>
    </row>
    <row r="8" spans="2:24" x14ac:dyDescent="0.25">
      <c r="B8" s="41" t="s">
        <v>84</v>
      </c>
      <c r="C8" s="40" t="s">
        <v>74</v>
      </c>
      <c r="D8" s="40" t="s">
        <v>77</v>
      </c>
      <c r="E8" s="22">
        <v>3</v>
      </c>
      <c r="F8" s="22">
        <v>5</v>
      </c>
      <c r="G8" s="22">
        <v>5</v>
      </c>
      <c r="H8" s="22">
        <v>4</v>
      </c>
      <c r="I8" s="22">
        <f t="shared" si="0"/>
        <v>14</v>
      </c>
      <c r="S8" t="s">
        <v>77</v>
      </c>
      <c r="T8" s="56">
        <v>1</v>
      </c>
      <c r="U8" s="56"/>
      <c r="V8" s="56">
        <v>1</v>
      </c>
      <c r="W8" s="56">
        <v>1</v>
      </c>
      <c r="X8" s="56">
        <v>3</v>
      </c>
    </row>
    <row r="9" spans="2:24" x14ac:dyDescent="0.25">
      <c r="B9" s="39" t="s">
        <v>85</v>
      </c>
      <c r="C9" s="40" t="s">
        <v>74</v>
      </c>
      <c r="D9" s="40" t="s">
        <v>81</v>
      </c>
      <c r="E9" s="22">
        <v>1</v>
      </c>
      <c r="F9" s="22">
        <v>4</v>
      </c>
      <c r="G9" s="22">
        <v>8</v>
      </c>
      <c r="H9" s="22">
        <v>8</v>
      </c>
      <c r="I9" s="22">
        <f t="shared" si="0"/>
        <v>20</v>
      </c>
      <c r="S9" t="s">
        <v>145</v>
      </c>
      <c r="T9" s="56">
        <v>3</v>
      </c>
      <c r="U9" s="56">
        <v>2</v>
      </c>
      <c r="V9" s="56">
        <v>4</v>
      </c>
      <c r="W9" s="56">
        <v>3</v>
      </c>
      <c r="X9" s="56">
        <v>12</v>
      </c>
    </row>
    <row r="10" spans="2:24" x14ac:dyDescent="0.25">
      <c r="B10" s="39" t="s">
        <v>86</v>
      </c>
      <c r="C10" s="40" t="s">
        <v>83</v>
      </c>
      <c r="D10" s="40" t="s">
        <v>81</v>
      </c>
      <c r="E10" s="22">
        <v>2</v>
      </c>
      <c r="F10" s="22">
        <v>8</v>
      </c>
      <c r="G10" s="22">
        <v>9</v>
      </c>
      <c r="H10" s="22">
        <v>9</v>
      </c>
      <c r="I10" s="22">
        <f t="shared" si="0"/>
        <v>26</v>
      </c>
    </row>
    <row r="11" spans="2:24" x14ac:dyDescent="0.25">
      <c r="B11" s="39" t="s">
        <v>87</v>
      </c>
      <c r="C11" s="40" t="s">
        <v>83</v>
      </c>
      <c r="D11" s="40" t="s">
        <v>75</v>
      </c>
      <c r="E11" s="22">
        <v>3</v>
      </c>
      <c r="F11" s="22">
        <v>1</v>
      </c>
      <c r="G11" s="22">
        <v>2</v>
      </c>
      <c r="H11" s="22">
        <v>2</v>
      </c>
      <c r="I11" s="22">
        <f t="shared" si="0"/>
        <v>5</v>
      </c>
    </row>
    <row r="12" spans="2:24" x14ac:dyDescent="0.25">
      <c r="B12" s="39" t="s">
        <v>88</v>
      </c>
      <c r="C12" s="40" t="s">
        <v>74</v>
      </c>
      <c r="D12" s="40" t="s">
        <v>77</v>
      </c>
      <c r="E12" s="22">
        <v>1</v>
      </c>
      <c r="F12" s="22">
        <v>6</v>
      </c>
      <c r="G12" s="22">
        <v>5</v>
      </c>
      <c r="H12" s="22">
        <v>5</v>
      </c>
      <c r="I12" s="22">
        <f t="shared" si="0"/>
        <v>16</v>
      </c>
    </row>
    <row r="13" spans="2:24" x14ac:dyDescent="0.25">
      <c r="B13" s="39" t="s">
        <v>89</v>
      </c>
      <c r="C13" s="40" t="s">
        <v>74</v>
      </c>
      <c r="D13" s="40" t="s">
        <v>79</v>
      </c>
      <c r="E13" s="22">
        <v>2</v>
      </c>
      <c r="F13" s="22">
        <v>8</v>
      </c>
      <c r="G13" s="22">
        <v>4</v>
      </c>
      <c r="H13" s="22">
        <v>4</v>
      </c>
      <c r="I13" s="22">
        <f t="shared" si="0"/>
        <v>16</v>
      </c>
    </row>
    <row r="14" spans="2:24" x14ac:dyDescent="0.25">
      <c r="B14" s="39" t="s">
        <v>90</v>
      </c>
      <c r="C14" s="40" t="s">
        <v>83</v>
      </c>
      <c r="D14" s="40" t="s">
        <v>81</v>
      </c>
      <c r="E14" s="22">
        <v>3</v>
      </c>
      <c r="F14" s="22">
        <v>9</v>
      </c>
      <c r="G14" s="22">
        <v>8</v>
      </c>
      <c r="H14" s="22">
        <v>2</v>
      </c>
      <c r="I14" s="22">
        <f t="shared" si="0"/>
        <v>19</v>
      </c>
    </row>
    <row r="16" spans="2:24" ht="15.75" x14ac:dyDescent="0.25">
      <c r="B16" s="47" t="s">
        <v>91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</row>
  </sheetData>
  <mergeCells count="1">
    <mergeCell ref="B16:P16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8395-BDD2-43FF-99AA-C1667DD89C43}">
  <dimension ref="A1:I23"/>
  <sheetViews>
    <sheetView workbookViewId="0">
      <selection activeCell="B19" sqref="B19"/>
    </sheetView>
  </sheetViews>
  <sheetFormatPr defaultRowHeight="15" x14ac:dyDescent="0.25"/>
  <cols>
    <col min="2" max="2" width="10.28515625" customWidth="1"/>
    <col min="3" max="3" width="9.42578125" bestFit="1" customWidth="1"/>
  </cols>
  <sheetData>
    <row r="1" spans="1:9" x14ac:dyDescent="0.25">
      <c r="A1" t="s">
        <v>92</v>
      </c>
    </row>
    <row r="2" spans="1:9" x14ac:dyDescent="0.25">
      <c r="A2" s="10" t="s">
        <v>93</v>
      </c>
      <c r="B2" s="10" t="s">
        <v>94</v>
      </c>
    </row>
    <row r="3" spans="1:9" x14ac:dyDescent="0.25">
      <c r="A3" s="9">
        <v>2001</v>
      </c>
      <c r="B3" s="9">
        <v>100</v>
      </c>
    </row>
    <row r="4" spans="1:9" x14ac:dyDescent="0.25">
      <c r="A4" s="9">
        <v>2002</v>
      </c>
      <c r="B4" s="9">
        <v>300</v>
      </c>
    </row>
    <row r="5" spans="1:9" x14ac:dyDescent="0.25">
      <c r="A5" s="9">
        <v>2003</v>
      </c>
      <c r="B5" s="9">
        <v>350</v>
      </c>
    </row>
    <row r="6" spans="1:9" x14ac:dyDescent="0.25">
      <c r="A6" s="9">
        <v>2004</v>
      </c>
      <c r="B6" s="9">
        <v>400</v>
      </c>
      <c r="I6" t="e">
        <v>#N/A</v>
      </c>
    </row>
    <row r="7" spans="1:9" x14ac:dyDescent="0.25">
      <c r="A7" s="9">
        <v>2005</v>
      </c>
      <c r="B7" s="9">
        <v>500</v>
      </c>
      <c r="I7" t="e">
        <v>#N/A</v>
      </c>
    </row>
    <row r="8" spans="1:9" x14ac:dyDescent="0.25">
      <c r="A8" s="9">
        <v>2006</v>
      </c>
      <c r="B8" s="9">
        <v>300</v>
      </c>
      <c r="I8" t="e">
        <v>#N/A</v>
      </c>
    </row>
    <row r="9" spans="1:9" x14ac:dyDescent="0.25">
      <c r="A9" s="9">
        <v>2007</v>
      </c>
      <c r="B9" s="9">
        <v>320</v>
      </c>
      <c r="I9" t="e">
        <v>#N/A</v>
      </c>
    </row>
    <row r="10" spans="1:9" x14ac:dyDescent="0.25">
      <c r="A10" s="9">
        <v>2008</v>
      </c>
      <c r="B10" s="9">
        <v>550</v>
      </c>
      <c r="I10">
        <f t="shared" ref="I10:I20" si="0">AVERAGE(B3:B7)</f>
        <v>330</v>
      </c>
    </row>
    <row r="11" spans="1:9" x14ac:dyDescent="0.25">
      <c r="A11" s="9">
        <v>2009</v>
      </c>
      <c r="B11" s="9">
        <v>500</v>
      </c>
      <c r="I11">
        <f t="shared" si="0"/>
        <v>370</v>
      </c>
    </row>
    <row r="12" spans="1:9" x14ac:dyDescent="0.25">
      <c r="A12" s="9">
        <v>2010</v>
      </c>
      <c r="B12" s="9">
        <v>400</v>
      </c>
      <c r="I12">
        <f t="shared" si="0"/>
        <v>374</v>
      </c>
    </row>
    <row r="13" spans="1:9" x14ac:dyDescent="0.25">
      <c r="A13" s="9">
        <v>2011</v>
      </c>
      <c r="B13" s="9">
        <v>420</v>
      </c>
      <c r="I13">
        <f t="shared" si="0"/>
        <v>414</v>
      </c>
    </row>
    <row r="14" spans="1:9" x14ac:dyDescent="0.25">
      <c r="A14" s="9">
        <v>2012</v>
      </c>
      <c r="B14" s="9">
        <v>500</v>
      </c>
      <c r="I14">
        <f t="shared" si="0"/>
        <v>434</v>
      </c>
    </row>
    <row r="15" spans="1:9" x14ac:dyDescent="0.25">
      <c r="A15" s="9">
        <v>2013</v>
      </c>
      <c r="B15" s="9">
        <v>480</v>
      </c>
      <c r="I15">
        <f t="shared" si="0"/>
        <v>414</v>
      </c>
    </row>
    <row r="16" spans="1:9" x14ac:dyDescent="0.25">
      <c r="A16" s="9">
        <v>2014</v>
      </c>
      <c r="B16" s="9">
        <v>500</v>
      </c>
      <c r="I16">
        <f t="shared" si="0"/>
        <v>438</v>
      </c>
    </row>
    <row r="17" spans="1:9" x14ac:dyDescent="0.25">
      <c r="A17" s="9">
        <v>2015</v>
      </c>
      <c r="B17" s="9">
        <v>560</v>
      </c>
      <c r="I17">
        <f t="shared" si="0"/>
        <v>474</v>
      </c>
    </row>
    <row r="18" spans="1:9" x14ac:dyDescent="0.25">
      <c r="A18" s="9">
        <v>2016</v>
      </c>
      <c r="B18" s="57">
        <v>492</v>
      </c>
      <c r="I18">
        <f t="shared" si="0"/>
        <v>460</v>
      </c>
    </row>
    <row r="19" spans="1:9" x14ac:dyDescent="0.25">
      <c r="I19">
        <f t="shared" si="0"/>
        <v>460</v>
      </c>
    </row>
    <row r="20" spans="1:9" x14ac:dyDescent="0.25">
      <c r="A20" t="s">
        <v>136</v>
      </c>
      <c r="I20">
        <f t="shared" si="0"/>
        <v>492</v>
      </c>
    </row>
    <row r="23" spans="1:9" ht="21" x14ac:dyDescent="0.35">
      <c r="A23" s="11"/>
      <c r="C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E06E-0960-4CFC-B9B7-ECA05E04B3AB}">
  <dimension ref="A2:K27"/>
  <sheetViews>
    <sheetView workbookViewId="0">
      <selection activeCell="K11" sqref="K11"/>
    </sheetView>
  </sheetViews>
  <sheetFormatPr defaultRowHeight="15" x14ac:dyDescent="0.25"/>
  <cols>
    <col min="3" max="3" width="14.28515625" bestFit="1" customWidth="1"/>
    <col min="4" max="4" width="12.5703125" bestFit="1" customWidth="1"/>
    <col min="5" max="5" width="19.140625" bestFit="1" customWidth="1"/>
    <col min="6" max="6" width="9.7109375" bestFit="1" customWidth="1"/>
    <col min="7" max="7" width="11" bestFit="1" customWidth="1"/>
    <col min="9" max="9" width="13.42578125" customWidth="1"/>
    <col min="10" max="10" width="15.28515625" customWidth="1"/>
    <col min="11" max="11" width="15.42578125" customWidth="1"/>
  </cols>
  <sheetData>
    <row r="2" spans="1:11" ht="16.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</row>
    <row r="3" spans="1:11" ht="16.5" x14ac:dyDescent="0.25">
      <c r="A3" s="1"/>
      <c r="B3" s="3">
        <v>1</v>
      </c>
      <c r="C3" s="3" t="s">
        <v>14</v>
      </c>
      <c r="D3" s="4" t="s">
        <v>5</v>
      </c>
      <c r="E3" s="3" t="s">
        <v>6</v>
      </c>
      <c r="F3" s="5">
        <v>12</v>
      </c>
      <c r="G3" s="1" t="str">
        <f>LEFT(RIGHT(C3,6),2)</f>
        <v>NL</v>
      </c>
    </row>
    <row r="4" spans="1:11" ht="16.5" x14ac:dyDescent="0.25">
      <c r="A4" s="1"/>
      <c r="B4" s="3">
        <v>2</v>
      </c>
      <c r="C4" s="3" t="s">
        <v>15</v>
      </c>
      <c r="D4" s="4" t="s">
        <v>5</v>
      </c>
      <c r="E4" s="3" t="s">
        <v>7</v>
      </c>
      <c r="F4" s="5">
        <v>20</v>
      </c>
      <c r="G4" s="1" t="str">
        <f t="array" ref="G4">LEFT(RIGHT(C4,6),2)</f>
        <v>TE</v>
      </c>
      <c r="H4" s="1" t="s">
        <v>12</v>
      </c>
      <c r="I4" s="1"/>
      <c r="J4" s="1"/>
      <c r="K4" s="1"/>
    </row>
    <row r="5" spans="1:11" ht="16.5" x14ac:dyDescent="0.25">
      <c r="A5" s="1"/>
      <c r="B5" s="3">
        <v>3</v>
      </c>
      <c r="C5" s="3" t="s">
        <v>16</v>
      </c>
      <c r="D5" s="4" t="s">
        <v>8</v>
      </c>
      <c r="E5" s="3" t="s">
        <v>6</v>
      </c>
      <c r="F5" s="5">
        <v>30</v>
      </c>
      <c r="G5" s="1" t="str">
        <f t="array" ref="G5">LEFT(RIGHT(C5,6),2)</f>
        <v>NL</v>
      </c>
      <c r="H5" s="1"/>
      <c r="I5" s="1"/>
      <c r="J5" s="1"/>
      <c r="K5" s="1"/>
    </row>
    <row r="6" spans="1:11" ht="16.5" x14ac:dyDescent="0.25">
      <c r="A6" s="1"/>
      <c r="B6" s="3">
        <v>4</v>
      </c>
      <c r="C6" s="3" t="s">
        <v>17</v>
      </c>
      <c r="D6" s="4" t="s">
        <v>5</v>
      </c>
      <c r="E6" s="3" t="s">
        <v>9</v>
      </c>
      <c r="F6" s="5">
        <v>4</v>
      </c>
      <c r="G6" s="1" t="str">
        <f t="array" ref="G6">LEFT(RIGHT(C6,6),2)</f>
        <v>NL</v>
      </c>
      <c r="H6" s="6" t="s">
        <v>13</v>
      </c>
      <c r="I6" s="44" t="s">
        <v>9</v>
      </c>
      <c r="J6" s="44" t="s">
        <v>11</v>
      </c>
      <c r="K6" s="44" t="s">
        <v>6</v>
      </c>
    </row>
    <row r="7" spans="1:11" ht="16.5" x14ac:dyDescent="0.25">
      <c r="A7" s="1"/>
      <c r="B7" s="3">
        <v>5</v>
      </c>
      <c r="C7" s="3" t="s">
        <v>18</v>
      </c>
      <c r="D7" s="4" t="s">
        <v>8</v>
      </c>
      <c r="E7" s="3" t="s">
        <v>10</v>
      </c>
      <c r="F7" s="5">
        <v>35</v>
      </c>
      <c r="G7" s="1" t="str">
        <f t="array" ref="G7">LEFT(RIGHT(C7,6),2)</f>
        <v>TE</v>
      </c>
      <c r="H7" s="6" t="s">
        <v>138</v>
      </c>
      <c r="I7" s="45">
        <f t="array" ref="I7">SUM($F$3:$F$17*(LEFT(RIGHT($C$3:$C$17,6),2)=TRIM($H7))*($E$3:$E$17=I$6))</f>
        <v>52</v>
      </c>
      <c r="J7" s="45">
        <f t="array" ref="J7">SUM($F$3:$F$17*(LEFT(RIGHT($C$3:$C$17,6),2)=TRIM($H7))*($E$3:$E$17=J$6))</f>
        <v>88</v>
      </c>
      <c r="K7" s="45">
        <f t="array" ref="K7">SUM($F$3:$F$17*(LEFT(RIGHT($C$3:$C$17,6),2)=TRIM($H7))*($E$3:$E$17=K$6))</f>
        <v>42</v>
      </c>
    </row>
    <row r="8" spans="1:11" ht="16.5" x14ac:dyDescent="0.25">
      <c r="A8" s="1"/>
      <c r="B8" s="3">
        <v>6</v>
      </c>
      <c r="C8" s="3" t="s">
        <v>19</v>
      </c>
      <c r="D8" s="4" t="s">
        <v>5</v>
      </c>
      <c r="E8" s="3" t="s">
        <v>11</v>
      </c>
      <c r="F8" s="5">
        <v>41</v>
      </c>
      <c r="G8" s="1" t="str">
        <f t="array" ref="G8">LEFT(RIGHT(C8,6),2)</f>
        <v>NL</v>
      </c>
      <c r="H8" s="46" t="s">
        <v>139</v>
      </c>
      <c r="I8" s="45">
        <f t="array" ref="I8">SUM($F$3:$F$17*(LEFT(RIGHT($C$3:$C$17,6),2)=TRIM($H8))*($E$3:$E$17=I$6))</f>
        <v>0</v>
      </c>
      <c r="J8" s="45">
        <f t="array" ref="J8">SUM($F$3:$F$17*(LEFT(RIGHT($C$3:$C$17,6),2)=TRIM($H8))*($E$3:$E$17=J$6))</f>
        <v>9</v>
      </c>
      <c r="K8" s="45">
        <f t="array" ref="K8">SUM($F$3:$F$17*(LEFT(RIGHT($C$3:$C$17,6),2)=TRIM($H8))*($E$3:$E$17=K$6))</f>
        <v>19</v>
      </c>
    </row>
    <row r="9" spans="1:11" ht="16.5" x14ac:dyDescent="0.25">
      <c r="A9" s="1"/>
      <c r="B9" s="3">
        <v>7</v>
      </c>
      <c r="C9" s="3" t="s">
        <v>20</v>
      </c>
      <c r="D9" s="4" t="s">
        <v>8</v>
      </c>
      <c r="E9" s="3" t="s">
        <v>11</v>
      </c>
      <c r="F9" s="5">
        <v>12</v>
      </c>
      <c r="G9" s="1" t="str">
        <f t="array" ref="G9">LEFT(RIGHT(C9,6),2)</f>
        <v>NL</v>
      </c>
    </row>
    <row r="10" spans="1:11" ht="16.5" x14ac:dyDescent="0.25">
      <c r="A10" s="1"/>
      <c r="B10" s="3">
        <v>8</v>
      </c>
      <c r="C10" s="3" t="s">
        <v>21</v>
      </c>
      <c r="D10" s="4" t="s">
        <v>5</v>
      </c>
      <c r="E10" s="3" t="s">
        <v>9</v>
      </c>
      <c r="F10" s="5">
        <v>8</v>
      </c>
      <c r="G10" s="1" t="str">
        <f t="array" ref="G10">LEFT(RIGHT(C10,6),2)</f>
        <v>NL</v>
      </c>
    </row>
    <row r="11" spans="1:11" ht="16.5" x14ac:dyDescent="0.25">
      <c r="A11" s="1"/>
      <c r="B11" s="3">
        <v>6</v>
      </c>
      <c r="C11" s="3" t="s">
        <v>22</v>
      </c>
      <c r="D11" s="4" t="s">
        <v>5</v>
      </c>
      <c r="E11" s="3" t="s">
        <v>11</v>
      </c>
      <c r="F11" s="5">
        <v>9</v>
      </c>
      <c r="G11" s="1" t="str">
        <f t="array" ref="G11">LEFT(RIGHT(C11,6),2)</f>
        <v>TE</v>
      </c>
    </row>
    <row r="12" spans="1:11" ht="16.5" x14ac:dyDescent="0.25">
      <c r="A12" s="1"/>
      <c r="B12" s="3">
        <v>7</v>
      </c>
      <c r="C12" s="3" t="s">
        <v>23</v>
      </c>
      <c r="D12" s="4" t="s">
        <v>8</v>
      </c>
      <c r="E12" s="3" t="s">
        <v>11</v>
      </c>
      <c r="F12" s="5">
        <v>7</v>
      </c>
      <c r="G12" s="1" t="str">
        <f t="array" ref="G12">LEFT(RIGHT(C12,6),2)</f>
        <v>NL</v>
      </c>
    </row>
    <row r="13" spans="1:11" ht="16.5" x14ac:dyDescent="0.25">
      <c r="A13" s="1"/>
      <c r="B13" s="3">
        <v>8</v>
      </c>
      <c r="C13" s="3" t="s">
        <v>24</v>
      </c>
      <c r="D13" s="4" t="s">
        <v>5</v>
      </c>
      <c r="E13" s="3" t="s">
        <v>9</v>
      </c>
      <c r="F13" s="5">
        <v>18</v>
      </c>
      <c r="G13" s="1" t="str">
        <f t="array" ref="G13">LEFT(RIGHT(C13,6),2)</f>
        <v>NL</v>
      </c>
    </row>
    <row r="14" spans="1:11" ht="16.5" x14ac:dyDescent="0.25">
      <c r="A14" s="1"/>
      <c r="B14" s="3">
        <v>3</v>
      </c>
      <c r="C14" s="3" t="s">
        <v>25</v>
      </c>
      <c r="D14" s="4" t="s">
        <v>8</v>
      </c>
      <c r="E14" s="3" t="s">
        <v>6</v>
      </c>
      <c r="F14" s="5">
        <v>19</v>
      </c>
      <c r="G14" s="1" t="str">
        <f t="array" ref="G14">LEFT(RIGHT(C14,6),2)</f>
        <v>TE</v>
      </c>
    </row>
    <row r="15" spans="1:11" ht="16.5" x14ac:dyDescent="0.25">
      <c r="A15" s="1"/>
      <c r="B15" s="3">
        <v>4</v>
      </c>
      <c r="C15" s="3" t="s">
        <v>26</v>
      </c>
      <c r="D15" s="4" t="s">
        <v>5</v>
      </c>
      <c r="E15" s="3" t="s">
        <v>9</v>
      </c>
      <c r="F15" s="5">
        <v>22</v>
      </c>
      <c r="G15" s="1" t="str">
        <f t="array" ref="G15">LEFT(RIGHT(C15,6),2)</f>
        <v>NL</v>
      </c>
    </row>
    <row r="16" spans="1:11" ht="16.5" x14ac:dyDescent="0.25">
      <c r="A16" s="1"/>
      <c r="B16" s="3">
        <v>5</v>
      </c>
      <c r="C16" s="3" t="s">
        <v>27</v>
      </c>
      <c r="D16" s="4" t="s">
        <v>8</v>
      </c>
      <c r="E16" s="3" t="s">
        <v>10</v>
      </c>
      <c r="F16" s="5">
        <v>26</v>
      </c>
      <c r="G16" s="1" t="str">
        <f t="array" ref="G16">LEFT(RIGHT(C16,6),2)</f>
        <v>TE</v>
      </c>
    </row>
    <row r="17" spans="1:7" ht="16.5" x14ac:dyDescent="0.25">
      <c r="A17" s="1"/>
      <c r="B17" s="3">
        <v>6</v>
      </c>
      <c r="C17" s="3" t="s">
        <v>28</v>
      </c>
      <c r="D17" s="4" t="s">
        <v>5</v>
      </c>
      <c r="E17" s="3" t="s">
        <v>11</v>
      </c>
      <c r="F17" s="5">
        <v>28</v>
      </c>
      <c r="G17" s="1" t="str">
        <f t="array" ref="G17">LEFT(RIGHT(C17,6),2)</f>
        <v>NL</v>
      </c>
    </row>
    <row r="18" spans="1:7" ht="16.5" x14ac:dyDescent="0.25">
      <c r="A18" s="1"/>
      <c r="B18" s="1" t="s">
        <v>29</v>
      </c>
      <c r="C18" s="1"/>
      <c r="D18" s="1"/>
      <c r="E18" s="1"/>
      <c r="F18" s="1"/>
      <c r="G18" s="1"/>
    </row>
    <row r="19" spans="1:7" ht="16.5" x14ac:dyDescent="0.25">
      <c r="A19" s="1"/>
      <c r="F19" s="1"/>
      <c r="G19" s="1"/>
    </row>
    <row r="20" spans="1:7" ht="16.5" x14ac:dyDescent="0.25">
      <c r="A20" s="1"/>
      <c r="F20" s="1"/>
      <c r="G20" s="1"/>
    </row>
    <row r="21" spans="1:7" ht="16.5" x14ac:dyDescent="0.25">
      <c r="A21" s="1"/>
      <c r="F21" s="1"/>
      <c r="G21" s="1"/>
    </row>
    <row r="22" spans="1:7" ht="16.5" x14ac:dyDescent="0.25">
      <c r="A22" s="1"/>
      <c r="F22" s="1"/>
      <c r="G22" s="1"/>
    </row>
    <row r="23" spans="1:7" ht="16.5" x14ac:dyDescent="0.25">
      <c r="A23" s="1"/>
      <c r="F23" s="1"/>
      <c r="G23" s="1"/>
    </row>
    <row r="24" spans="1:7" ht="16.5" x14ac:dyDescent="0.25">
      <c r="A24" s="1"/>
      <c r="B24" s="1"/>
      <c r="C24" s="1"/>
      <c r="D24" s="1"/>
      <c r="E24" s="1"/>
      <c r="F24" s="1"/>
      <c r="G24" s="1"/>
    </row>
    <row r="25" spans="1:7" ht="16.5" x14ac:dyDescent="0.25">
      <c r="A25" s="1"/>
      <c r="B25" s="1"/>
      <c r="C25" s="1"/>
      <c r="D25" s="1"/>
      <c r="E25" s="1"/>
      <c r="F25" s="1"/>
      <c r="G25" s="1"/>
    </row>
    <row r="26" spans="1:7" ht="16.5" x14ac:dyDescent="0.25">
      <c r="A26" s="1"/>
      <c r="B26" s="1"/>
      <c r="C26" s="1"/>
      <c r="D26" s="1"/>
      <c r="E26" s="1"/>
      <c r="F26" s="1"/>
      <c r="G26" s="1"/>
    </row>
    <row r="27" spans="1:7" ht="16.5" x14ac:dyDescent="0.25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BE2E-8D45-4DD8-843B-785ADD6AFD32}">
  <dimension ref="B2:P34"/>
  <sheetViews>
    <sheetView topLeftCell="A17" workbookViewId="0">
      <selection activeCell="P24" sqref="P24:P28"/>
    </sheetView>
  </sheetViews>
  <sheetFormatPr defaultRowHeight="15" x14ac:dyDescent="0.25"/>
  <sheetData>
    <row r="2" spans="2:12" x14ac:dyDescent="0.25">
      <c r="B2" s="12" t="s">
        <v>95</v>
      </c>
      <c r="C2" s="13">
        <v>312000</v>
      </c>
      <c r="D2" s="13">
        <v>287000</v>
      </c>
      <c r="E2" s="13">
        <v>267000</v>
      </c>
      <c r="F2" s="13">
        <v>315000</v>
      </c>
      <c r="G2" s="13">
        <v>259000</v>
      </c>
      <c r="H2" s="13">
        <v>273000</v>
      </c>
      <c r="I2" s="13">
        <v>302000</v>
      </c>
      <c r="J2" s="13">
        <v>283000</v>
      </c>
      <c r="K2" s="13">
        <v>321000</v>
      </c>
      <c r="L2" s="61">
        <v>286409</v>
      </c>
    </row>
    <row r="3" spans="2:12" x14ac:dyDescent="0.25">
      <c r="B3" s="12" t="s">
        <v>96</v>
      </c>
      <c r="C3" s="13">
        <v>250000</v>
      </c>
      <c r="D3" s="13">
        <v>245000</v>
      </c>
      <c r="E3" s="13">
        <v>280000</v>
      </c>
      <c r="F3" s="13">
        <v>264000</v>
      </c>
      <c r="G3" s="13">
        <v>255000</v>
      </c>
      <c r="H3" s="13">
        <v>265000</v>
      </c>
      <c r="I3" s="13">
        <v>275000</v>
      </c>
      <c r="J3" s="13">
        <v>254000</v>
      </c>
      <c r="K3" s="13">
        <v>260000</v>
      </c>
      <c r="L3" s="61">
        <v>280000</v>
      </c>
    </row>
    <row r="13" spans="2:12" x14ac:dyDescent="0.25">
      <c r="C13">
        <f>CORREL(C2:K2,C3:K3)</f>
        <v>-0.12213510535898517</v>
      </c>
    </row>
    <row r="17" spans="3:16" ht="15.75" thickBot="1" x14ac:dyDescent="0.3"/>
    <row r="18" spans="3:16" x14ac:dyDescent="0.25">
      <c r="C18" s="60"/>
      <c r="D18" s="60" t="s">
        <v>95</v>
      </c>
      <c r="E18" s="60" t="s">
        <v>96</v>
      </c>
    </row>
    <row r="19" spans="3:16" x14ac:dyDescent="0.25">
      <c r="C19" s="58" t="s">
        <v>95</v>
      </c>
      <c r="D19" s="58">
        <v>1</v>
      </c>
      <c r="E19" s="58"/>
    </row>
    <row r="20" spans="3:16" ht="15.75" thickBot="1" x14ac:dyDescent="0.3">
      <c r="C20" s="59" t="s">
        <v>96</v>
      </c>
      <c r="D20" s="59">
        <v>-0.12213510535898517</v>
      </c>
      <c r="E20" s="59">
        <v>1</v>
      </c>
    </row>
    <row r="22" spans="3:16" x14ac:dyDescent="0.25">
      <c r="C22" t="s">
        <v>152</v>
      </c>
    </row>
    <row r="24" spans="3:16" x14ac:dyDescent="0.25">
      <c r="C24">
        <f>TREND(C2:K2,C3:K3,L3)</f>
        <v>286409.18757975328</v>
      </c>
      <c r="P24" t="str">
        <f t="array" ref="P24">TRANSPOSE(B2:L3)</f>
        <v>Lợi nhuận</v>
      </c>
    </row>
    <row r="25" spans="3:16" x14ac:dyDescent="0.25">
      <c r="P25" t="str">
        <f t="array" ref="P25">TRANSPOSE(B3:L4)</f>
        <v>Giá thành</v>
      </c>
    </row>
    <row r="26" spans="3:16" x14ac:dyDescent="0.25">
      <c r="C26">
        <f t="array" ref="C26">FORECAST(L3,C2:K2,C3:K3)</f>
        <v>286409.18757975334</v>
      </c>
      <c r="P26">
        <f t="array" ref="P26">TRANSPOSE(B4:L5)</f>
        <v>0</v>
      </c>
    </row>
    <row r="27" spans="3:16" x14ac:dyDescent="0.25">
      <c r="P27">
        <f t="array" ref="P27">TRANSPOSE(B5:L6)</f>
        <v>0</v>
      </c>
    </row>
    <row r="28" spans="3:16" x14ac:dyDescent="0.25">
      <c r="P28">
        <f t="array" ref="P28">TRANSPOSE(B6:L7)</f>
        <v>0</v>
      </c>
    </row>
    <row r="30" spans="3:16" x14ac:dyDescent="0.25">
      <c r="C30" t="str">
        <f t="array" ref="C30">TRANSPOSE(B2:L3)</f>
        <v>Lợi nhuận</v>
      </c>
      <c r="D30">
        <f t="array" ref="D30">TRANSPOSE(C2:M3)</f>
        <v>312000</v>
      </c>
      <c r="E30">
        <f t="array" ref="E30">TRANSPOSE(D2:N3)</f>
        <v>287000</v>
      </c>
      <c r="F30">
        <f t="array" ref="F30">TRANSPOSE(E2:O3)</f>
        <v>267000</v>
      </c>
      <c r="G30">
        <f t="array" ref="G30">TRANSPOSE(F2:P3)</f>
        <v>315000</v>
      </c>
      <c r="H30">
        <f t="array" ref="H30">TRANSPOSE(G2:Q3)</f>
        <v>259000</v>
      </c>
      <c r="I30">
        <f t="array" ref="I30">TRANSPOSE(H2:R3)</f>
        <v>273000</v>
      </c>
      <c r="J30">
        <f t="array" ref="J30">TRANSPOSE(I2:S3)</f>
        <v>302000</v>
      </c>
      <c r="K30">
        <f t="array" ref="K30">TRANSPOSE(J2:T3)</f>
        <v>283000</v>
      </c>
      <c r="L30">
        <f t="array" ref="L30">TRANSPOSE(K2:U3)</f>
        <v>321000</v>
      </c>
      <c r="M30">
        <f t="array" ref="M30">TRANSPOSE(L2:V3)</f>
        <v>286409</v>
      </c>
    </row>
    <row r="31" spans="3:16" x14ac:dyDescent="0.25">
      <c r="C31" t="str">
        <f t="array" ref="C31">TRANSPOSE(B3:L4)</f>
        <v>Giá thành</v>
      </c>
      <c r="D31">
        <f t="array" ref="D31">TRANSPOSE(C3:M4)</f>
        <v>250000</v>
      </c>
      <c r="E31">
        <f t="array" ref="E31">TRANSPOSE(D3:N4)</f>
        <v>245000</v>
      </c>
      <c r="F31">
        <f t="array" ref="F31">TRANSPOSE(E3:O4)</f>
        <v>280000</v>
      </c>
      <c r="G31">
        <f t="array" ref="G31">TRANSPOSE(F3:P4)</f>
        <v>264000</v>
      </c>
      <c r="H31">
        <f t="array" ref="H31">TRANSPOSE(G3:Q4)</f>
        <v>255000</v>
      </c>
      <c r="I31">
        <f t="array" ref="I31">TRANSPOSE(H3:R4)</f>
        <v>265000</v>
      </c>
      <c r="J31">
        <f t="array" ref="J31">TRANSPOSE(I3:S4)</f>
        <v>275000</v>
      </c>
      <c r="K31">
        <f t="array" ref="K31">TRANSPOSE(J3:T4)</f>
        <v>254000</v>
      </c>
      <c r="L31">
        <f t="array" ref="L31">TRANSPOSE(K3:U4)</f>
        <v>260000</v>
      </c>
      <c r="M31">
        <f t="array" ref="M31">TRANSPOSE(L3:V4)</f>
        <v>280000</v>
      </c>
    </row>
    <row r="33" spans="3:12" x14ac:dyDescent="0.25">
      <c r="C33" s="12" t="s">
        <v>95</v>
      </c>
      <c r="D33" s="13">
        <v>312000</v>
      </c>
      <c r="E33" s="13">
        <v>287000</v>
      </c>
      <c r="F33" s="13">
        <v>267000</v>
      </c>
      <c r="G33" s="13">
        <v>315000</v>
      </c>
      <c r="H33" s="13">
        <v>259000</v>
      </c>
      <c r="I33" s="13">
        <v>273000</v>
      </c>
      <c r="J33" s="13">
        <v>302000</v>
      </c>
      <c r="K33" s="13">
        <v>283000</v>
      </c>
      <c r="L33" s="13">
        <v>321000</v>
      </c>
    </row>
    <row r="34" spans="3:12" x14ac:dyDescent="0.25">
      <c r="C34" s="12" t="s">
        <v>96</v>
      </c>
      <c r="D34" s="13">
        <v>250000</v>
      </c>
      <c r="E34" s="13">
        <v>245000</v>
      </c>
      <c r="F34" s="13">
        <v>280000</v>
      </c>
      <c r="G34" s="13">
        <v>264000</v>
      </c>
      <c r="H34" s="13">
        <v>255000</v>
      </c>
      <c r="I34" s="13">
        <v>265000</v>
      </c>
      <c r="J34" s="13">
        <v>275000</v>
      </c>
      <c r="K34" s="13">
        <v>254000</v>
      </c>
      <c r="L34" s="13">
        <v>260000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6083-FF1D-45D3-888A-4B7F28CBBABF}">
  <dimension ref="A1:N38"/>
  <sheetViews>
    <sheetView topLeftCell="A9" zoomScale="52" workbookViewId="0">
      <selection sqref="A1:F38"/>
    </sheetView>
  </sheetViews>
  <sheetFormatPr defaultRowHeight="15" outlineLevelRow="2" x14ac:dyDescent="0.25"/>
  <cols>
    <col min="1" max="2" width="9.28515625" bestFit="1" customWidth="1"/>
    <col min="3" max="3" width="13.5703125" bestFit="1" customWidth="1"/>
    <col min="4" max="4" width="17.7109375" customWidth="1"/>
    <col min="5" max="5" width="14.42578125" bestFit="1" customWidth="1"/>
    <col min="6" max="6" width="13.28515625" customWidth="1"/>
    <col min="9" max="9" width="9.28515625" bestFit="1" customWidth="1"/>
    <col min="11" max="11" width="9.5703125" bestFit="1" customWidth="1"/>
    <col min="13" max="13" width="14.28515625" bestFit="1" customWidth="1"/>
    <col min="14" max="14" width="9.28515625" bestFit="1" customWidth="1"/>
  </cols>
  <sheetData>
    <row r="1" spans="1:9" ht="31.5" x14ac:dyDescent="0.25">
      <c r="A1" s="14" t="s">
        <v>0</v>
      </c>
      <c r="B1" s="14" t="s">
        <v>97</v>
      </c>
      <c r="C1" s="14" t="s">
        <v>98</v>
      </c>
      <c r="D1" s="15" t="s">
        <v>99</v>
      </c>
      <c r="E1" s="16" t="s">
        <v>100</v>
      </c>
      <c r="F1" s="15" t="s">
        <v>101</v>
      </c>
    </row>
    <row r="2" spans="1:9" ht="15.75" outlineLevel="2" x14ac:dyDescent="0.25">
      <c r="A2" s="17">
        <v>2</v>
      </c>
      <c r="B2" s="18" t="s">
        <v>104</v>
      </c>
      <c r="C2" s="19">
        <v>40944</v>
      </c>
      <c r="D2" s="20" t="s">
        <v>105</v>
      </c>
      <c r="E2" s="21">
        <v>160000</v>
      </c>
      <c r="F2" s="20">
        <v>12</v>
      </c>
    </row>
    <row r="3" spans="1:9" ht="15.75" outlineLevel="1" x14ac:dyDescent="0.25">
      <c r="A3" s="17"/>
      <c r="B3" s="18">
        <f>SUBTOTAL(3,B2:B2)</f>
        <v>1</v>
      </c>
      <c r="C3" s="19"/>
      <c r="D3" s="20"/>
      <c r="E3" s="63">
        <f>SUBTOTAL(3,E2:E2)</f>
        <v>1</v>
      </c>
      <c r="F3" s="62" t="s">
        <v>154</v>
      </c>
    </row>
    <row r="4" spans="1:9" ht="15.75" outlineLevel="2" x14ac:dyDescent="0.25">
      <c r="A4" s="17">
        <v>14</v>
      </c>
      <c r="B4" s="18" t="s">
        <v>104</v>
      </c>
      <c r="C4" s="19">
        <v>41154</v>
      </c>
      <c r="D4" s="20" t="s">
        <v>105</v>
      </c>
      <c r="E4" s="21">
        <v>160000</v>
      </c>
      <c r="F4" s="20">
        <v>29</v>
      </c>
    </row>
    <row r="5" spans="1:9" ht="15.75" outlineLevel="1" x14ac:dyDescent="0.25">
      <c r="A5" s="17"/>
      <c r="B5" s="18">
        <f>SUBTOTAL(3,B4:B4)</f>
        <v>1</v>
      </c>
      <c r="C5" s="19"/>
      <c r="D5" s="20"/>
      <c r="E5" s="63">
        <f>SUBTOTAL(3,E4:E4)</f>
        <v>1</v>
      </c>
      <c r="F5" s="62" t="s">
        <v>155</v>
      </c>
    </row>
    <row r="6" spans="1:9" ht="15.75" outlineLevel="2" x14ac:dyDescent="0.25">
      <c r="A6" s="17">
        <v>9</v>
      </c>
      <c r="B6" s="18" t="s">
        <v>104</v>
      </c>
      <c r="C6" s="19">
        <v>41084</v>
      </c>
      <c r="D6" s="20" t="s">
        <v>105</v>
      </c>
      <c r="E6" s="21">
        <v>160000</v>
      </c>
      <c r="F6" s="20">
        <v>50</v>
      </c>
    </row>
    <row r="7" spans="1:9" ht="15.75" outlineLevel="1" x14ac:dyDescent="0.25">
      <c r="A7" s="17"/>
      <c r="B7" s="18">
        <f>SUBTOTAL(3,B6:B6)</f>
        <v>1</v>
      </c>
      <c r="C7" s="19"/>
      <c r="D7" s="20"/>
      <c r="E7" s="63">
        <f>SUBTOTAL(3,E6:E6)</f>
        <v>1</v>
      </c>
      <c r="F7" s="62" t="s">
        <v>156</v>
      </c>
    </row>
    <row r="8" spans="1:9" ht="15.75" outlineLevel="2" x14ac:dyDescent="0.25">
      <c r="A8" s="17">
        <v>7</v>
      </c>
      <c r="B8" s="18" t="s">
        <v>104</v>
      </c>
      <c r="C8" s="19">
        <v>41049</v>
      </c>
      <c r="D8" s="20" t="s">
        <v>105</v>
      </c>
      <c r="E8" s="21">
        <v>160000</v>
      </c>
      <c r="F8" s="20">
        <v>100</v>
      </c>
    </row>
    <row r="9" spans="1:9" ht="15.75" outlineLevel="1" x14ac:dyDescent="0.25">
      <c r="A9" s="17"/>
      <c r="B9" s="18">
        <f>SUBTOTAL(3,B8:B8)</f>
        <v>1</v>
      </c>
      <c r="C9" s="19"/>
      <c r="D9" s="20"/>
      <c r="E9" s="63">
        <f>SUBTOTAL(3,E8:E8)</f>
        <v>1</v>
      </c>
      <c r="F9" s="62" t="s">
        <v>157</v>
      </c>
    </row>
    <row r="10" spans="1:9" ht="15.75" outlineLevel="2" x14ac:dyDescent="0.25">
      <c r="A10" s="17">
        <v>11</v>
      </c>
      <c r="B10" s="18" t="s">
        <v>108</v>
      </c>
      <c r="C10" s="19">
        <v>41122</v>
      </c>
      <c r="D10" s="20" t="s">
        <v>109</v>
      </c>
      <c r="E10" s="21">
        <v>120000</v>
      </c>
      <c r="F10" s="20">
        <v>20</v>
      </c>
    </row>
    <row r="11" spans="1:9" ht="15.75" outlineLevel="1" x14ac:dyDescent="0.25">
      <c r="A11" s="17"/>
      <c r="B11" s="18">
        <f>SUBTOTAL(3,B10:B10)</f>
        <v>1</v>
      </c>
      <c r="C11" s="19"/>
      <c r="D11" s="20"/>
      <c r="E11" s="63">
        <f>SUBTOTAL(3,E10:E10)</f>
        <v>1</v>
      </c>
      <c r="F11" s="62" t="s">
        <v>158</v>
      </c>
    </row>
    <row r="12" spans="1:9" ht="15.75" outlineLevel="2" x14ac:dyDescent="0.25">
      <c r="A12" s="17">
        <v>4</v>
      </c>
      <c r="B12" s="18" t="s">
        <v>108</v>
      </c>
      <c r="C12" s="19">
        <v>40946</v>
      </c>
      <c r="D12" s="20" t="s">
        <v>109</v>
      </c>
      <c r="E12" s="21">
        <v>120000</v>
      </c>
      <c r="F12" s="20">
        <v>25</v>
      </c>
    </row>
    <row r="13" spans="1:9" ht="15.75" outlineLevel="2" x14ac:dyDescent="0.25">
      <c r="A13" s="17">
        <v>17</v>
      </c>
      <c r="B13" s="18" t="s">
        <v>108</v>
      </c>
      <c r="C13" s="19">
        <v>41189</v>
      </c>
      <c r="D13" s="20" t="s">
        <v>109</v>
      </c>
      <c r="E13" s="21">
        <v>120000</v>
      </c>
      <c r="F13" s="20">
        <v>25</v>
      </c>
      <c r="I13" t="s">
        <v>153</v>
      </c>
    </row>
    <row r="14" spans="1:9" ht="15.75" outlineLevel="1" x14ac:dyDescent="0.25">
      <c r="A14" s="17"/>
      <c r="B14" s="18">
        <f>SUBTOTAL(3,B12:B13)</f>
        <v>2</v>
      </c>
      <c r="C14" s="19"/>
      <c r="D14" s="20"/>
      <c r="E14" s="63">
        <f>SUBTOTAL(3,E12:E13)</f>
        <v>2</v>
      </c>
      <c r="F14" s="62" t="s">
        <v>159</v>
      </c>
    </row>
    <row r="15" spans="1:9" ht="15.75" outlineLevel="2" x14ac:dyDescent="0.25">
      <c r="A15" s="17">
        <v>16</v>
      </c>
      <c r="B15" s="18" t="s">
        <v>108</v>
      </c>
      <c r="C15" s="19">
        <v>41154</v>
      </c>
      <c r="D15" s="20" t="s">
        <v>109</v>
      </c>
      <c r="E15" s="21">
        <v>120000</v>
      </c>
      <c r="F15" s="20">
        <v>50</v>
      </c>
      <c r="I15" t="b">
        <f>AND(OR($B$2:$B$36=B2,$B$2:$B$36=B4),$F$2:$F$36&gt;20)</f>
        <v>0</v>
      </c>
    </row>
    <row r="16" spans="1:9" ht="15.75" outlineLevel="1" x14ac:dyDescent="0.25">
      <c r="A16" s="17"/>
      <c r="B16" s="18">
        <f>SUBTOTAL(3,B15:B15)</f>
        <v>1</v>
      </c>
      <c r="C16" s="19"/>
      <c r="D16" s="20"/>
      <c r="E16" s="63">
        <f>SUBTOTAL(3,E15:E15)</f>
        <v>1</v>
      </c>
      <c r="F16" s="62" t="s">
        <v>156</v>
      </c>
    </row>
    <row r="17" spans="1:14" ht="15.75" outlineLevel="2" x14ac:dyDescent="0.25">
      <c r="A17" s="17">
        <v>18</v>
      </c>
      <c r="B17" s="18" t="s">
        <v>106</v>
      </c>
      <c r="C17" s="19">
        <v>41224</v>
      </c>
      <c r="D17" s="20" t="s">
        <v>107</v>
      </c>
      <c r="E17" s="21">
        <v>140000</v>
      </c>
      <c r="F17" s="20">
        <v>20</v>
      </c>
      <c r="I17" s="14"/>
      <c r="J17" s="14"/>
      <c r="K17" s="14"/>
      <c r="L17" s="15"/>
      <c r="M17" s="16"/>
      <c r="N17" s="15"/>
    </row>
    <row r="18" spans="1:14" ht="15.75" outlineLevel="1" x14ac:dyDescent="0.25">
      <c r="A18" s="17"/>
      <c r="B18" s="18">
        <f>SUBTOTAL(3,B17:B17)</f>
        <v>1</v>
      </c>
      <c r="C18" s="19"/>
      <c r="D18" s="20"/>
      <c r="E18" s="63">
        <f>SUBTOTAL(3,E17:E17)</f>
        <v>1</v>
      </c>
      <c r="F18" s="62" t="s">
        <v>158</v>
      </c>
      <c r="I18" s="14"/>
      <c r="J18" s="14"/>
      <c r="K18" s="14"/>
      <c r="L18" s="15"/>
      <c r="M18" s="16"/>
      <c r="N18" s="15"/>
    </row>
    <row r="19" spans="1:14" ht="47.25" outlineLevel="2" x14ac:dyDescent="0.25">
      <c r="A19" s="17">
        <v>19</v>
      </c>
      <c r="B19" s="18" t="s">
        <v>106</v>
      </c>
      <c r="C19" s="19">
        <v>41259</v>
      </c>
      <c r="D19" s="20" t="s">
        <v>107</v>
      </c>
      <c r="E19" s="21">
        <v>140000</v>
      </c>
      <c r="F19" s="20">
        <v>25</v>
      </c>
      <c r="I19" s="14" t="s">
        <v>0</v>
      </c>
      <c r="J19" s="14" t="s">
        <v>97</v>
      </c>
      <c r="K19" s="14" t="s">
        <v>98</v>
      </c>
      <c r="L19" s="15" t="s">
        <v>99</v>
      </c>
      <c r="M19" s="16" t="s">
        <v>100</v>
      </c>
      <c r="N19" s="15" t="s">
        <v>101</v>
      </c>
    </row>
    <row r="20" spans="1:14" ht="15.75" outlineLevel="1" x14ac:dyDescent="0.25">
      <c r="A20" s="17"/>
      <c r="B20" s="18">
        <f>SUBTOTAL(3,B19:B19)</f>
        <v>1</v>
      </c>
      <c r="C20" s="19"/>
      <c r="D20" s="20"/>
      <c r="E20" s="63">
        <f>SUBTOTAL(3,E19:E19)</f>
        <v>1</v>
      </c>
      <c r="F20" s="62" t="s">
        <v>159</v>
      </c>
      <c r="I20" s="14"/>
      <c r="J20" s="14"/>
      <c r="K20" s="14"/>
      <c r="L20" s="15"/>
      <c r="M20" s="16"/>
      <c r="N20" s="15"/>
    </row>
    <row r="21" spans="1:14" ht="15.75" outlineLevel="2" x14ac:dyDescent="0.25">
      <c r="A21" s="17">
        <v>3</v>
      </c>
      <c r="B21" s="18" t="s">
        <v>106</v>
      </c>
      <c r="C21" s="19">
        <v>40945</v>
      </c>
      <c r="D21" s="20" t="s">
        <v>107</v>
      </c>
      <c r="E21" s="21">
        <v>140000</v>
      </c>
      <c r="F21" s="20">
        <v>30</v>
      </c>
      <c r="I21" s="17">
        <v>8</v>
      </c>
      <c r="J21" s="18" t="s">
        <v>102</v>
      </c>
      <c r="K21" s="19">
        <v>41050</v>
      </c>
      <c r="L21" s="20" t="s">
        <v>103</v>
      </c>
      <c r="M21" s="21">
        <v>97000</v>
      </c>
      <c r="N21" s="20">
        <v>20</v>
      </c>
    </row>
    <row r="22" spans="1:14" ht="15.75" outlineLevel="1" x14ac:dyDescent="0.25">
      <c r="A22" s="17"/>
      <c r="B22" s="18">
        <f>SUBTOTAL(3,B21:B21)</f>
        <v>1</v>
      </c>
      <c r="C22" s="19"/>
      <c r="D22" s="20"/>
      <c r="E22" s="63">
        <f>SUBTOTAL(3,E21:E21)</f>
        <v>1</v>
      </c>
      <c r="F22" s="62" t="s">
        <v>160</v>
      </c>
      <c r="I22" s="17"/>
      <c r="J22" s="18"/>
      <c r="K22" s="19"/>
      <c r="L22" s="20"/>
      <c r="M22" s="21"/>
      <c r="N22" s="20"/>
    </row>
    <row r="23" spans="1:14" ht="15.75" outlineLevel="2" x14ac:dyDescent="0.25">
      <c r="A23" s="17">
        <v>15</v>
      </c>
      <c r="B23" s="18" t="s">
        <v>106</v>
      </c>
      <c r="C23" s="19">
        <v>41155</v>
      </c>
      <c r="D23" s="20" t="s">
        <v>107</v>
      </c>
      <c r="E23" s="21">
        <v>140000</v>
      </c>
      <c r="F23" s="20">
        <v>40</v>
      </c>
      <c r="I23" s="17">
        <v>11</v>
      </c>
      <c r="J23" s="18" t="s">
        <v>108</v>
      </c>
      <c r="K23" s="19">
        <v>41122</v>
      </c>
      <c r="L23" s="20" t="s">
        <v>109</v>
      </c>
      <c r="M23" s="21">
        <v>120000</v>
      </c>
      <c r="N23" s="20">
        <v>20</v>
      </c>
    </row>
    <row r="24" spans="1:14" ht="15.75" outlineLevel="1" x14ac:dyDescent="0.25">
      <c r="A24" s="17"/>
      <c r="B24" s="18">
        <f>SUBTOTAL(3,B23:B23)</f>
        <v>1</v>
      </c>
      <c r="C24" s="19"/>
      <c r="D24" s="20"/>
      <c r="E24" s="63">
        <f>SUBTOTAL(3,E23:E23)</f>
        <v>1</v>
      </c>
      <c r="F24" s="62" t="s">
        <v>161</v>
      </c>
      <c r="I24" s="17"/>
      <c r="J24" s="18"/>
      <c r="K24" s="19"/>
      <c r="L24" s="20"/>
      <c r="M24" s="21"/>
      <c r="N24" s="20"/>
    </row>
    <row r="25" spans="1:14" ht="15.75" outlineLevel="2" x14ac:dyDescent="0.25">
      <c r="A25" s="17">
        <v>10</v>
      </c>
      <c r="B25" s="18" t="s">
        <v>106</v>
      </c>
      <c r="C25" s="19">
        <v>41119</v>
      </c>
      <c r="D25" s="20" t="s">
        <v>107</v>
      </c>
      <c r="E25" s="21">
        <v>140000</v>
      </c>
      <c r="F25" s="20">
        <v>60</v>
      </c>
      <c r="I25" s="17">
        <v>18</v>
      </c>
      <c r="J25" s="18" t="s">
        <v>106</v>
      </c>
      <c r="K25" s="19">
        <v>41224</v>
      </c>
      <c r="L25" s="20" t="s">
        <v>107</v>
      </c>
      <c r="M25" s="21">
        <v>140000</v>
      </c>
      <c r="N25" s="20">
        <v>20</v>
      </c>
    </row>
    <row r="26" spans="1:14" ht="15.75" outlineLevel="1" x14ac:dyDescent="0.25">
      <c r="A26" s="17"/>
      <c r="B26" s="18">
        <f>SUBTOTAL(3,B25:B25)</f>
        <v>1</v>
      </c>
      <c r="C26" s="19"/>
      <c r="D26" s="20"/>
      <c r="E26" s="63">
        <f>SUBTOTAL(3,E25:E25)</f>
        <v>1</v>
      </c>
      <c r="F26" s="62" t="s">
        <v>162</v>
      </c>
      <c r="I26" s="17"/>
      <c r="J26" s="18"/>
      <c r="K26" s="19"/>
      <c r="L26" s="20"/>
      <c r="M26" s="21"/>
      <c r="N26" s="20"/>
    </row>
    <row r="27" spans="1:14" ht="15.75" outlineLevel="2" x14ac:dyDescent="0.25">
      <c r="A27" s="17">
        <v>6</v>
      </c>
      <c r="B27" s="18" t="s">
        <v>102</v>
      </c>
      <c r="C27" s="19">
        <v>41014</v>
      </c>
      <c r="D27" s="20" t="s">
        <v>103</v>
      </c>
      <c r="E27" s="21">
        <v>97000</v>
      </c>
      <c r="F27" s="20">
        <v>10</v>
      </c>
      <c r="I27" s="17">
        <v>4</v>
      </c>
      <c r="J27" s="18" t="s">
        <v>108</v>
      </c>
      <c r="K27" s="19">
        <v>40946</v>
      </c>
      <c r="L27" s="20" t="s">
        <v>109</v>
      </c>
      <c r="M27" s="21">
        <v>120000</v>
      </c>
      <c r="N27" s="20">
        <v>25</v>
      </c>
    </row>
    <row r="28" spans="1:14" ht="15.75" outlineLevel="1" x14ac:dyDescent="0.25">
      <c r="A28" s="17"/>
      <c r="B28" s="18">
        <f>SUBTOTAL(3,B27:B27)</f>
        <v>1</v>
      </c>
      <c r="C28" s="19"/>
      <c r="D28" s="20"/>
      <c r="E28" s="63">
        <f>SUBTOTAL(3,E27:E27)</f>
        <v>1</v>
      </c>
      <c r="F28" s="62" t="s">
        <v>163</v>
      </c>
      <c r="I28" s="17"/>
      <c r="J28" s="18"/>
      <c r="K28" s="19"/>
      <c r="L28" s="20"/>
      <c r="M28" s="21"/>
      <c r="N28" s="20"/>
    </row>
    <row r="29" spans="1:14" ht="15.75" outlineLevel="2" x14ac:dyDescent="0.25">
      <c r="A29" s="17">
        <v>13</v>
      </c>
      <c r="B29" s="18" t="s">
        <v>102</v>
      </c>
      <c r="C29" s="19">
        <v>41124</v>
      </c>
      <c r="D29" s="20" t="s">
        <v>103</v>
      </c>
      <c r="E29" s="21">
        <v>97000</v>
      </c>
      <c r="F29" s="20">
        <v>15</v>
      </c>
      <c r="I29" s="17">
        <v>17</v>
      </c>
      <c r="J29" s="18" t="s">
        <v>108</v>
      </c>
      <c r="K29" s="19">
        <v>41189</v>
      </c>
      <c r="L29" s="20" t="s">
        <v>109</v>
      </c>
      <c r="M29" s="21">
        <v>120000</v>
      </c>
      <c r="N29" s="20">
        <v>25</v>
      </c>
    </row>
    <row r="30" spans="1:14" ht="15.75" outlineLevel="1" x14ac:dyDescent="0.25">
      <c r="A30" s="17"/>
      <c r="B30" s="18">
        <f>SUBTOTAL(3,B29:B29)</f>
        <v>1</v>
      </c>
      <c r="C30" s="19"/>
      <c r="D30" s="20"/>
      <c r="E30" s="63">
        <f>SUBTOTAL(3,E29:E29)</f>
        <v>1</v>
      </c>
      <c r="F30" s="62" t="s">
        <v>164</v>
      </c>
      <c r="I30" s="17"/>
      <c r="J30" s="18"/>
      <c r="K30" s="19"/>
      <c r="L30" s="20"/>
      <c r="M30" s="21"/>
      <c r="N30" s="20"/>
    </row>
    <row r="31" spans="1:14" ht="15.75" outlineLevel="2" x14ac:dyDescent="0.25">
      <c r="A31" s="17">
        <v>1</v>
      </c>
      <c r="B31" s="18" t="s">
        <v>102</v>
      </c>
      <c r="C31" s="19">
        <v>40909</v>
      </c>
      <c r="D31" s="20" t="s">
        <v>103</v>
      </c>
      <c r="E31" s="21">
        <v>97000</v>
      </c>
      <c r="F31" s="20">
        <v>20</v>
      </c>
      <c r="I31" s="17">
        <v>9</v>
      </c>
      <c r="J31" s="18" t="s">
        <v>104</v>
      </c>
      <c r="K31" s="19">
        <v>41084</v>
      </c>
      <c r="L31" s="20" t="s">
        <v>105</v>
      </c>
      <c r="M31" s="21">
        <v>160000</v>
      </c>
      <c r="N31" s="20">
        <v>50</v>
      </c>
    </row>
    <row r="32" spans="1:14" ht="15.75" outlineLevel="2" x14ac:dyDescent="0.25">
      <c r="A32" s="17">
        <v>8</v>
      </c>
      <c r="B32" s="18" t="s">
        <v>102</v>
      </c>
      <c r="C32" s="19">
        <v>41050</v>
      </c>
      <c r="D32" s="20" t="s">
        <v>103</v>
      </c>
      <c r="E32" s="21">
        <v>97000</v>
      </c>
      <c r="F32" s="20">
        <v>20</v>
      </c>
      <c r="I32" s="17">
        <v>16</v>
      </c>
      <c r="J32" s="18" t="s">
        <v>108</v>
      </c>
      <c r="K32" s="19">
        <v>41154</v>
      </c>
      <c r="L32" s="20" t="s">
        <v>109</v>
      </c>
      <c r="M32" s="21">
        <v>120000</v>
      </c>
      <c r="N32" s="20">
        <v>50</v>
      </c>
    </row>
    <row r="33" spans="1:14" ht="15.75" outlineLevel="1" x14ac:dyDescent="0.25">
      <c r="A33" s="17"/>
      <c r="B33" s="18">
        <f>SUBTOTAL(3,B31:B32)</f>
        <v>2</v>
      </c>
      <c r="C33" s="19"/>
      <c r="D33" s="20"/>
      <c r="E33" s="63">
        <f>SUBTOTAL(3,E31:E32)</f>
        <v>2</v>
      </c>
      <c r="F33" s="62" t="s">
        <v>158</v>
      </c>
      <c r="I33" s="64"/>
      <c r="J33" s="65"/>
      <c r="K33" s="66"/>
      <c r="L33" s="67"/>
      <c r="M33" s="68"/>
      <c r="N33" s="67"/>
    </row>
    <row r="34" spans="1:14" ht="15.75" outlineLevel="2" x14ac:dyDescent="0.25">
      <c r="A34" s="17">
        <v>5</v>
      </c>
      <c r="B34" s="18" t="s">
        <v>102</v>
      </c>
      <c r="C34" s="19">
        <v>40979</v>
      </c>
      <c r="D34" s="20" t="s">
        <v>103</v>
      </c>
      <c r="E34" s="21">
        <v>97000</v>
      </c>
      <c r="F34" s="20">
        <v>50</v>
      </c>
    </row>
    <row r="35" spans="1:14" ht="15.75" outlineLevel="1" x14ac:dyDescent="0.25">
      <c r="A35" s="17"/>
      <c r="B35" s="18">
        <f>SUBTOTAL(3,B34:B34)</f>
        <v>1</v>
      </c>
      <c r="C35" s="19"/>
      <c r="D35" s="20"/>
      <c r="E35" s="63">
        <f>SUBTOTAL(3,E34:E34)</f>
        <v>1</v>
      </c>
      <c r="F35" s="62" t="s">
        <v>156</v>
      </c>
    </row>
    <row r="36" spans="1:14" ht="15.75" outlineLevel="2" x14ac:dyDescent="0.25">
      <c r="A36" s="17">
        <v>12</v>
      </c>
      <c r="B36" s="18" t="s">
        <v>102</v>
      </c>
      <c r="C36" s="19">
        <v>41123</v>
      </c>
      <c r="D36" s="20" t="s">
        <v>103</v>
      </c>
      <c r="E36" s="21">
        <v>97000</v>
      </c>
      <c r="F36" s="20">
        <v>90</v>
      </c>
    </row>
    <row r="37" spans="1:14" ht="15.75" outlineLevel="1" x14ac:dyDescent="0.25">
      <c r="A37" s="64"/>
      <c r="B37" s="65">
        <f>SUBTOTAL(3,B36:B36)</f>
        <v>1</v>
      </c>
      <c r="C37" s="66"/>
      <c r="D37" s="67"/>
      <c r="E37" s="70">
        <f>SUBTOTAL(3,E36:E36)</f>
        <v>1</v>
      </c>
      <c r="F37" s="69" t="s">
        <v>165</v>
      </c>
    </row>
    <row r="38" spans="1:14" ht="15.75" x14ac:dyDescent="0.25">
      <c r="A38" s="64"/>
      <c r="B38" s="65">
        <f>SUBTOTAL(3,B2:B36)</f>
        <v>19</v>
      </c>
      <c r="C38" s="66"/>
      <c r="D38" s="67"/>
      <c r="E38" s="70">
        <f>SUBTOTAL(3,E2:E36)</f>
        <v>19</v>
      </c>
      <c r="F38" s="69" t="s">
        <v>166</v>
      </c>
    </row>
  </sheetData>
  <sortState xmlns:xlrd2="http://schemas.microsoft.com/office/spreadsheetml/2017/richdata2" ref="A2:F36">
    <sortCondition ref="D2:D36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D6BD-1C30-4034-BC74-7FF70EF0D3B9}">
  <dimension ref="A1:Q22"/>
  <sheetViews>
    <sheetView topLeftCell="A2" workbookViewId="0">
      <selection sqref="A1:F1"/>
    </sheetView>
  </sheetViews>
  <sheetFormatPr defaultRowHeight="15" x14ac:dyDescent="0.25"/>
  <cols>
    <col min="5" max="5" width="11.42578125" bestFit="1" customWidth="1"/>
  </cols>
  <sheetData>
    <row r="1" spans="1:17" ht="15.75" x14ac:dyDescent="0.25">
      <c r="A1" s="48" t="s">
        <v>110</v>
      </c>
      <c r="B1" s="48"/>
      <c r="C1" s="48"/>
      <c r="D1" s="48"/>
      <c r="E1" s="48"/>
      <c r="F1" s="48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15.75" x14ac:dyDescent="0.25">
      <c r="A2" s="48" t="s">
        <v>111</v>
      </c>
      <c r="B2" s="48"/>
      <c r="C2" s="48"/>
      <c r="D2" s="48"/>
      <c r="E2" s="48"/>
      <c r="F2" s="48"/>
      <c r="G2" s="23"/>
      <c r="H2" s="23"/>
    </row>
    <row r="3" spans="1:17" ht="15.75" x14ac:dyDescent="0.25">
      <c r="A3" s="24" t="s">
        <v>0</v>
      </c>
      <c r="B3" s="24" t="s">
        <v>112</v>
      </c>
      <c r="C3" s="24" t="s">
        <v>113</v>
      </c>
      <c r="D3" s="24" t="s">
        <v>66</v>
      </c>
      <c r="E3" s="25" t="s">
        <v>143</v>
      </c>
      <c r="F3" s="24" t="s">
        <v>72</v>
      </c>
      <c r="G3" s="23"/>
      <c r="H3" s="23"/>
    </row>
    <row r="4" spans="1:17" ht="15.75" x14ac:dyDescent="0.25">
      <c r="A4" s="26">
        <v>1</v>
      </c>
      <c r="B4" s="26" t="s">
        <v>114</v>
      </c>
      <c r="C4" s="26" t="s">
        <v>115</v>
      </c>
      <c r="D4" s="26" t="s">
        <v>83</v>
      </c>
      <c r="E4" s="26" t="s">
        <v>116</v>
      </c>
      <c r="F4" s="27">
        <v>4.5</v>
      </c>
      <c r="G4" s="23"/>
      <c r="H4" s="23"/>
    </row>
    <row r="5" spans="1:17" ht="15.75" x14ac:dyDescent="0.25">
      <c r="A5" s="26">
        <v>2</v>
      </c>
      <c r="B5" s="26" t="s">
        <v>117</v>
      </c>
      <c r="C5" s="26" t="s">
        <v>118</v>
      </c>
      <c r="D5" s="26" t="s">
        <v>74</v>
      </c>
      <c r="E5" s="26" t="s">
        <v>119</v>
      </c>
      <c r="F5" s="27">
        <v>8</v>
      </c>
      <c r="G5" s="23"/>
      <c r="H5" s="23"/>
    </row>
    <row r="6" spans="1:17" ht="15.75" x14ac:dyDescent="0.25">
      <c r="A6" s="26">
        <v>3</v>
      </c>
      <c r="B6" s="26" t="s">
        <v>120</v>
      </c>
      <c r="C6" s="26" t="s">
        <v>121</v>
      </c>
      <c r="D6" s="26" t="s">
        <v>74</v>
      </c>
      <c r="E6" s="26" t="s">
        <v>116</v>
      </c>
      <c r="F6" s="27">
        <v>3</v>
      </c>
      <c r="G6" s="23"/>
      <c r="H6" s="23"/>
    </row>
    <row r="7" spans="1:17" ht="15.75" x14ac:dyDescent="0.25">
      <c r="A7" s="26">
        <v>4</v>
      </c>
      <c r="B7" s="26" t="s">
        <v>122</v>
      </c>
      <c r="C7" s="26" t="s">
        <v>123</v>
      </c>
      <c r="D7" s="26" t="s">
        <v>83</v>
      </c>
      <c r="E7" s="26" t="s">
        <v>116</v>
      </c>
      <c r="F7" s="27">
        <v>10</v>
      </c>
      <c r="G7" s="23"/>
      <c r="H7" s="23"/>
    </row>
    <row r="8" spans="1:17" ht="15.75" x14ac:dyDescent="0.25">
      <c r="A8" s="26">
        <v>5</v>
      </c>
      <c r="B8" s="26" t="s">
        <v>124</v>
      </c>
      <c r="C8" s="26" t="s">
        <v>115</v>
      </c>
      <c r="D8" s="26" t="s">
        <v>83</v>
      </c>
      <c r="E8" s="26" t="s">
        <v>119</v>
      </c>
      <c r="F8" s="27">
        <v>10</v>
      </c>
      <c r="G8" s="23"/>
      <c r="H8" s="23"/>
    </row>
    <row r="9" spans="1:17" ht="15.75" x14ac:dyDescent="0.25">
      <c r="A9" s="26">
        <v>6</v>
      </c>
      <c r="B9" s="26" t="s">
        <v>125</v>
      </c>
      <c r="C9" s="26" t="s">
        <v>118</v>
      </c>
      <c r="D9" s="26" t="s">
        <v>74</v>
      </c>
      <c r="E9" s="26" t="s">
        <v>126</v>
      </c>
      <c r="F9" s="27">
        <v>7.5</v>
      </c>
      <c r="G9" s="23"/>
      <c r="H9" s="23"/>
    </row>
    <row r="10" spans="1:17" ht="15.75" x14ac:dyDescent="0.25">
      <c r="A10" s="26">
        <v>7</v>
      </c>
      <c r="B10" s="26" t="s">
        <v>127</v>
      </c>
      <c r="C10" s="26" t="s">
        <v>121</v>
      </c>
      <c r="D10" s="26" t="s">
        <v>83</v>
      </c>
      <c r="E10" s="26" t="s">
        <v>126</v>
      </c>
      <c r="F10" s="27">
        <v>8</v>
      </c>
      <c r="G10" s="23"/>
    </row>
    <row r="11" spans="1:17" ht="15.75" x14ac:dyDescent="0.25">
      <c r="A11" s="26">
        <v>8</v>
      </c>
      <c r="B11" s="26" t="s">
        <v>128</v>
      </c>
      <c r="C11" s="26" t="s">
        <v>123</v>
      </c>
      <c r="D11" s="26" t="s">
        <v>83</v>
      </c>
      <c r="E11" s="26" t="s">
        <v>116</v>
      </c>
      <c r="F11" s="27">
        <v>5</v>
      </c>
      <c r="G11" s="23"/>
    </row>
    <row r="12" spans="1:17" ht="15.75" x14ac:dyDescent="0.25">
      <c r="A12" s="26">
        <v>9</v>
      </c>
      <c r="B12" s="26" t="s">
        <v>120</v>
      </c>
      <c r="C12" s="26" t="s">
        <v>115</v>
      </c>
      <c r="D12" s="26" t="s">
        <v>74</v>
      </c>
      <c r="E12" s="26" t="s">
        <v>116</v>
      </c>
      <c r="F12" s="27">
        <v>3.5</v>
      </c>
      <c r="G12" s="23"/>
      <c r="N12" s="23"/>
      <c r="O12" s="23"/>
      <c r="P12" s="23"/>
      <c r="Q12" s="23"/>
    </row>
    <row r="13" spans="1:17" ht="15.75" x14ac:dyDescent="0.25">
      <c r="A13" s="26">
        <v>10</v>
      </c>
      <c r="B13" s="26" t="s">
        <v>122</v>
      </c>
      <c r="C13" s="26" t="s">
        <v>118</v>
      </c>
      <c r="D13" s="26" t="s">
        <v>74</v>
      </c>
      <c r="E13" s="26" t="s">
        <v>119</v>
      </c>
      <c r="F13" s="27">
        <v>9</v>
      </c>
      <c r="G13" s="23"/>
      <c r="I13" s="23"/>
    </row>
    <row r="14" spans="1:17" ht="15.75" x14ac:dyDescent="0.25">
      <c r="A14" s="26">
        <v>11</v>
      </c>
      <c r="B14" s="26" t="s">
        <v>124</v>
      </c>
      <c r="C14" s="26" t="s">
        <v>121</v>
      </c>
      <c r="D14" s="26" t="s">
        <v>83</v>
      </c>
      <c r="E14" s="26" t="s">
        <v>126</v>
      </c>
      <c r="F14" s="27">
        <v>8.5</v>
      </c>
      <c r="G14" s="23"/>
    </row>
    <row r="15" spans="1:17" ht="15.75" x14ac:dyDescent="0.25">
      <c r="A15" s="26">
        <v>12</v>
      </c>
      <c r="B15" s="26" t="s">
        <v>129</v>
      </c>
      <c r="C15" s="26" t="s">
        <v>123</v>
      </c>
      <c r="D15" s="26" t="s">
        <v>83</v>
      </c>
      <c r="E15" s="26" t="s">
        <v>116</v>
      </c>
      <c r="F15" s="27">
        <v>5</v>
      </c>
      <c r="G15" s="23"/>
    </row>
    <row r="16" spans="1:17" ht="15.75" x14ac:dyDescent="0.25">
      <c r="A16" s="26">
        <v>13</v>
      </c>
      <c r="B16" s="26" t="s">
        <v>130</v>
      </c>
      <c r="C16" s="26" t="s">
        <v>115</v>
      </c>
      <c r="D16" s="26" t="s">
        <v>83</v>
      </c>
      <c r="E16" s="26" t="s">
        <v>126</v>
      </c>
      <c r="F16" s="27">
        <v>6.5</v>
      </c>
      <c r="G16" s="23"/>
    </row>
    <row r="17" spans="1:9" ht="15.75" x14ac:dyDescent="0.25">
      <c r="A17" s="26">
        <v>14</v>
      </c>
      <c r="B17" s="26" t="s">
        <v>125</v>
      </c>
      <c r="C17" s="26" t="s">
        <v>118</v>
      </c>
      <c r="D17" s="26" t="s">
        <v>74</v>
      </c>
      <c r="E17" s="26" t="s">
        <v>119</v>
      </c>
      <c r="F17" s="27">
        <v>7</v>
      </c>
      <c r="G17" s="23"/>
    </row>
    <row r="18" spans="1:9" ht="15.75" x14ac:dyDescent="0.25">
      <c r="A18" s="23"/>
      <c r="B18" s="23"/>
      <c r="C18" s="23"/>
      <c r="D18" s="23"/>
      <c r="E18" s="23"/>
      <c r="F18" s="23"/>
      <c r="G18" s="23"/>
    </row>
    <row r="19" spans="1:9" ht="15.75" x14ac:dyDescent="0.25">
      <c r="A19" s="23"/>
      <c r="B19" s="23" t="s">
        <v>135</v>
      </c>
      <c r="C19" s="23"/>
      <c r="D19" s="23"/>
      <c r="E19" s="23"/>
      <c r="F19" s="23"/>
      <c r="G19" s="23"/>
    </row>
    <row r="20" spans="1:9" ht="15.75" x14ac:dyDescent="0.25">
      <c r="A20" s="23"/>
      <c r="B20" s="23"/>
      <c r="C20" s="23"/>
      <c r="D20" s="23"/>
      <c r="E20" s="23"/>
      <c r="F20" s="23"/>
      <c r="G20" s="23"/>
    </row>
    <row r="21" spans="1:9" ht="15.75" x14ac:dyDescent="0.25">
      <c r="A21" s="23"/>
      <c r="B21" s="23"/>
      <c r="C21" s="23"/>
      <c r="D21" s="23"/>
      <c r="E21" s="23"/>
      <c r="F21" s="23"/>
      <c r="G21" s="23"/>
    </row>
    <row r="22" spans="1:9" ht="15.75" x14ac:dyDescent="0.25">
      <c r="A22" s="23"/>
      <c r="B22" s="23"/>
      <c r="C22" s="23"/>
      <c r="D22" s="23"/>
      <c r="E22" s="23"/>
      <c r="F22" s="23"/>
      <c r="G22" s="23"/>
      <c r="H22" s="23"/>
      <c r="I22" s="23"/>
    </row>
  </sheetData>
  <mergeCells count="2">
    <mergeCell ref="A1:F1"/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67D0-8C83-457F-8295-C63E12DEA6EF}">
  <dimension ref="B1:H8"/>
  <sheetViews>
    <sheetView tabSelected="1" workbookViewId="0">
      <selection activeCell="F5" sqref="F5"/>
    </sheetView>
  </sheetViews>
  <sheetFormatPr defaultRowHeight="15" x14ac:dyDescent="0.25"/>
  <cols>
    <col min="2" max="2" width="12.7109375" bestFit="1" customWidth="1"/>
    <col min="5" max="5" width="10.140625" bestFit="1" customWidth="1"/>
  </cols>
  <sheetData>
    <row r="1" spans="2:8" ht="15.75" x14ac:dyDescent="0.25">
      <c r="B1" s="49" t="s">
        <v>137</v>
      </c>
      <c r="C1" s="49"/>
      <c r="D1" s="49"/>
      <c r="E1" s="49"/>
      <c r="F1" s="49"/>
      <c r="G1" s="49"/>
      <c r="H1" s="23"/>
    </row>
    <row r="2" spans="2:8" ht="16.5" thickBot="1" x14ac:dyDescent="0.3">
      <c r="B2" s="28"/>
      <c r="C2" s="28"/>
      <c r="D2" s="28"/>
      <c r="E2" s="28"/>
      <c r="F2" s="28"/>
      <c r="G2" s="28"/>
      <c r="H2" s="28"/>
    </row>
    <row r="3" spans="2:8" ht="17.25" thickTop="1" thickBot="1" x14ac:dyDescent="0.3">
      <c r="B3" s="50" t="s">
        <v>131</v>
      </c>
      <c r="C3" s="52" t="s">
        <v>132</v>
      </c>
      <c r="D3" s="53"/>
      <c r="E3" s="54"/>
      <c r="F3" s="52" t="s">
        <v>133</v>
      </c>
      <c r="G3" s="53"/>
      <c r="H3" s="54"/>
    </row>
    <row r="4" spans="2:8" ht="17.25" thickTop="1" thickBot="1" x14ac:dyDescent="0.3">
      <c r="B4" s="51"/>
      <c r="C4" s="29" t="s">
        <v>74</v>
      </c>
      <c r="D4" s="30" t="s">
        <v>83</v>
      </c>
      <c r="E4" s="31" t="s">
        <v>134</v>
      </c>
      <c r="F4" s="32" t="s">
        <v>74</v>
      </c>
      <c r="G4" s="30" t="s">
        <v>83</v>
      </c>
      <c r="H4" s="31" t="s">
        <v>134</v>
      </c>
    </row>
    <row r="5" spans="2:8" ht="16.5" thickTop="1" x14ac:dyDescent="0.25">
      <c r="B5" s="33" t="s">
        <v>140</v>
      </c>
      <c r="C5" s="34">
        <f t="array" ref="C5">SUM(1*('7'!$E$4:$E$17=TRIM('8'!$B5))*('7'!$D$4:$D$17='8'!C$4)*(LEFT('7'!$B$4:$B$17,2)="KT"))</f>
        <v>1</v>
      </c>
      <c r="D5" s="34">
        <f t="array" ref="D5">SUM(1*('7'!$E$4:$E$17=TRIM('8'!$B5))*('7'!$D$4:$D$17='8'!D$4)*(LEFT('7'!$B$4:$B$17,2)="KT"))</f>
        <v>1</v>
      </c>
      <c r="E5" s="34">
        <f t="array" ref="E5">SUM(1*('7'!$E$4:$E$17=TRIM('8'!$B5))*(LEFT('7'!$B$4:$B$17,2)="KT"))</f>
        <v>2</v>
      </c>
      <c r="F5" s="34">
        <f t="array" ref="F5:G7">SUM(1*('7'!$E$4:$E$17=TRIM('8'!$B5))*('7'!$D$4:$D$17='8'!F$4)*(LEFT('7'!$B$4:$B$17,2)="QT"))</f>
        <v>0</v>
      </c>
      <c r="G5" s="34">
        <v>0</v>
      </c>
      <c r="H5" s="35"/>
    </row>
    <row r="6" spans="2:8" ht="15.75" x14ac:dyDescent="0.25">
      <c r="B6" s="36" t="s">
        <v>141</v>
      </c>
      <c r="C6" s="34">
        <f t="array" ref="C6">SUM(1*('7'!$E$4:$E$17=TRIM('8'!$B6))*('7'!$D$4:$D$17='8'!C$4)*(LEFT('7'!$B$4:$B$17,2)="KT"))</f>
        <v>2</v>
      </c>
      <c r="D6" s="34">
        <f t="array" ref="D6">SUM(1*('7'!$E$4:$E$17=TRIM('8'!$B6))*('7'!$D$4:$D$17='8'!D$4)*(LEFT('7'!$B$4:$B$17,2)="KT"))</f>
        <v>2</v>
      </c>
      <c r="E6" s="34">
        <f t="array" ref="E6">SUM(1*('7'!$E$4:$E$17=TRIM('8'!$B6))*(LEFT('7'!$B$4:$B$17,2)="KT"))</f>
        <v>4</v>
      </c>
      <c r="F6" s="34">
        <v>0</v>
      </c>
      <c r="G6" s="34">
        <v>0</v>
      </c>
      <c r="H6" s="35"/>
    </row>
    <row r="7" spans="2:8" ht="16.5" thickBot="1" x14ac:dyDescent="0.3">
      <c r="B7" s="37" t="s">
        <v>142</v>
      </c>
      <c r="C7" s="34">
        <f t="array" ref="C7">SUM(1*('7'!$E$4:$E$17=TRIM('8'!$B7))*('7'!$D$4:$D$17='8'!C$4)*(LEFT('7'!$B$4:$B$17,2)="KT"))</f>
        <v>2</v>
      </c>
      <c r="D7" s="34">
        <f t="array" ref="D7">SUM(1*('7'!$E$4:$E$17=TRIM('8'!$B7))*('7'!$D$4:$D$17='8'!D$4)*(LEFT('7'!$B$4:$B$17,2)="KT"))</f>
        <v>1</v>
      </c>
      <c r="E7" s="34">
        <f t="array" ref="E7">SUM(1*('7'!$E$4:$E$17=TRIM('8'!$B7))*(LEFT('7'!$B$4:$B$17,2)="KT"))</f>
        <v>3</v>
      </c>
      <c r="F7" s="34">
        <v>0</v>
      </c>
      <c r="G7" s="34">
        <v>0</v>
      </c>
      <c r="H7" s="35"/>
    </row>
    <row r="8" spans="2:8" ht="16.5" thickTop="1" x14ac:dyDescent="0.25">
      <c r="B8" s="23"/>
      <c r="C8" s="23"/>
      <c r="D8" s="23"/>
      <c r="E8" s="23"/>
      <c r="F8" s="23"/>
      <c r="G8" s="23"/>
      <c r="H8" s="23"/>
    </row>
  </sheetData>
  <mergeCells count="4">
    <mergeCell ref="B1:G1"/>
    <mergeCell ref="B3:B4"/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'6'!Criteria</vt:lpstr>
      <vt:lpstr>'6'!Extract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ASUS</cp:lastModifiedBy>
  <dcterms:created xsi:type="dcterms:W3CDTF">2016-09-29T07:31:22Z</dcterms:created>
  <dcterms:modified xsi:type="dcterms:W3CDTF">2022-10-21T11:12:23Z</dcterms:modified>
</cp:coreProperties>
</file>