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in B New\Tin B New\1 Tin B Cơ Bản\Buổi 9\"/>
    </mc:Choice>
  </mc:AlternateContent>
  <xr:revisionPtr revIDLastSave="0" documentId="13_ncr:1_{D0544A69-67E8-4F66-8C45-9922973AB5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" sheetId="8" r:id="rId1"/>
    <sheet name="2" sheetId="9" r:id="rId2"/>
    <sheet name="3" sheetId="3" r:id="rId3"/>
    <sheet name="4" sheetId="5" r:id="rId4"/>
    <sheet name="5" sheetId="6" r:id="rId5"/>
    <sheet name="6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8" l="1" a="1"/>
  <c r="F21" i="8" s="1"/>
  <c r="E21" i="8" a="1"/>
  <c r="E21" i="8" s="1"/>
  <c r="D21" i="8" a="1"/>
  <c r="D21" i="8" s="1"/>
  <c r="E20" i="8" a="1"/>
  <c r="E20" i="8" s="1"/>
  <c r="F20" i="8" a="1"/>
  <c r="F20" i="8" s="1"/>
  <c r="D20" i="8" a="1"/>
  <c r="D20" i="8" s="1"/>
  <c r="E18" i="7" a="1"/>
  <c r="E18" i="7" s="1"/>
  <c r="I18" i="7" a="1"/>
  <c r="I18" i="7" s="1"/>
  <c r="J18" i="7" a="1"/>
  <c r="J18" i="7" s="1"/>
  <c r="J20" i="7" a="1"/>
  <c r="J20" i="7" s="1"/>
  <c r="K20" i="7" a="1"/>
  <c r="K20" i="7" s="1"/>
  <c r="K19" i="7" a="1"/>
  <c r="K19" i="7" s="1"/>
  <c r="J19" i="7" a="1"/>
  <c r="J19" i="7" s="1"/>
  <c r="K18" i="7" a="1"/>
  <c r="K18" i="7" s="1"/>
  <c r="I20" i="7" a="1"/>
  <c r="I20" i="7" s="1"/>
  <c r="I19" i="7" a="1"/>
  <c r="I19" i="7" s="1"/>
  <c r="C4" i="7"/>
  <c r="C5" i="7"/>
  <c r="C6" i="7"/>
  <c r="C7" i="7"/>
  <c r="C8" i="7"/>
  <c r="C9" i="7"/>
  <c r="C10" i="7"/>
  <c r="C11" i="7"/>
  <c r="C12" i="7"/>
  <c r="C3" i="7"/>
  <c r="J12" i="6" a="1"/>
  <c r="J12" i="6" s="1"/>
  <c r="F24" i="5" a="1"/>
  <c r="F24" i="5" s="1"/>
  <c r="G24" i="5" a="1"/>
  <c r="G24" i="5" s="1"/>
  <c r="E24" i="5" a="1"/>
  <c r="E24" i="5" s="1"/>
  <c r="D24" i="3" a="1"/>
  <c r="D24" i="3" s="1"/>
  <c r="E24" i="3" a="1"/>
  <c r="E24" i="3" s="1"/>
  <c r="F24" i="3" a="1"/>
  <c r="F24" i="3" s="1"/>
  <c r="C24" i="3" a="1"/>
  <c r="C24" i="3" s="1"/>
  <c r="D23" i="3" a="1"/>
  <c r="D23" i="3" s="1"/>
  <c r="E23" i="3" a="1"/>
  <c r="E23" i="3" s="1"/>
  <c r="F23" i="3" a="1"/>
  <c r="F23" i="3" s="1"/>
  <c r="C23" i="3" a="1"/>
  <c r="C23" i="3" s="1"/>
  <c r="D22" i="3" a="1"/>
  <c r="D22" i="3" s="1"/>
  <c r="E22" i="3" a="1"/>
  <c r="E22" i="3" s="1"/>
  <c r="F22" i="3" a="1"/>
  <c r="F22" i="3" s="1"/>
  <c r="C22" i="3" a="1"/>
  <c r="C22" i="3" s="1"/>
  <c r="D21" i="3" a="1"/>
  <c r="D21" i="3" s="1"/>
  <c r="E21" i="3" a="1"/>
  <c r="E21" i="3" s="1"/>
  <c r="F21" i="3" a="1"/>
  <c r="F21" i="3" s="1"/>
  <c r="C21" i="3" a="1"/>
  <c r="C21" i="3" s="1"/>
  <c r="D21" i="9" a="1"/>
  <c r="D21" i="9" s="1"/>
  <c r="C21" i="9" a="1"/>
  <c r="C21" i="9" s="1"/>
  <c r="D20" i="9" a="1"/>
  <c r="D20" i="9" s="1"/>
  <c r="C20" i="9" a="1"/>
  <c r="C20" i="9" s="1"/>
  <c r="C4" i="8"/>
  <c r="C5" i="8"/>
  <c r="C6" i="8"/>
  <c r="C7" i="8"/>
  <c r="C8" i="8"/>
  <c r="C9" i="8"/>
  <c r="C10" i="8"/>
  <c r="C11" i="8"/>
  <c r="C12" i="8"/>
  <c r="C13" i="8"/>
  <c r="C14" i="8"/>
  <c r="C3" i="8"/>
  <c r="F14" i="9"/>
  <c r="F13" i="9"/>
  <c r="F12" i="9"/>
  <c r="F11" i="9"/>
  <c r="F10" i="9"/>
  <c r="F9" i="9"/>
  <c r="F8" i="9"/>
  <c r="F7" i="9"/>
  <c r="F6" i="9"/>
  <c r="F5" i="9"/>
  <c r="F4" i="9"/>
  <c r="F3" i="9"/>
  <c r="G14" i="8"/>
  <c r="G13" i="8"/>
  <c r="G12" i="8"/>
  <c r="G11" i="8"/>
  <c r="G10" i="8"/>
  <c r="G9" i="8"/>
  <c r="G8" i="8"/>
  <c r="G7" i="8"/>
  <c r="G6" i="8"/>
  <c r="G5" i="8"/>
  <c r="G4" i="8"/>
  <c r="G3" i="8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3" i="6"/>
  <c r="H20" i="5" l="1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E4" i="3" l="1"/>
  <c r="E5" i="3"/>
  <c r="E6" i="3"/>
  <c r="E7" i="3"/>
  <c r="E8" i="3"/>
  <c r="E9" i="3"/>
  <c r="E10" i="3"/>
  <c r="E11" i="3"/>
  <c r="E3" i="3"/>
  <c r="E12" i="3" l="1"/>
</calcChain>
</file>

<file path=xl/sharedStrings.xml><?xml version="1.0" encoding="utf-8"?>
<sst xmlns="http://schemas.openxmlformats.org/spreadsheetml/2006/main" count="330" uniqueCount="143">
  <si>
    <t>Đơn giá</t>
  </si>
  <si>
    <t>Thành tiền</t>
  </si>
  <si>
    <t>X</t>
  </si>
  <si>
    <t>Tổng</t>
  </si>
  <si>
    <t>MẶT HÀNG</t>
  </si>
  <si>
    <t>Tháng</t>
  </si>
  <si>
    <t>Số lượng</t>
  </si>
  <si>
    <t>BẢNG KÊ BÁN HÀNG</t>
  </si>
  <si>
    <t>LOẠI HÀNG</t>
  </si>
  <si>
    <t>SỐ LƯỢNG</t>
  </si>
  <si>
    <t>ĐƠN GIÁ</t>
  </si>
  <si>
    <t>NGÀY NHẬP</t>
  </si>
  <si>
    <t>THÀNH TIỀN</t>
  </si>
  <si>
    <t>Bảng 3. Thống kê số lượng theo từng loại hàng</t>
  </si>
  <si>
    <t>CD</t>
  </si>
  <si>
    <t>DATA</t>
  </si>
  <si>
    <t>VCD</t>
  </si>
  <si>
    <t>DVD</t>
  </si>
  <si>
    <t>Tổng số lượng</t>
  </si>
  <si>
    <t>Số lượng cao nhất</t>
  </si>
  <si>
    <t>Số lượng trung bình</t>
  </si>
  <si>
    <t>Số lượng thấp nhất</t>
  </si>
  <si>
    <t>STT</t>
  </si>
  <si>
    <t>BẢNG KÊ CHI TiẾT NHẬP/XuẤT HÀNG</t>
  </si>
  <si>
    <t>NHẬP/XuẤT</t>
  </si>
  <si>
    <t>SỐ CT</t>
  </si>
  <si>
    <t>NGÀY</t>
  </si>
  <si>
    <t>LoẠI HÀNG</t>
  </si>
  <si>
    <t>THÀNH TiỀN</t>
  </si>
  <si>
    <t>N</t>
  </si>
  <si>
    <t>HDD SG 500GB</t>
  </si>
  <si>
    <t>Đĩa cứng</t>
  </si>
  <si>
    <t>Samsung Monitor 15"</t>
  </si>
  <si>
    <t>Màn hình</t>
  </si>
  <si>
    <t>Key Board MSM</t>
  </si>
  <si>
    <t>Bàn phím</t>
  </si>
  <si>
    <t>LG Monitor 14"</t>
  </si>
  <si>
    <t>Tính số lượng trung bình</t>
  </si>
  <si>
    <r>
      <t xml:space="preserve">Tìm số lượng </t>
    </r>
    <r>
      <rPr>
        <sz val="11"/>
        <color rgb="FFFF0000"/>
        <rFont val="Times New Roman"/>
        <family val="1"/>
      </rPr>
      <t>nhập</t>
    </r>
    <r>
      <rPr>
        <sz val="11"/>
        <color theme="1"/>
        <rFont val="Times New Roman"/>
        <family val="1"/>
      </rPr>
      <t xml:space="preserve"> lớn nhất</t>
    </r>
  </si>
  <si>
    <r>
      <t xml:space="preserve">Tìm số lương </t>
    </r>
    <r>
      <rPr>
        <sz val="11"/>
        <color rgb="FFFF0000"/>
        <rFont val="Times New Roman"/>
        <family val="1"/>
      </rPr>
      <t>xuất</t>
    </r>
    <r>
      <rPr>
        <sz val="11"/>
        <color theme="1"/>
        <rFont val="Times New Roman"/>
        <family val="1"/>
      </rPr>
      <t xml:space="preserve"> nhỏ nhất</t>
    </r>
  </si>
  <si>
    <t>Câu 1:</t>
  </si>
  <si>
    <t>MÃ SP</t>
  </si>
  <si>
    <t>NGÀY BÁN</t>
  </si>
  <si>
    <t>TÊN SẢN PHẨM</t>
  </si>
  <si>
    <t>S.LƯỢNG</t>
  </si>
  <si>
    <t>VNA20</t>
  </si>
  <si>
    <t>Sữa bột Vinamilk</t>
  </si>
  <si>
    <t>BOT12</t>
  </si>
  <si>
    <t>Sữa bột Abott</t>
  </si>
  <si>
    <t>ENA30</t>
  </si>
  <si>
    <t>Sữa bột Enfa Grow</t>
  </si>
  <si>
    <t>Số lượng sản phẩm theo quý như mãu</t>
  </si>
  <si>
    <t>DUX25</t>
  </si>
  <si>
    <t>Sữa bột cô giái Hà Lan</t>
  </si>
  <si>
    <t>Quý 3</t>
  </si>
  <si>
    <t>VNA50</t>
  </si>
  <si>
    <t>Sũa bột Vinamilk và Sữa bột Abott</t>
  </si>
  <si>
    <t>Sữa bột Abott và Sữa bột Enfa Grow</t>
  </si>
  <si>
    <t>VNA10</t>
  </si>
  <si>
    <t xml:space="preserve">Số lần </t>
  </si>
  <si>
    <t>BOT100</t>
  </si>
  <si>
    <t>BOT50</t>
  </si>
  <si>
    <t>ENA60</t>
  </si>
  <si>
    <t>DUX20</t>
  </si>
  <si>
    <t>VNA90</t>
  </si>
  <si>
    <t>VNA15</t>
  </si>
  <si>
    <t>BOT29</t>
  </si>
  <si>
    <t>ENA40</t>
  </si>
  <si>
    <t>DUX50</t>
  </si>
  <si>
    <t>ENA20</t>
  </si>
  <si>
    <t>ENA25</t>
  </si>
  <si>
    <t>TỔNG CỘNG</t>
  </si>
  <si>
    <t>MÃ XE</t>
  </si>
  <si>
    <t>TÊN XE</t>
  </si>
  <si>
    <t>HÃNG SX</t>
  </si>
  <si>
    <t>SL</t>
  </si>
  <si>
    <t>Y-FZ-15</t>
  </si>
  <si>
    <t>FZ150i</t>
  </si>
  <si>
    <t>YAMAHA</t>
  </si>
  <si>
    <t>Y-EX-15</t>
  </si>
  <si>
    <t xml:space="preserve">EXCITER </t>
  </si>
  <si>
    <t>H-PC-14</t>
  </si>
  <si>
    <t>PCX</t>
  </si>
  <si>
    <t>HONDA</t>
  </si>
  <si>
    <t>H-AI-15</t>
  </si>
  <si>
    <t>AIR BLADE</t>
  </si>
  <si>
    <t>Y-FZ-14</t>
  </si>
  <si>
    <t>Y-EX-13</t>
  </si>
  <si>
    <t>H-PC-13</t>
  </si>
  <si>
    <t>Sử dụng hàm cơ sở dữ liệu thống kê số lượng như bảng trên</t>
  </si>
  <si>
    <t>MÃ</t>
  </si>
  <si>
    <t>EX</t>
  </si>
  <si>
    <t>PC</t>
  </si>
  <si>
    <t>Mã hàng</t>
  </si>
  <si>
    <t>Tên hàng</t>
  </si>
  <si>
    <t>A30SU</t>
  </si>
  <si>
    <t>Sữa</t>
  </si>
  <si>
    <t>B25DU</t>
  </si>
  <si>
    <t>Đường</t>
  </si>
  <si>
    <t>A28KE</t>
  </si>
  <si>
    <t>Kẹo</t>
  </si>
  <si>
    <t>A20DU</t>
  </si>
  <si>
    <t>C25KE</t>
  </si>
  <si>
    <t>A27SU</t>
  </si>
  <si>
    <t>C32DU</t>
  </si>
  <si>
    <t>B18KE</t>
  </si>
  <si>
    <t>A26SU</t>
  </si>
  <si>
    <t>A28DU</t>
  </si>
  <si>
    <t>C30SU</t>
  </si>
  <si>
    <t>A33KE</t>
  </si>
  <si>
    <t>Dùng  hàm cơ sở dữ liệu thống kê bảng bên dưới.</t>
  </si>
  <si>
    <t>Bảng thống kê</t>
  </si>
  <si>
    <t>AKE</t>
  </si>
  <si>
    <t>ADU</t>
  </si>
  <si>
    <t>ASU</t>
  </si>
  <si>
    <t>SỐ LƯỢT BÁN</t>
  </si>
  <si>
    <t>TỔNG THÀNH TIỀN</t>
  </si>
  <si>
    <t>C28KE</t>
  </si>
  <si>
    <t>Bảng Loại Hàng</t>
  </si>
  <si>
    <t>A</t>
  </si>
  <si>
    <t>B</t>
  </si>
  <si>
    <t>C</t>
  </si>
  <si>
    <t>Loại 1</t>
  </si>
  <si>
    <t>Loại 2</t>
  </si>
  <si>
    <t>Loại 3</t>
  </si>
  <si>
    <t>C27SU</t>
  </si>
  <si>
    <t>C33KE</t>
  </si>
  <si>
    <t>Dùng hàm cơ sở dữ liệu tính tổng doanh thu và doanh thu trung bình theo mẫu sau:</t>
  </si>
  <si>
    <t>Tổng lợi nhuận</t>
  </si>
  <si>
    <t>Lợi nhuận trung bình</t>
  </si>
  <si>
    <t>Kẹo Sữa</t>
  </si>
  <si>
    <t>FZ</t>
  </si>
  <si>
    <t>1/ Thiết lập công thức lấy số lượng (dạng số) là những kí tự số bên phải Mã SP</t>
  </si>
  <si>
    <r>
      <t xml:space="preserve">2/ Điền số vào ô trống theo mẫu ở bảng trên (dùng </t>
    </r>
    <r>
      <rPr>
        <sz val="11"/>
        <color theme="9" tint="-0.249977111117893"/>
        <rFont val="Calibri"/>
        <family val="2"/>
        <scheme val="minor"/>
      </rPr>
      <t>hàm cơ sở dữ liệu</t>
    </r>
    <r>
      <rPr>
        <sz val="11"/>
        <color theme="1"/>
        <rFont val="Calibri"/>
        <family val="2"/>
        <scheme val="minor"/>
      </rPr>
      <t>)</t>
    </r>
  </si>
  <si>
    <t>1/ Tính tổng số lượng từng loai mặt hàng</t>
  </si>
  <si>
    <t>2/ Tìm số lượng cao nhất của một hóa đơn bán hàng theo từng loại mặt hàng</t>
  </si>
  <si>
    <t>3/ Tính số lượng trung bình theo từng loại mặt hàng</t>
  </si>
  <si>
    <t>4/ Tìm số lượng thấp nhất của một hóa đơn bán hàng theo từng loại mặt hàng</t>
  </si>
  <si>
    <t>loại</t>
  </si>
  <si>
    <t>max</t>
  </si>
  <si>
    <t>dk1</t>
  </si>
  <si>
    <t>dk2</t>
  </si>
  <si>
    <t>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</si>
</sst>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b/>
      <sz val="18"/>
      <color rgb="FF00B050"/>
      <name val="Times New Roman"/>
      <family val="1"/>
    </font>
    <font>
      <sz val="11"/>
      <color rgb="FFFF0000"/>
      <name val="Times New Roman"/>
      <family val="1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sz val="10"/>
      <color rgb="FFFF0000"/>
      <name val="Arial"/>
      <family val="2"/>
    </font>
    <font>
      <sz val="11"/>
      <color theme="9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14" fontId="4" fillId="0" borderId="1" xfId="0" applyNumberFormat="1" applyFont="1" applyBorder="1"/>
    <xf numFmtId="0" fontId="8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4" xfId="0" applyFont="1" applyBorder="1"/>
    <xf numFmtId="14" fontId="4" fillId="0" borderId="4" xfId="0" applyNumberFormat="1" applyFont="1" applyBorder="1"/>
    <xf numFmtId="164" fontId="4" fillId="0" borderId="4" xfId="1" applyNumberFormat="1" applyFont="1" applyBorder="1"/>
    <xf numFmtId="0" fontId="0" fillId="0" borderId="0" xfId="0"/>
    <xf numFmtId="0" fontId="4" fillId="0" borderId="0" xfId="0" applyFont="1"/>
    <xf numFmtId="0" fontId="8" fillId="5" borderId="4" xfId="0" applyFont="1" applyFill="1" applyBorder="1" applyAlignment="1">
      <alignment horizontal="center"/>
    </xf>
    <xf numFmtId="0" fontId="4" fillId="0" borderId="4" xfId="0" applyFont="1" applyBorder="1"/>
    <xf numFmtId="0" fontId="8" fillId="5" borderId="4" xfId="0" applyNumberFormat="1" applyFont="1" applyFill="1" applyBorder="1" applyAlignment="1">
      <alignment horizontal="left"/>
    </xf>
    <xf numFmtId="0" fontId="5" fillId="6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14" fontId="4" fillId="0" borderId="3" xfId="0" applyNumberFormat="1" applyFont="1" applyBorder="1"/>
    <xf numFmtId="164" fontId="4" fillId="0" borderId="3" xfId="1" applyNumberFormat="1" applyFont="1" applyBorder="1"/>
    <xf numFmtId="0" fontId="4" fillId="0" borderId="0" xfId="0" applyFont="1" applyBorder="1" applyAlignment="1"/>
    <xf numFmtId="0" fontId="11" fillId="7" borderId="4" xfId="7" applyFont="1" applyFill="1" applyBorder="1" applyAlignment="1">
      <alignment horizontal="center" vertical="center"/>
    </xf>
    <xf numFmtId="0" fontId="11" fillId="7" borderId="4" xfId="7" applyFont="1" applyFill="1" applyBorder="1" applyAlignment="1">
      <alignment horizontal="center" vertical="center" wrapText="1"/>
    </xf>
    <xf numFmtId="0" fontId="11" fillId="7" borderId="4" xfId="7" applyFont="1" applyFill="1" applyBorder="1" applyAlignment="1">
      <alignment vertical="center"/>
    </xf>
    <xf numFmtId="0" fontId="12" fillId="0" borderId="4" xfId="7" applyFont="1" applyBorder="1" applyAlignment="1">
      <alignment horizontal="center"/>
    </xf>
    <xf numFmtId="0" fontId="12" fillId="0" borderId="4" xfId="7" applyFont="1" applyBorder="1" applyAlignment="1">
      <alignment horizontal="left" vertical="center"/>
    </xf>
    <xf numFmtId="165" fontId="12" fillId="0" borderId="4" xfId="7" applyNumberFormat="1" applyFont="1" applyBorder="1" applyAlignment="1">
      <alignment horizontal="center"/>
    </xf>
    <xf numFmtId="0" fontId="12" fillId="0" borderId="4" xfId="7" applyFont="1" applyBorder="1"/>
    <xf numFmtId="164" fontId="12" fillId="0" borderId="4" xfId="8" applyNumberFormat="1" applyFont="1" applyBorder="1"/>
    <xf numFmtId="0" fontId="13" fillId="3" borderId="1" xfId="0" applyFont="1" applyFill="1" applyBorder="1"/>
    <xf numFmtId="0" fontId="12" fillId="8" borderId="4" xfId="7" applyFont="1" applyFill="1" applyBorder="1"/>
    <xf numFmtId="0" fontId="0" fillId="0" borderId="1" xfId="0" applyBorder="1" applyAlignment="1">
      <alignment horizontal="center"/>
    </xf>
    <xf numFmtId="0" fontId="2" fillId="6" borderId="1" xfId="0" applyFont="1" applyFill="1" applyBorder="1"/>
    <xf numFmtId="14" fontId="0" fillId="0" borderId="1" xfId="0" applyNumberFormat="1" applyBorder="1"/>
    <xf numFmtId="0" fontId="2" fillId="7" borderId="2" xfId="0" applyFont="1" applyFill="1" applyBorder="1" applyAlignment="1">
      <alignment vertical="center"/>
    </xf>
    <xf numFmtId="0" fontId="0" fillId="0" borderId="2" xfId="0" applyBorder="1"/>
    <xf numFmtId="164" fontId="0" fillId="0" borderId="2" xfId="1" applyNumberFormat="1" applyFont="1" applyBorder="1"/>
    <xf numFmtId="0" fontId="15" fillId="0" borderId="0" xfId="0" applyFont="1"/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2" fillId="4" borderId="2" xfId="0" applyFont="1" applyFill="1" applyBorder="1"/>
    <xf numFmtId="0" fontId="0" fillId="0" borderId="0" xfId="0" applyAlignment="1">
      <alignment horizontal="center"/>
    </xf>
    <xf numFmtId="164" fontId="0" fillId="0" borderId="0" xfId="1" applyNumberFormat="1" applyFont="1" applyBorder="1"/>
    <xf numFmtId="0" fontId="0" fillId="0" borderId="0" xfId="0" applyBorder="1"/>
    <xf numFmtId="0" fontId="0" fillId="10" borderId="1" xfId="0" applyFill="1" applyBorder="1"/>
    <xf numFmtId="0" fontId="0" fillId="9" borderId="1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/>
    </xf>
    <xf numFmtId="0" fontId="16" fillId="10" borderId="12" xfId="0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1" fillId="8" borderId="4" xfId="7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textRotation="180"/>
    </xf>
  </cellXfs>
  <cellStyles count="9">
    <cellStyle name="Comma" xfId="1" builtinId="3"/>
    <cellStyle name="Comma 2" xfId="3" xr:uid="{00000000-0005-0000-0000-000001000000}"/>
    <cellStyle name="Comma 2 2" xfId="6" xr:uid="{00000000-0005-0000-0000-000002000000}"/>
    <cellStyle name="Comma 3" xfId="8" xr:uid="{00000000-0005-0000-0000-000003000000}"/>
    <cellStyle name="Normal" xfId="0" builtinId="0"/>
    <cellStyle name="Normal 2" xfId="2" xr:uid="{00000000-0005-0000-0000-000005000000}"/>
    <cellStyle name="Normal 2 2" xfId="5" xr:uid="{00000000-0005-0000-0000-000006000000}"/>
    <cellStyle name="Normal 3" xfId="7" xr:uid="{00000000-0005-0000-0000-000007000000}"/>
    <cellStyle name="Percent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4B9C-5A73-4926-BF75-C349AC201059}">
  <dimension ref="A2:J21"/>
  <sheetViews>
    <sheetView tabSelected="1" topLeftCell="A2" zoomScaleNormal="100" workbookViewId="0">
      <selection activeCell="G21" sqref="G21"/>
    </sheetView>
  </sheetViews>
  <sheetFormatPr defaultColWidth="8.85546875" defaultRowHeight="15" x14ac:dyDescent="0.25"/>
  <cols>
    <col min="1" max="1" width="8" style="8" customWidth="1"/>
    <col min="2" max="3" width="19.7109375" style="8" customWidth="1"/>
    <col min="4" max="4" width="14.7109375" style="8" customWidth="1"/>
    <col min="5" max="5" width="11.5703125" style="8" customWidth="1"/>
    <col min="6" max="6" width="13.42578125" style="8" customWidth="1"/>
    <col min="7" max="7" width="15.85546875" style="8" customWidth="1"/>
    <col min="8" max="16384" width="8.85546875" style="8"/>
  </cols>
  <sheetData>
    <row r="2" spans="1:7" x14ac:dyDescent="0.25">
      <c r="A2" s="32" t="s">
        <v>22</v>
      </c>
      <c r="B2" s="32" t="s">
        <v>93</v>
      </c>
      <c r="C2" s="32" t="s">
        <v>138</v>
      </c>
      <c r="D2" s="32" t="s">
        <v>94</v>
      </c>
      <c r="E2" s="32" t="s">
        <v>6</v>
      </c>
      <c r="F2" s="32" t="s">
        <v>0</v>
      </c>
      <c r="G2" s="32" t="s">
        <v>1</v>
      </c>
    </row>
    <row r="3" spans="1:7" x14ac:dyDescent="0.25">
      <c r="A3" s="33">
        <v>1</v>
      </c>
      <c r="B3" s="33" t="s">
        <v>95</v>
      </c>
      <c r="C3" s="33" t="str">
        <f>LEFT(B3,1)&amp;RIGHT(B3,2)</f>
        <v>ASU</v>
      </c>
      <c r="D3" s="33" t="s">
        <v>96</v>
      </c>
      <c r="E3" s="34">
        <v>922</v>
      </c>
      <c r="F3" s="34">
        <v>6000</v>
      </c>
      <c r="G3" s="34">
        <f>E3*F3</f>
        <v>5532000</v>
      </c>
    </row>
    <row r="4" spans="1:7" x14ac:dyDescent="0.25">
      <c r="A4" s="33">
        <v>2</v>
      </c>
      <c r="B4" s="33" t="s">
        <v>97</v>
      </c>
      <c r="C4" s="33" t="str">
        <f t="shared" ref="C4:C14" si="0">LEFT(B4,1)&amp;RIGHT(B4,2)</f>
        <v>BDU</v>
      </c>
      <c r="D4" s="33" t="s">
        <v>98</v>
      </c>
      <c r="E4" s="34">
        <v>913</v>
      </c>
      <c r="F4" s="34">
        <v>5200</v>
      </c>
      <c r="G4" s="34">
        <f t="shared" ref="G4:G14" si="1">E4*F4</f>
        <v>4747600</v>
      </c>
    </row>
    <row r="5" spans="1:7" x14ac:dyDescent="0.25">
      <c r="A5" s="33">
        <v>3</v>
      </c>
      <c r="B5" s="33" t="s">
        <v>99</v>
      </c>
      <c r="C5" s="33" t="str">
        <f t="shared" si="0"/>
        <v>AKE</v>
      </c>
      <c r="D5" s="33" t="s">
        <v>100</v>
      </c>
      <c r="E5" s="34">
        <v>948</v>
      </c>
      <c r="F5" s="34">
        <v>2500</v>
      </c>
      <c r="G5" s="34">
        <f t="shared" si="1"/>
        <v>2370000</v>
      </c>
    </row>
    <row r="6" spans="1:7" x14ac:dyDescent="0.25">
      <c r="A6" s="33">
        <v>4</v>
      </c>
      <c r="B6" s="33" t="s">
        <v>101</v>
      </c>
      <c r="C6" s="33" t="str">
        <f t="shared" si="0"/>
        <v>ADU</v>
      </c>
      <c r="D6" s="33" t="s">
        <v>98</v>
      </c>
      <c r="E6" s="34">
        <v>693</v>
      </c>
      <c r="F6" s="34">
        <v>5500</v>
      </c>
      <c r="G6" s="34">
        <f t="shared" si="1"/>
        <v>3811500</v>
      </c>
    </row>
    <row r="7" spans="1:7" x14ac:dyDescent="0.25">
      <c r="A7" s="33">
        <v>5</v>
      </c>
      <c r="B7" s="33" t="s">
        <v>102</v>
      </c>
      <c r="C7" s="33" t="str">
        <f t="shared" si="0"/>
        <v>CKE</v>
      </c>
      <c r="D7" s="33" t="s">
        <v>100</v>
      </c>
      <c r="E7" s="34">
        <v>678</v>
      </c>
      <c r="F7" s="34">
        <v>2500</v>
      </c>
      <c r="G7" s="34">
        <f t="shared" si="1"/>
        <v>1695000</v>
      </c>
    </row>
    <row r="8" spans="1:7" x14ac:dyDescent="0.25">
      <c r="A8" s="33">
        <v>6</v>
      </c>
      <c r="B8" s="33" t="s">
        <v>103</v>
      </c>
      <c r="C8" s="33" t="str">
        <f t="shared" si="0"/>
        <v>ASU</v>
      </c>
      <c r="D8" s="33" t="s">
        <v>96</v>
      </c>
      <c r="E8" s="34">
        <v>1101</v>
      </c>
      <c r="F8" s="34">
        <v>5500</v>
      </c>
      <c r="G8" s="34">
        <f t="shared" si="1"/>
        <v>6055500</v>
      </c>
    </row>
    <row r="9" spans="1:7" x14ac:dyDescent="0.25">
      <c r="A9" s="33">
        <v>7</v>
      </c>
      <c r="B9" s="33" t="s">
        <v>104</v>
      </c>
      <c r="C9" s="33" t="str">
        <f t="shared" si="0"/>
        <v>CDU</v>
      </c>
      <c r="D9" s="33" t="s">
        <v>98</v>
      </c>
      <c r="E9" s="34">
        <v>733</v>
      </c>
      <c r="F9" s="34">
        <v>5000</v>
      </c>
      <c r="G9" s="34">
        <f t="shared" si="1"/>
        <v>3665000</v>
      </c>
    </row>
    <row r="10" spans="1:7" x14ac:dyDescent="0.25">
      <c r="A10" s="33">
        <v>8</v>
      </c>
      <c r="B10" s="33" t="s">
        <v>105</v>
      </c>
      <c r="C10" s="33" t="str">
        <f t="shared" si="0"/>
        <v>BKE</v>
      </c>
      <c r="D10" s="33" t="s">
        <v>100</v>
      </c>
      <c r="E10" s="34">
        <v>1011</v>
      </c>
      <c r="F10" s="34">
        <v>2800</v>
      </c>
      <c r="G10" s="34">
        <f t="shared" si="1"/>
        <v>2830800</v>
      </c>
    </row>
    <row r="11" spans="1:7" x14ac:dyDescent="0.25">
      <c r="A11" s="33">
        <v>9</v>
      </c>
      <c r="B11" s="33" t="s">
        <v>106</v>
      </c>
      <c r="C11" s="33" t="str">
        <f t="shared" si="0"/>
        <v>ASU</v>
      </c>
      <c r="D11" s="33" t="s">
        <v>96</v>
      </c>
      <c r="E11" s="34">
        <v>1059</v>
      </c>
      <c r="F11" s="34">
        <v>6000</v>
      </c>
      <c r="G11" s="34">
        <f t="shared" si="1"/>
        <v>6354000</v>
      </c>
    </row>
    <row r="12" spans="1:7" x14ac:dyDescent="0.25">
      <c r="A12" s="33">
        <v>10</v>
      </c>
      <c r="B12" s="33" t="s">
        <v>107</v>
      </c>
      <c r="C12" s="33" t="str">
        <f t="shared" si="0"/>
        <v>ADU</v>
      </c>
      <c r="D12" s="33" t="s">
        <v>98</v>
      </c>
      <c r="E12" s="34">
        <v>754</v>
      </c>
      <c r="F12" s="34">
        <v>5500</v>
      </c>
      <c r="G12" s="34">
        <f t="shared" si="1"/>
        <v>4147000</v>
      </c>
    </row>
    <row r="13" spans="1:7" x14ac:dyDescent="0.25">
      <c r="A13" s="33">
        <v>11</v>
      </c>
      <c r="B13" s="33" t="s">
        <v>108</v>
      </c>
      <c r="C13" s="33" t="str">
        <f t="shared" si="0"/>
        <v>CSU</v>
      </c>
      <c r="D13" s="33" t="s">
        <v>96</v>
      </c>
      <c r="E13" s="34">
        <v>575</v>
      </c>
      <c r="F13" s="34">
        <v>5500</v>
      </c>
      <c r="G13" s="34">
        <f t="shared" si="1"/>
        <v>3162500</v>
      </c>
    </row>
    <row r="14" spans="1:7" x14ac:dyDescent="0.25">
      <c r="A14" s="34">
        <v>12</v>
      </c>
      <c r="B14" s="33" t="s">
        <v>109</v>
      </c>
      <c r="C14" s="33" t="str">
        <f t="shared" si="0"/>
        <v>AKE</v>
      </c>
      <c r="D14" s="33" t="s">
        <v>100</v>
      </c>
      <c r="E14" s="34">
        <v>708</v>
      </c>
      <c r="F14" s="34">
        <v>2500</v>
      </c>
      <c r="G14" s="34">
        <f t="shared" si="1"/>
        <v>1770000</v>
      </c>
    </row>
    <row r="16" spans="1:7" ht="18.75" x14ac:dyDescent="0.3">
      <c r="B16" s="35" t="s">
        <v>110</v>
      </c>
      <c r="C16" s="35"/>
    </row>
    <row r="18" spans="2:10" ht="15.75" x14ac:dyDescent="0.25">
      <c r="B18" s="46" t="s">
        <v>111</v>
      </c>
      <c r="C18" s="47"/>
      <c r="D18" s="47"/>
      <c r="E18" s="47"/>
      <c r="F18" s="47"/>
      <c r="H18" s="32" t="s">
        <v>138</v>
      </c>
      <c r="I18" s="32" t="s">
        <v>138</v>
      </c>
      <c r="J18" s="32" t="s">
        <v>138</v>
      </c>
    </row>
    <row r="19" spans="2:10" x14ac:dyDescent="0.25">
      <c r="B19" s="36"/>
      <c r="C19" s="36"/>
      <c r="D19" s="37" t="s">
        <v>112</v>
      </c>
      <c r="E19" s="37" t="s">
        <v>113</v>
      </c>
      <c r="F19" s="37" t="s">
        <v>114</v>
      </c>
      <c r="H19" s="37" t="s">
        <v>112</v>
      </c>
      <c r="I19" s="37" t="s">
        <v>113</v>
      </c>
      <c r="J19" s="37" t="s">
        <v>114</v>
      </c>
    </row>
    <row r="20" spans="2:10" x14ac:dyDescent="0.25">
      <c r="B20" s="38" t="s">
        <v>115</v>
      </c>
      <c r="D20" s="38">
        <f t="array" ref="D20">DCOUNTA($A$2:$G$14,$D$2,H18:H19)</f>
        <v>2</v>
      </c>
      <c r="E20" s="38">
        <f t="array" ref="E20">DCOUNTA($A$2:$G$14,$D$2,I18:I19)</f>
        <v>2</v>
      </c>
      <c r="F20" s="38">
        <f t="array" ref="F20">DCOUNTA($A$2:$G$14,$D$2,J18:J19)</f>
        <v>3</v>
      </c>
    </row>
    <row r="21" spans="2:10" x14ac:dyDescent="0.25">
      <c r="B21" s="38" t="s">
        <v>116</v>
      </c>
      <c r="C21" s="38"/>
      <c r="D21" s="39">
        <f t="array" ref="D21">DSUM($A$2:$G$14,$G$2,H18:H19)</f>
        <v>4140000</v>
      </c>
      <c r="E21" s="39">
        <f t="array" ref="E21">DSUM($A$2:$G$14,$G$2,I18:I19)</f>
        <v>7958500</v>
      </c>
      <c r="F21" s="39">
        <f t="array" ref="F21">DSUM($A$2:$G$14,$G$2,J18:J19)</f>
        <v>17941500</v>
      </c>
    </row>
  </sheetData>
  <mergeCells count="1">
    <mergeCell ref="B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7D4-2DA0-4CD0-BC0E-ED748C9E4C1A}">
  <dimension ref="A2:J21"/>
  <sheetViews>
    <sheetView topLeftCell="A6" workbookViewId="0">
      <selection activeCell="D21" sqref="D21"/>
    </sheetView>
  </sheetViews>
  <sheetFormatPr defaultColWidth="8.85546875" defaultRowHeight="15" x14ac:dyDescent="0.25"/>
  <cols>
    <col min="1" max="1" width="6.28515625" style="8" customWidth="1"/>
    <col min="2" max="2" width="15.7109375" style="8" customWidth="1"/>
    <col min="3" max="3" width="15.42578125" style="8" customWidth="1"/>
    <col min="4" max="4" width="20" style="8" customWidth="1"/>
    <col min="5" max="5" width="8.85546875" style="8"/>
    <col min="6" max="6" width="17.42578125" style="8" customWidth="1"/>
    <col min="7" max="16384" width="8.85546875" style="8"/>
  </cols>
  <sheetData>
    <row r="2" spans="1:10" x14ac:dyDescent="0.25">
      <c r="A2" s="32" t="s">
        <v>22</v>
      </c>
      <c r="B2" s="32" t="s">
        <v>93</v>
      </c>
      <c r="C2" s="32" t="s">
        <v>94</v>
      </c>
      <c r="D2" s="32" t="s">
        <v>6</v>
      </c>
      <c r="E2" s="32" t="s">
        <v>0</v>
      </c>
      <c r="F2" s="32" t="s">
        <v>1</v>
      </c>
    </row>
    <row r="3" spans="1:10" x14ac:dyDescent="0.25">
      <c r="A3" s="33">
        <v>1</v>
      </c>
      <c r="B3" s="33" t="s">
        <v>95</v>
      </c>
      <c r="C3" s="33" t="s">
        <v>96</v>
      </c>
      <c r="D3" s="34">
        <v>922</v>
      </c>
      <c r="E3" s="34">
        <v>6000</v>
      </c>
      <c r="F3" s="34">
        <f>D3*E3</f>
        <v>5532000</v>
      </c>
    </row>
    <row r="4" spans="1:10" x14ac:dyDescent="0.25">
      <c r="A4" s="33">
        <v>2</v>
      </c>
      <c r="B4" s="33" t="s">
        <v>97</v>
      </c>
      <c r="C4" s="33" t="s">
        <v>98</v>
      </c>
      <c r="D4" s="34">
        <v>913</v>
      </c>
      <c r="E4" s="34">
        <v>5200</v>
      </c>
      <c r="F4" s="34">
        <f t="shared" ref="F4:F14" si="0">D4*E4</f>
        <v>4747600</v>
      </c>
    </row>
    <row r="5" spans="1:10" ht="15.75" x14ac:dyDescent="0.25">
      <c r="A5" s="33">
        <v>3</v>
      </c>
      <c r="B5" s="33" t="s">
        <v>117</v>
      </c>
      <c r="C5" s="33" t="s">
        <v>100</v>
      </c>
      <c r="D5" s="34">
        <v>948</v>
      </c>
      <c r="E5" s="34">
        <v>2500</v>
      </c>
      <c r="F5" s="34">
        <f t="shared" si="0"/>
        <v>2370000</v>
      </c>
      <c r="H5" s="48" t="s">
        <v>118</v>
      </c>
      <c r="I5" s="48"/>
      <c r="J5" s="48"/>
    </row>
    <row r="6" spans="1:10" x14ac:dyDescent="0.25">
      <c r="A6" s="33">
        <v>4</v>
      </c>
      <c r="B6" s="33" t="s">
        <v>101</v>
      </c>
      <c r="C6" s="33" t="s">
        <v>98</v>
      </c>
      <c r="D6" s="34">
        <v>693</v>
      </c>
      <c r="E6" s="34">
        <v>5500</v>
      </c>
      <c r="F6" s="34">
        <f t="shared" si="0"/>
        <v>3811500</v>
      </c>
      <c r="H6" s="43" t="s">
        <v>119</v>
      </c>
      <c r="I6" s="43" t="s">
        <v>120</v>
      </c>
      <c r="J6" s="43" t="s">
        <v>121</v>
      </c>
    </row>
    <row r="7" spans="1:10" x14ac:dyDescent="0.25">
      <c r="A7" s="33">
        <v>5</v>
      </c>
      <c r="B7" s="33" t="s">
        <v>102</v>
      </c>
      <c r="C7" s="33" t="s">
        <v>100</v>
      </c>
      <c r="D7" s="34">
        <v>678</v>
      </c>
      <c r="E7" s="34">
        <v>2500</v>
      </c>
      <c r="F7" s="34">
        <f t="shared" si="0"/>
        <v>1695000</v>
      </c>
      <c r="H7" s="1" t="s">
        <v>122</v>
      </c>
      <c r="I7" s="1" t="s">
        <v>123</v>
      </c>
      <c r="J7" s="1" t="s">
        <v>124</v>
      </c>
    </row>
    <row r="8" spans="1:10" x14ac:dyDescent="0.25">
      <c r="A8" s="33">
        <v>6</v>
      </c>
      <c r="B8" s="33" t="s">
        <v>125</v>
      </c>
      <c r="C8" s="33" t="s">
        <v>96</v>
      </c>
      <c r="D8" s="34">
        <v>1101</v>
      </c>
      <c r="E8" s="34">
        <v>5500</v>
      </c>
      <c r="F8" s="34">
        <f t="shared" si="0"/>
        <v>6055500</v>
      </c>
    </row>
    <row r="9" spans="1:10" x14ac:dyDescent="0.25">
      <c r="A9" s="33">
        <v>7</v>
      </c>
      <c r="B9" s="33" t="s">
        <v>104</v>
      </c>
      <c r="C9" s="33" t="s">
        <v>98</v>
      </c>
      <c r="D9" s="34">
        <v>733</v>
      </c>
      <c r="E9" s="34">
        <v>5000</v>
      </c>
      <c r="F9" s="34">
        <f t="shared" si="0"/>
        <v>3665000</v>
      </c>
    </row>
    <row r="10" spans="1:10" x14ac:dyDescent="0.25">
      <c r="A10" s="33">
        <v>8</v>
      </c>
      <c r="B10" s="33" t="s">
        <v>105</v>
      </c>
      <c r="C10" s="33" t="s">
        <v>100</v>
      </c>
      <c r="D10" s="34">
        <v>1011</v>
      </c>
      <c r="E10" s="34">
        <v>2800</v>
      </c>
      <c r="F10" s="34">
        <f t="shared" si="0"/>
        <v>2830800</v>
      </c>
    </row>
    <row r="11" spans="1:10" x14ac:dyDescent="0.25">
      <c r="A11" s="33">
        <v>9</v>
      </c>
      <c r="B11" s="33" t="s">
        <v>106</v>
      </c>
      <c r="C11" s="33" t="s">
        <v>96</v>
      </c>
      <c r="D11" s="34">
        <v>1059</v>
      </c>
      <c r="E11" s="34">
        <v>6000</v>
      </c>
      <c r="F11" s="34">
        <f t="shared" si="0"/>
        <v>6354000</v>
      </c>
    </row>
    <row r="12" spans="1:10" x14ac:dyDescent="0.25">
      <c r="A12" s="33">
        <v>10</v>
      </c>
      <c r="B12" s="33" t="s">
        <v>107</v>
      </c>
      <c r="C12" s="33" t="s">
        <v>98</v>
      </c>
      <c r="D12" s="34">
        <v>754</v>
      </c>
      <c r="E12" s="34">
        <v>5500</v>
      </c>
      <c r="F12" s="34">
        <f t="shared" si="0"/>
        <v>4147000</v>
      </c>
    </row>
    <row r="13" spans="1:10" x14ac:dyDescent="0.25">
      <c r="A13" s="33">
        <v>11</v>
      </c>
      <c r="B13" s="33" t="s">
        <v>108</v>
      </c>
      <c r="C13" s="33" t="s">
        <v>96</v>
      </c>
      <c r="D13" s="34">
        <v>575</v>
      </c>
      <c r="E13" s="34">
        <v>5500</v>
      </c>
      <c r="F13" s="34">
        <f t="shared" si="0"/>
        <v>3162500</v>
      </c>
    </row>
    <row r="14" spans="1:10" x14ac:dyDescent="0.25">
      <c r="A14" s="34">
        <v>12</v>
      </c>
      <c r="B14" s="33" t="s">
        <v>126</v>
      </c>
      <c r="C14" s="33" t="s">
        <v>100</v>
      </c>
      <c r="D14" s="34">
        <v>708</v>
      </c>
      <c r="E14" s="34">
        <v>2500</v>
      </c>
      <c r="F14" s="34">
        <f t="shared" si="0"/>
        <v>1770000</v>
      </c>
    </row>
    <row r="15" spans="1:10" x14ac:dyDescent="0.25">
      <c r="A15" s="41"/>
      <c r="B15" s="42"/>
      <c r="C15" s="42"/>
      <c r="D15" s="41"/>
      <c r="E15" s="41"/>
      <c r="F15" s="41"/>
    </row>
    <row r="16" spans="1:10" ht="18.75" x14ac:dyDescent="0.3">
      <c r="A16" s="35" t="s">
        <v>127</v>
      </c>
      <c r="C16" s="35"/>
      <c r="D16" s="35"/>
      <c r="E16" s="35"/>
      <c r="F16" s="35"/>
    </row>
    <row r="18" spans="2:10" ht="15.75" x14ac:dyDescent="0.25">
      <c r="B18" s="46" t="s">
        <v>111</v>
      </c>
      <c r="C18" s="47"/>
      <c r="D18" s="47"/>
      <c r="H18" s="32" t="s">
        <v>94</v>
      </c>
      <c r="J18" s="32" t="s">
        <v>94</v>
      </c>
    </row>
    <row r="19" spans="2:10" x14ac:dyDescent="0.25">
      <c r="B19" s="36" t="s">
        <v>94</v>
      </c>
      <c r="C19" s="36" t="s">
        <v>128</v>
      </c>
      <c r="D19" s="36" t="s">
        <v>129</v>
      </c>
      <c r="H19" s="33" t="s">
        <v>98</v>
      </c>
      <c r="J19" s="33" t="s">
        <v>100</v>
      </c>
    </row>
    <row r="20" spans="2:10" x14ac:dyDescent="0.25">
      <c r="B20" s="33" t="s">
        <v>98</v>
      </c>
      <c r="C20" s="33">
        <f t="array" ref="C20">DSUM($A$2:$F$14,$F$2,$H$18:$H$19)</f>
        <v>16371100</v>
      </c>
      <c r="D20" s="33">
        <f t="array" ref="D20">DAVERAGE($A$2:$F$14,$F$2,$H$18:$H$19)</f>
        <v>4092775</v>
      </c>
      <c r="J20" s="33" t="s">
        <v>96</v>
      </c>
    </row>
    <row r="21" spans="2:10" x14ac:dyDescent="0.25">
      <c r="B21" s="33" t="s">
        <v>130</v>
      </c>
      <c r="C21" s="33">
        <f t="array" ref="C21">DSUM($A$2:$F$14,$F$2,$J$18:$J$20)</f>
        <v>29769800</v>
      </c>
      <c r="D21" s="33">
        <f t="array" ref="D21">DAVERAGE($A$2:$F$14,$F$2,$J$18:$J$20)</f>
        <v>3721225</v>
      </c>
    </row>
  </sheetData>
  <mergeCells count="2">
    <mergeCell ref="H5:J5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A9" workbookViewId="0">
      <selection activeCell="C21" sqref="C21"/>
    </sheetView>
  </sheetViews>
  <sheetFormatPr defaultRowHeight="15" x14ac:dyDescent="0.25"/>
  <cols>
    <col min="1" max="1" width="11.5703125" bestFit="1" customWidth="1"/>
    <col min="2" max="2" width="17.5703125" bestFit="1" customWidth="1"/>
    <col min="3" max="3" width="22.140625" customWidth="1"/>
    <col min="4" max="4" width="17.140625" customWidth="1"/>
    <col min="5" max="5" width="19.140625" customWidth="1"/>
    <col min="6" max="6" width="18.140625" customWidth="1"/>
  </cols>
  <sheetData>
    <row r="1" spans="1:7" ht="22.5" x14ac:dyDescent="0.3">
      <c r="A1" s="55" t="s">
        <v>7</v>
      </c>
      <c r="B1" s="55"/>
      <c r="C1" s="55"/>
      <c r="D1" s="55"/>
      <c r="E1" s="55"/>
      <c r="F1" s="8"/>
    </row>
    <row r="2" spans="1:7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7" x14ac:dyDescent="0.25">
      <c r="A3" s="4" t="s">
        <v>15</v>
      </c>
      <c r="B3" s="5">
        <v>350</v>
      </c>
      <c r="C3" s="5">
        <v>14000</v>
      </c>
      <c r="D3" s="6">
        <v>40605</v>
      </c>
      <c r="E3" s="7">
        <f>B3*C3</f>
        <v>4900000</v>
      </c>
    </row>
    <row r="4" spans="1:7" x14ac:dyDescent="0.25">
      <c r="A4" s="4" t="s">
        <v>17</v>
      </c>
      <c r="B4" s="5">
        <v>420</v>
      </c>
      <c r="C4" s="5">
        <v>15000</v>
      </c>
      <c r="D4" s="6">
        <v>40611</v>
      </c>
      <c r="E4" s="7">
        <f t="shared" ref="E4:E11" si="0">B4*C4</f>
        <v>6300000</v>
      </c>
    </row>
    <row r="5" spans="1:7" x14ac:dyDescent="0.25">
      <c r="A5" s="4" t="s">
        <v>16</v>
      </c>
      <c r="B5" s="5">
        <v>200</v>
      </c>
      <c r="C5" s="5">
        <v>19000</v>
      </c>
      <c r="D5" s="6">
        <v>40621</v>
      </c>
      <c r="E5" s="7">
        <f t="shared" si="0"/>
        <v>3800000</v>
      </c>
    </row>
    <row r="6" spans="1:7" x14ac:dyDescent="0.25">
      <c r="A6" s="4" t="s">
        <v>15</v>
      </c>
      <c r="B6" s="5">
        <v>690</v>
      </c>
      <c r="C6" s="5">
        <v>11000</v>
      </c>
      <c r="D6" s="6">
        <v>40631</v>
      </c>
      <c r="E6" s="7">
        <f t="shared" si="0"/>
        <v>7590000</v>
      </c>
    </row>
    <row r="7" spans="1:7" x14ac:dyDescent="0.25">
      <c r="A7" s="4" t="s">
        <v>14</v>
      </c>
      <c r="B7" s="5">
        <v>190</v>
      </c>
      <c r="C7" s="5">
        <v>16000</v>
      </c>
      <c r="D7" s="6">
        <v>40642</v>
      </c>
      <c r="E7" s="7">
        <f t="shared" si="0"/>
        <v>3040000</v>
      </c>
    </row>
    <row r="8" spans="1:7" x14ac:dyDescent="0.25">
      <c r="A8" s="4" t="s">
        <v>17</v>
      </c>
      <c r="B8" s="5">
        <v>210</v>
      </c>
      <c r="C8" s="5">
        <v>9000</v>
      </c>
      <c r="D8" s="6">
        <v>40644</v>
      </c>
      <c r="E8" s="7">
        <f t="shared" si="0"/>
        <v>1890000</v>
      </c>
    </row>
    <row r="9" spans="1:7" x14ac:dyDescent="0.25">
      <c r="A9" s="4" t="s">
        <v>14</v>
      </c>
      <c r="B9" s="5">
        <v>120</v>
      </c>
      <c r="C9" s="5">
        <v>21000</v>
      </c>
      <c r="D9" s="6">
        <v>40665</v>
      </c>
      <c r="E9" s="7">
        <f t="shared" si="0"/>
        <v>2520000</v>
      </c>
    </row>
    <row r="10" spans="1:7" x14ac:dyDescent="0.25">
      <c r="A10" s="4" t="s">
        <v>15</v>
      </c>
      <c r="B10" s="5">
        <v>320</v>
      </c>
      <c r="C10" s="5">
        <v>20000</v>
      </c>
      <c r="D10" s="6">
        <v>40677</v>
      </c>
      <c r="E10" s="7">
        <f t="shared" si="0"/>
        <v>6400000</v>
      </c>
    </row>
    <row r="11" spans="1:7" x14ac:dyDescent="0.25">
      <c r="A11" s="4" t="s">
        <v>17</v>
      </c>
      <c r="B11" s="5">
        <v>400</v>
      </c>
      <c r="C11" s="5">
        <v>13000</v>
      </c>
      <c r="D11" s="6">
        <v>40683</v>
      </c>
      <c r="E11" s="7">
        <f t="shared" si="0"/>
        <v>5200000</v>
      </c>
    </row>
    <row r="12" spans="1:7" x14ac:dyDescent="0.25">
      <c r="A12" s="49" t="s">
        <v>3</v>
      </c>
      <c r="B12" s="50"/>
      <c r="C12" s="50"/>
      <c r="D12" s="51"/>
      <c r="E12" s="7">
        <f>SUM(E3:E11)</f>
        <v>41640000</v>
      </c>
    </row>
    <row r="14" spans="1:7" x14ac:dyDescent="0.25">
      <c r="A14" s="9" t="s">
        <v>134</v>
      </c>
      <c r="C14" s="8"/>
      <c r="D14" s="8"/>
      <c r="E14" s="8"/>
      <c r="G14" s="8"/>
    </row>
    <row r="15" spans="1:7" x14ac:dyDescent="0.25">
      <c r="A15" s="9" t="s">
        <v>135</v>
      </c>
      <c r="C15" s="8"/>
      <c r="D15" s="8"/>
      <c r="E15" s="8"/>
      <c r="G15" s="8"/>
    </row>
    <row r="16" spans="1:7" x14ac:dyDescent="0.25">
      <c r="A16" s="9" t="s">
        <v>136</v>
      </c>
      <c r="C16" s="8"/>
      <c r="D16" s="8"/>
      <c r="E16" s="8"/>
      <c r="F16" s="8"/>
    </row>
    <row r="17" spans="1:11" x14ac:dyDescent="0.25">
      <c r="A17" s="9" t="s">
        <v>137</v>
      </c>
      <c r="C17" s="8"/>
      <c r="D17" s="8"/>
      <c r="E17" s="8"/>
      <c r="F17" s="8"/>
    </row>
    <row r="19" spans="1:11" x14ac:dyDescent="0.25">
      <c r="B19" s="52" t="s">
        <v>13</v>
      </c>
      <c r="C19" s="53"/>
      <c r="D19" s="53"/>
      <c r="E19" s="53"/>
      <c r="F19" s="54"/>
      <c r="H19" s="10" t="s">
        <v>8</v>
      </c>
      <c r="I19" s="10" t="s">
        <v>8</v>
      </c>
      <c r="J19" s="10" t="s">
        <v>8</v>
      </c>
      <c r="K19" s="10" t="s">
        <v>8</v>
      </c>
    </row>
    <row r="20" spans="1:11" x14ac:dyDescent="0.25">
      <c r="B20" s="11"/>
      <c r="C20" s="10" t="s">
        <v>14</v>
      </c>
      <c r="D20" s="10" t="s">
        <v>15</v>
      </c>
      <c r="E20" s="10" t="s">
        <v>16</v>
      </c>
      <c r="F20" s="10" t="s">
        <v>17</v>
      </c>
      <c r="H20" s="4" t="s">
        <v>14</v>
      </c>
      <c r="I20" s="4" t="s">
        <v>15</v>
      </c>
      <c r="J20" s="4" t="s">
        <v>16</v>
      </c>
      <c r="K20" s="4" t="s">
        <v>17</v>
      </c>
    </row>
    <row r="21" spans="1:11" x14ac:dyDescent="0.25">
      <c r="B21" s="12" t="s">
        <v>18</v>
      </c>
      <c r="C21" s="11">
        <f t="array" ref="C21">DSUM($A$2:$E$11,$B$2,H19:H20)</f>
        <v>310</v>
      </c>
      <c r="D21" s="11">
        <f t="array" ref="D21">DSUM($A$2:$E$11,$B$2,I19:I20)</f>
        <v>1360</v>
      </c>
      <c r="E21" s="11">
        <f t="array" ref="E21">DSUM($A$2:$E$11,$B$2,J19:J20)</f>
        <v>200</v>
      </c>
      <c r="F21" s="11">
        <f t="array" ref="F21">DSUM($A$2:$E$11,$B$2,K19:K20)</f>
        <v>1030</v>
      </c>
    </row>
    <row r="22" spans="1:11" x14ac:dyDescent="0.25">
      <c r="B22" s="12" t="s">
        <v>19</v>
      </c>
      <c r="C22" s="11">
        <f t="array" ref="C22">DMAX($A$2:$E$11,$B$2,H19:H20)</f>
        <v>190</v>
      </c>
      <c r="D22" s="11">
        <f t="array" ref="D22">DMAX($A$2:$E$11,$B$2,I19:I20)</f>
        <v>690</v>
      </c>
      <c r="E22" s="11">
        <f t="array" ref="E22">DMAX($A$2:$E$11,$B$2,J19:J20)</f>
        <v>200</v>
      </c>
      <c r="F22" s="11">
        <f t="array" ref="F22">DMAX($A$2:$E$11,$B$2,K19:K20)</f>
        <v>420</v>
      </c>
    </row>
    <row r="23" spans="1:11" x14ac:dyDescent="0.25">
      <c r="B23" s="12" t="s">
        <v>20</v>
      </c>
      <c r="C23" s="11">
        <f t="array" ref="C23">DAVERAGE($A$2:$E$11,$B$2,H19:H20)</f>
        <v>155</v>
      </c>
      <c r="D23" s="11">
        <f t="array" ref="D23">DAVERAGE($A$2:$E$11,$B$2,I19:I20)</f>
        <v>453.33333333333331</v>
      </c>
      <c r="E23" s="11">
        <f t="array" ref="E23">DAVERAGE($A$2:$E$11,$B$2,J19:J20)</f>
        <v>200</v>
      </c>
      <c r="F23" s="11">
        <f t="array" ref="F23">DAVERAGE($A$2:$E$11,$B$2,K19:K20)</f>
        <v>343.33333333333331</v>
      </c>
    </row>
    <row r="24" spans="1:11" x14ac:dyDescent="0.25">
      <c r="B24" s="12" t="s">
        <v>21</v>
      </c>
      <c r="C24" s="11">
        <f t="array" ref="C24">DMIN($A$2:$E$11,$B$2,H19:H20)</f>
        <v>120</v>
      </c>
      <c r="D24" s="11">
        <f t="array" ref="D24">DMIN($A$2:$E$11,$B$2,I19:I20)</f>
        <v>320</v>
      </c>
      <c r="E24" s="11">
        <f t="array" ref="E24">DMIN($A$2:$E$11,$B$2,J19:J20)</f>
        <v>200</v>
      </c>
      <c r="F24" s="11">
        <f t="array" ref="F24">DMIN($A$2:$E$11,$B$2,K19:K20)</f>
        <v>210</v>
      </c>
      <c r="G24" s="11"/>
    </row>
  </sheetData>
  <mergeCells count="3">
    <mergeCell ref="A12:D12"/>
    <mergeCell ref="B19:F19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"/>
  <sheetViews>
    <sheetView topLeftCell="A10" workbookViewId="0">
      <selection activeCell="F24" sqref="F24"/>
    </sheetView>
  </sheetViews>
  <sheetFormatPr defaultRowHeight="15" x14ac:dyDescent="0.25"/>
  <cols>
    <col min="3" max="3" width="19" customWidth="1"/>
    <col min="4" max="4" width="28.5703125" customWidth="1"/>
    <col min="5" max="5" width="18.28515625" customWidth="1"/>
    <col min="6" max="6" width="17.42578125" customWidth="1"/>
    <col min="7" max="7" width="18.5703125" customWidth="1"/>
    <col min="8" max="8" width="18.140625" customWidth="1"/>
    <col min="9" max="11" width="13.140625" bestFit="1" customWidth="1"/>
  </cols>
  <sheetData>
    <row r="1" spans="1:8" x14ac:dyDescent="0.25">
      <c r="A1" s="56" t="s">
        <v>23</v>
      </c>
      <c r="B1" s="56"/>
      <c r="C1" s="56"/>
      <c r="D1" s="56"/>
      <c r="E1" s="56"/>
      <c r="F1" s="56"/>
      <c r="G1" s="56"/>
      <c r="H1" s="56"/>
    </row>
    <row r="2" spans="1:8" x14ac:dyDescent="0.25">
      <c r="A2" s="13" t="s">
        <v>24</v>
      </c>
      <c r="B2" s="13" t="s">
        <v>25</v>
      </c>
      <c r="C2" s="13" t="s">
        <v>26</v>
      </c>
      <c r="D2" s="13" t="s">
        <v>4</v>
      </c>
      <c r="E2" s="13" t="s">
        <v>27</v>
      </c>
      <c r="F2" s="13" t="s">
        <v>9</v>
      </c>
      <c r="G2" s="13" t="s">
        <v>10</v>
      </c>
      <c r="H2" s="13" t="s">
        <v>28</v>
      </c>
    </row>
    <row r="3" spans="1:8" x14ac:dyDescent="0.25">
      <c r="A3" s="14" t="s">
        <v>29</v>
      </c>
      <c r="B3" s="15">
        <v>1</v>
      </c>
      <c r="C3" s="16">
        <v>40911</v>
      </c>
      <c r="D3" s="15" t="s">
        <v>30</v>
      </c>
      <c r="E3" s="15" t="s">
        <v>31</v>
      </c>
      <c r="F3" s="15">
        <v>2</v>
      </c>
      <c r="G3" s="17">
        <v>1100000</v>
      </c>
      <c r="H3" s="17">
        <f t="shared" ref="H3:H20" si="0">F3*G3</f>
        <v>2200000</v>
      </c>
    </row>
    <row r="4" spans="1:8" x14ac:dyDescent="0.25">
      <c r="A4" s="14" t="s">
        <v>29</v>
      </c>
      <c r="B4" s="15">
        <v>2</v>
      </c>
      <c r="C4" s="16">
        <v>40914</v>
      </c>
      <c r="D4" s="15" t="s">
        <v>30</v>
      </c>
      <c r="E4" s="15" t="s">
        <v>31</v>
      </c>
      <c r="F4" s="15">
        <v>1</v>
      </c>
      <c r="G4" s="17">
        <v>1100000</v>
      </c>
      <c r="H4" s="17">
        <f t="shared" si="0"/>
        <v>1100000</v>
      </c>
    </row>
    <row r="5" spans="1:8" x14ac:dyDescent="0.25">
      <c r="A5" s="14" t="s">
        <v>29</v>
      </c>
      <c r="B5" s="15">
        <v>4</v>
      </c>
      <c r="C5" s="16">
        <v>40918</v>
      </c>
      <c r="D5" s="15" t="s">
        <v>30</v>
      </c>
      <c r="E5" s="15" t="s">
        <v>31</v>
      </c>
      <c r="F5" s="15">
        <v>2</v>
      </c>
      <c r="G5" s="17">
        <v>500000</v>
      </c>
      <c r="H5" s="17">
        <f t="shared" si="0"/>
        <v>1000000</v>
      </c>
    </row>
    <row r="6" spans="1:8" x14ac:dyDescent="0.25">
      <c r="A6" s="14" t="s">
        <v>29</v>
      </c>
      <c r="B6" s="15">
        <v>5</v>
      </c>
      <c r="C6" s="16">
        <v>40918</v>
      </c>
      <c r="D6" s="15" t="s">
        <v>30</v>
      </c>
      <c r="E6" s="15" t="s">
        <v>31</v>
      </c>
      <c r="F6" s="15">
        <v>3</v>
      </c>
      <c r="G6" s="17">
        <v>500000</v>
      </c>
      <c r="H6" s="17">
        <f t="shared" si="0"/>
        <v>1500000</v>
      </c>
    </row>
    <row r="7" spans="1:8" x14ac:dyDescent="0.25">
      <c r="A7" s="14" t="s">
        <v>29</v>
      </c>
      <c r="B7" s="15">
        <v>7</v>
      </c>
      <c r="C7" s="16">
        <v>40928</v>
      </c>
      <c r="D7" s="15" t="s">
        <v>32</v>
      </c>
      <c r="E7" s="15" t="s">
        <v>33</v>
      </c>
      <c r="F7" s="15">
        <v>10</v>
      </c>
      <c r="G7" s="17">
        <v>1800000</v>
      </c>
      <c r="H7" s="17">
        <f t="shared" si="0"/>
        <v>18000000</v>
      </c>
    </row>
    <row r="8" spans="1:8" x14ac:dyDescent="0.25">
      <c r="A8" s="14" t="s">
        <v>29</v>
      </c>
      <c r="B8" s="15">
        <v>6</v>
      </c>
      <c r="C8" s="16">
        <v>40928</v>
      </c>
      <c r="D8" s="15" t="s">
        <v>32</v>
      </c>
      <c r="E8" s="15" t="s">
        <v>33</v>
      </c>
      <c r="F8" s="15">
        <v>10</v>
      </c>
      <c r="G8" s="17">
        <v>1800000</v>
      </c>
      <c r="H8" s="17">
        <f t="shared" si="0"/>
        <v>18000000</v>
      </c>
    </row>
    <row r="9" spans="1:8" x14ac:dyDescent="0.25">
      <c r="A9" s="14" t="s">
        <v>29</v>
      </c>
      <c r="B9" s="15">
        <v>10</v>
      </c>
      <c r="C9" s="16">
        <v>40942</v>
      </c>
      <c r="D9" s="15" t="s">
        <v>34</v>
      </c>
      <c r="E9" s="15" t="s">
        <v>35</v>
      </c>
      <c r="F9" s="15">
        <v>2</v>
      </c>
      <c r="G9" s="17">
        <v>140000</v>
      </c>
      <c r="H9" s="17">
        <f t="shared" si="0"/>
        <v>280000</v>
      </c>
    </row>
    <row r="10" spans="1:8" x14ac:dyDescent="0.25">
      <c r="A10" s="14" t="s">
        <v>29</v>
      </c>
      <c r="B10" s="15">
        <v>9</v>
      </c>
      <c r="C10" s="16">
        <v>40942</v>
      </c>
      <c r="D10" s="15" t="s">
        <v>34</v>
      </c>
      <c r="E10" s="15" t="s">
        <v>35</v>
      </c>
      <c r="F10" s="15">
        <v>1</v>
      </c>
      <c r="G10" s="17">
        <v>140000</v>
      </c>
      <c r="H10" s="17">
        <f t="shared" si="0"/>
        <v>140000</v>
      </c>
    </row>
    <row r="11" spans="1:8" x14ac:dyDescent="0.25">
      <c r="A11" s="14" t="s">
        <v>29</v>
      </c>
      <c r="B11" s="15">
        <v>11</v>
      </c>
      <c r="C11" s="16">
        <v>40942</v>
      </c>
      <c r="D11" s="15" t="s">
        <v>34</v>
      </c>
      <c r="E11" s="15" t="s">
        <v>35</v>
      </c>
      <c r="F11" s="15">
        <v>1</v>
      </c>
      <c r="G11" s="17">
        <v>140000</v>
      </c>
      <c r="H11" s="17">
        <f t="shared" si="0"/>
        <v>140000</v>
      </c>
    </row>
    <row r="12" spans="1:8" x14ac:dyDescent="0.25">
      <c r="A12" s="14" t="s">
        <v>29</v>
      </c>
      <c r="B12" s="15">
        <v>12</v>
      </c>
      <c r="C12" s="16">
        <v>40942</v>
      </c>
      <c r="D12" s="15" t="s">
        <v>30</v>
      </c>
      <c r="E12" s="15" t="s">
        <v>31</v>
      </c>
      <c r="F12" s="15">
        <v>3</v>
      </c>
      <c r="G12" s="17">
        <v>1600000</v>
      </c>
      <c r="H12" s="17">
        <f t="shared" si="0"/>
        <v>4800000</v>
      </c>
    </row>
    <row r="13" spans="1:8" x14ac:dyDescent="0.25">
      <c r="A13" s="14" t="s">
        <v>2</v>
      </c>
      <c r="B13" s="15">
        <v>1</v>
      </c>
      <c r="C13" s="16">
        <v>40914</v>
      </c>
      <c r="D13" s="15" t="s">
        <v>30</v>
      </c>
      <c r="E13" s="15" t="s">
        <v>31</v>
      </c>
      <c r="F13" s="15">
        <v>100</v>
      </c>
      <c r="G13" s="17">
        <v>1150000</v>
      </c>
      <c r="H13" s="17">
        <f t="shared" si="0"/>
        <v>115000000</v>
      </c>
    </row>
    <row r="14" spans="1:8" x14ac:dyDescent="0.25">
      <c r="A14" s="14" t="s">
        <v>2</v>
      </c>
      <c r="B14" s="15">
        <v>2</v>
      </c>
      <c r="C14" s="16">
        <v>40914</v>
      </c>
      <c r="D14" s="15" t="s">
        <v>34</v>
      </c>
      <c r="E14" s="15" t="s">
        <v>35</v>
      </c>
      <c r="F14" s="15">
        <v>4</v>
      </c>
      <c r="G14" s="17">
        <v>130000</v>
      </c>
      <c r="H14" s="17">
        <f t="shared" si="0"/>
        <v>520000</v>
      </c>
    </row>
    <row r="15" spans="1:8" x14ac:dyDescent="0.25">
      <c r="A15" s="14" t="s">
        <v>2</v>
      </c>
      <c r="B15" s="15">
        <v>3</v>
      </c>
      <c r="C15" s="16">
        <v>40914</v>
      </c>
      <c r="D15" s="15" t="s">
        <v>34</v>
      </c>
      <c r="E15" s="15" t="s">
        <v>35</v>
      </c>
      <c r="F15" s="15">
        <v>2</v>
      </c>
      <c r="G15" s="17">
        <v>132000</v>
      </c>
      <c r="H15" s="17">
        <f t="shared" si="0"/>
        <v>264000</v>
      </c>
    </row>
    <row r="16" spans="1:8" x14ac:dyDescent="0.25">
      <c r="A16" s="14" t="s">
        <v>2</v>
      </c>
      <c r="B16" s="15">
        <v>5</v>
      </c>
      <c r="C16" s="16">
        <v>40918</v>
      </c>
      <c r="D16" s="15" t="s">
        <v>30</v>
      </c>
      <c r="E16" s="15" t="s">
        <v>31</v>
      </c>
      <c r="F16" s="15">
        <v>2</v>
      </c>
      <c r="G16" s="17">
        <v>1750000</v>
      </c>
      <c r="H16" s="17">
        <f t="shared" si="0"/>
        <v>3500000</v>
      </c>
    </row>
    <row r="17" spans="1:8" x14ac:dyDescent="0.25">
      <c r="A17" s="14" t="s">
        <v>2</v>
      </c>
      <c r="B17" s="15">
        <v>6</v>
      </c>
      <c r="C17" s="16">
        <v>40918</v>
      </c>
      <c r="D17" s="15" t="s">
        <v>30</v>
      </c>
      <c r="E17" s="15" t="s">
        <v>31</v>
      </c>
      <c r="F17" s="15">
        <v>5</v>
      </c>
      <c r="G17" s="17">
        <v>500000</v>
      </c>
      <c r="H17" s="17">
        <f t="shared" si="0"/>
        <v>2500000</v>
      </c>
    </row>
    <row r="18" spans="1:8" x14ac:dyDescent="0.25">
      <c r="A18" s="14" t="s">
        <v>2</v>
      </c>
      <c r="B18" s="15">
        <v>7</v>
      </c>
      <c r="C18" s="16">
        <v>40928</v>
      </c>
      <c r="D18" s="15" t="s">
        <v>32</v>
      </c>
      <c r="E18" s="15" t="s">
        <v>33</v>
      </c>
      <c r="F18" s="15">
        <v>4</v>
      </c>
      <c r="G18" s="17">
        <v>1790000</v>
      </c>
      <c r="H18" s="17">
        <f t="shared" si="0"/>
        <v>7160000</v>
      </c>
    </row>
    <row r="19" spans="1:8" x14ac:dyDescent="0.25">
      <c r="A19" s="14" t="s">
        <v>2</v>
      </c>
      <c r="B19" s="15">
        <v>8</v>
      </c>
      <c r="C19" s="16">
        <v>40928</v>
      </c>
      <c r="D19" s="15" t="s">
        <v>36</v>
      </c>
      <c r="E19" s="15" t="s">
        <v>33</v>
      </c>
      <c r="F19" s="15">
        <v>1</v>
      </c>
      <c r="G19" s="17">
        <v>1400000</v>
      </c>
      <c r="H19" s="17">
        <f t="shared" si="0"/>
        <v>1400000</v>
      </c>
    </row>
    <row r="20" spans="1:8" x14ac:dyDescent="0.25">
      <c r="A20" s="14" t="s">
        <v>2</v>
      </c>
      <c r="B20" s="15">
        <v>9</v>
      </c>
      <c r="C20" s="16">
        <v>40942</v>
      </c>
      <c r="D20" s="15" t="s">
        <v>36</v>
      </c>
      <c r="E20" s="15" t="s">
        <v>33</v>
      </c>
      <c r="F20" s="15">
        <v>2</v>
      </c>
      <c r="G20" s="17">
        <v>1400000</v>
      </c>
      <c r="H20" s="17">
        <f t="shared" si="0"/>
        <v>2800000</v>
      </c>
    </row>
    <row r="21" spans="1:8" x14ac:dyDescent="0.25">
      <c r="A21" s="18"/>
      <c r="B21" s="18"/>
      <c r="C21" s="18"/>
      <c r="D21" s="18"/>
      <c r="E21" s="18"/>
      <c r="F21" s="18"/>
      <c r="G21" s="18"/>
    </row>
    <row r="22" spans="1:8" x14ac:dyDescent="0.25">
      <c r="A22" s="9"/>
      <c r="B22" s="9"/>
      <c r="C22" s="9"/>
      <c r="D22" s="9"/>
      <c r="E22" s="9"/>
      <c r="F22" s="9"/>
      <c r="G22" s="9"/>
    </row>
    <row r="23" spans="1:8" x14ac:dyDescent="0.25">
      <c r="A23" s="9"/>
      <c r="B23" s="9"/>
      <c r="C23" s="9"/>
      <c r="D23" s="15"/>
      <c r="E23" s="15" t="s">
        <v>31</v>
      </c>
      <c r="F23" s="15" t="s">
        <v>35</v>
      </c>
      <c r="G23" s="15" t="s">
        <v>33</v>
      </c>
    </row>
    <row r="24" spans="1:8" x14ac:dyDescent="0.25">
      <c r="A24" s="9"/>
      <c r="B24" s="9"/>
      <c r="C24" s="9"/>
      <c r="D24" s="15" t="s">
        <v>37</v>
      </c>
      <c r="E24" s="15">
        <f t="array" ref="E24">DAVERAGE($A$2:$H$20,$F$2,D28:D29)</f>
        <v>14.75</v>
      </c>
      <c r="F24" s="15">
        <f t="array" ref="F24">DAVERAGE($A$2:$H$20,$F$2,E28:E29)</f>
        <v>2</v>
      </c>
      <c r="G24" s="15">
        <f t="array" ref="G24">DAVERAGE($A$2:$H$20,$F$2,F28:F29)</f>
        <v>5.4</v>
      </c>
    </row>
    <row r="25" spans="1:8" x14ac:dyDescent="0.25">
      <c r="A25" s="9"/>
      <c r="B25" s="9"/>
      <c r="C25" s="9"/>
      <c r="D25" s="15" t="s">
        <v>38</v>
      </c>
      <c r="E25" s="15"/>
      <c r="F25" s="15"/>
      <c r="G25" s="15"/>
    </row>
    <row r="26" spans="1:8" x14ac:dyDescent="0.25">
      <c r="A26" s="9"/>
      <c r="B26" s="9"/>
      <c r="C26" s="9"/>
      <c r="D26" s="15" t="s">
        <v>39</v>
      </c>
      <c r="E26" s="15"/>
      <c r="F26" s="15"/>
      <c r="G26" s="15"/>
    </row>
    <row r="28" spans="1:8" x14ac:dyDescent="0.25">
      <c r="D28" s="13" t="s">
        <v>27</v>
      </c>
      <c r="E28" s="13" t="s">
        <v>27</v>
      </c>
      <c r="F28" s="13" t="s">
        <v>27</v>
      </c>
    </row>
    <row r="29" spans="1:8" x14ac:dyDescent="0.25">
      <c r="D29" s="15" t="s">
        <v>31</v>
      </c>
      <c r="E29" s="15" t="s">
        <v>35</v>
      </c>
      <c r="F29" s="15" t="s">
        <v>33</v>
      </c>
    </row>
    <row r="33" spans="3:10" x14ac:dyDescent="0.25">
      <c r="C33" s="13" t="s">
        <v>24</v>
      </c>
      <c r="D33" s="13" t="s">
        <v>27</v>
      </c>
      <c r="F33" s="13" t="s">
        <v>24</v>
      </c>
      <c r="G33" s="13" t="s">
        <v>27</v>
      </c>
      <c r="I33" s="13" t="s">
        <v>24</v>
      </c>
      <c r="J33" s="13" t="s">
        <v>27</v>
      </c>
    </row>
    <row r="34" spans="3:10" x14ac:dyDescent="0.25">
      <c r="C34" s="14" t="s">
        <v>29</v>
      </c>
      <c r="D34" s="15" t="s">
        <v>31</v>
      </c>
      <c r="F34" s="14" t="s">
        <v>29</v>
      </c>
      <c r="G34" s="15" t="s">
        <v>35</v>
      </c>
      <c r="I34" s="14" t="s">
        <v>29</v>
      </c>
      <c r="J34" s="15" t="s">
        <v>33</v>
      </c>
    </row>
    <row r="37" spans="3:10" x14ac:dyDescent="0.25">
      <c r="C37" s="13" t="s">
        <v>24</v>
      </c>
      <c r="D37" s="13" t="s">
        <v>27</v>
      </c>
      <c r="F37" s="13" t="s">
        <v>24</v>
      </c>
      <c r="G37" s="13" t="s">
        <v>27</v>
      </c>
      <c r="I37" s="13" t="s">
        <v>24</v>
      </c>
      <c r="J37" s="13" t="s">
        <v>27</v>
      </c>
    </row>
    <row r="38" spans="3:10" x14ac:dyDescent="0.25">
      <c r="C38" s="14" t="s">
        <v>2</v>
      </c>
      <c r="D38" s="15" t="s">
        <v>31</v>
      </c>
      <c r="F38" s="14" t="s">
        <v>2</v>
      </c>
      <c r="G38" s="15" t="s">
        <v>35</v>
      </c>
      <c r="I38" s="14" t="s">
        <v>2</v>
      </c>
      <c r="J38" s="15" t="s">
        <v>33</v>
      </c>
    </row>
  </sheetData>
  <sortState xmlns:xlrd2="http://schemas.microsoft.com/office/spreadsheetml/2017/richdata2" ref="A3:H20">
    <sortCondition ref="A3:A20"/>
  </sortState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"/>
  <sheetViews>
    <sheetView topLeftCell="D1" workbookViewId="0">
      <selection activeCell="J12" sqref="J12"/>
    </sheetView>
  </sheetViews>
  <sheetFormatPr defaultRowHeight="15" x14ac:dyDescent="0.25"/>
  <cols>
    <col min="2" max="2" width="16.28515625" customWidth="1"/>
    <col min="3" max="3" width="18" customWidth="1"/>
    <col min="4" max="4" width="23.140625" customWidth="1"/>
    <col min="5" max="5" width="31.7109375" customWidth="1"/>
    <col min="6" max="6" width="20.5703125" customWidth="1"/>
    <col min="7" max="7" width="17.28515625" customWidth="1"/>
    <col min="10" max="10" width="16.85546875" customWidth="1"/>
    <col min="11" max="11" width="31.85546875" customWidth="1"/>
    <col min="12" max="12" width="43.85546875" customWidth="1"/>
  </cols>
  <sheetData>
    <row r="1" spans="1:16" s="8" customFormat="1" x14ac:dyDescent="0.25"/>
    <row r="2" spans="1:16" ht="15.75" x14ac:dyDescent="0.25">
      <c r="A2" s="8" t="s">
        <v>40</v>
      </c>
      <c r="B2" s="19" t="s">
        <v>22</v>
      </c>
      <c r="C2" s="19" t="s">
        <v>41</v>
      </c>
      <c r="D2" s="19" t="s">
        <v>42</v>
      </c>
      <c r="E2" s="20" t="s">
        <v>43</v>
      </c>
      <c r="F2" s="21" t="s">
        <v>10</v>
      </c>
      <c r="G2" s="20" t="s">
        <v>44</v>
      </c>
      <c r="H2" s="8"/>
      <c r="I2" s="8" t="s">
        <v>132</v>
      </c>
      <c r="K2" s="8"/>
      <c r="L2" s="8"/>
      <c r="M2" s="8"/>
      <c r="N2" s="8"/>
      <c r="O2" s="8"/>
      <c r="P2" s="8"/>
    </row>
    <row r="3" spans="1:16" ht="15.75" x14ac:dyDescent="0.25">
      <c r="A3" s="8"/>
      <c r="B3" s="22">
        <v>1</v>
      </c>
      <c r="C3" s="23" t="s">
        <v>45</v>
      </c>
      <c r="D3" s="24">
        <v>40909</v>
      </c>
      <c r="E3" s="25" t="s">
        <v>46</v>
      </c>
      <c r="F3" s="26">
        <v>97000</v>
      </c>
      <c r="G3" s="25">
        <f>RIGHT(C3,LEN(C3)-3)*1</f>
        <v>20</v>
      </c>
      <c r="H3" s="8"/>
      <c r="I3" s="8" t="s">
        <v>133</v>
      </c>
      <c r="K3" s="8"/>
      <c r="L3" s="8"/>
      <c r="M3" s="8"/>
      <c r="N3" s="8"/>
      <c r="O3" s="8"/>
      <c r="P3" s="8"/>
    </row>
    <row r="4" spans="1:16" ht="15.75" x14ac:dyDescent="0.25">
      <c r="A4" s="8"/>
      <c r="B4" s="22">
        <v>2</v>
      </c>
      <c r="C4" s="23" t="s">
        <v>47</v>
      </c>
      <c r="D4" s="24">
        <v>40944</v>
      </c>
      <c r="E4" s="25" t="s">
        <v>48</v>
      </c>
      <c r="F4" s="26">
        <v>160000</v>
      </c>
      <c r="G4" s="25">
        <f t="shared" ref="G4:G21" si="0">RIGHT(C4,LEN(C4)-3)*1</f>
        <v>12</v>
      </c>
      <c r="H4" s="8"/>
      <c r="I4" s="8"/>
      <c r="J4" s="8"/>
      <c r="K4" s="8"/>
      <c r="L4" s="8"/>
      <c r="M4" s="8"/>
      <c r="N4" s="8"/>
      <c r="O4" s="8"/>
      <c r="P4" s="8"/>
    </row>
    <row r="5" spans="1:16" ht="15.75" x14ac:dyDescent="0.25">
      <c r="A5" s="8"/>
      <c r="B5" s="22">
        <v>3</v>
      </c>
      <c r="C5" s="23" t="s">
        <v>49</v>
      </c>
      <c r="D5" s="24">
        <v>40945</v>
      </c>
      <c r="E5" s="25" t="s">
        <v>50</v>
      </c>
      <c r="F5" s="26">
        <v>140000</v>
      </c>
      <c r="G5" s="25">
        <f t="shared" si="0"/>
        <v>30</v>
      </c>
      <c r="H5" s="8"/>
      <c r="I5" s="8"/>
      <c r="J5" s="57" t="s">
        <v>51</v>
      </c>
      <c r="K5" s="57"/>
      <c r="L5" s="57"/>
      <c r="M5" s="8"/>
      <c r="N5" s="8"/>
      <c r="O5" s="8"/>
      <c r="P5" s="8"/>
    </row>
    <row r="6" spans="1:16" ht="15.75" x14ac:dyDescent="0.25">
      <c r="A6" s="8"/>
      <c r="B6" s="22">
        <v>4</v>
      </c>
      <c r="C6" s="23" t="s">
        <v>52</v>
      </c>
      <c r="D6" s="24">
        <v>40946</v>
      </c>
      <c r="E6" s="25" t="s">
        <v>53</v>
      </c>
      <c r="F6" s="26">
        <v>120000</v>
      </c>
      <c r="G6" s="25">
        <f t="shared" si="0"/>
        <v>25</v>
      </c>
      <c r="H6" s="8"/>
      <c r="I6" s="8"/>
      <c r="J6" s="1"/>
      <c r="K6" s="58" t="s">
        <v>54</v>
      </c>
      <c r="L6" s="58"/>
      <c r="M6" s="8"/>
      <c r="N6" s="8"/>
      <c r="O6" s="8"/>
      <c r="P6" s="8"/>
    </row>
    <row r="7" spans="1:16" ht="15.75" x14ac:dyDescent="0.25">
      <c r="A7" s="8"/>
      <c r="B7" s="22">
        <v>5</v>
      </c>
      <c r="C7" s="23" t="s">
        <v>55</v>
      </c>
      <c r="D7" s="24">
        <v>40979</v>
      </c>
      <c r="E7" s="25" t="s">
        <v>46</v>
      </c>
      <c r="F7" s="26">
        <v>97000</v>
      </c>
      <c r="G7" s="25">
        <f t="shared" si="0"/>
        <v>50</v>
      </c>
      <c r="H7" s="8"/>
      <c r="I7" s="8"/>
      <c r="J7" s="1"/>
      <c r="K7" s="27" t="s">
        <v>56</v>
      </c>
      <c r="L7" s="27" t="s">
        <v>57</v>
      </c>
      <c r="M7" s="8"/>
      <c r="N7" s="8"/>
      <c r="O7" s="8"/>
      <c r="P7" s="8"/>
    </row>
    <row r="8" spans="1:16" ht="15.75" x14ac:dyDescent="0.25">
      <c r="A8" s="8"/>
      <c r="B8" s="22">
        <v>6</v>
      </c>
      <c r="C8" s="23" t="s">
        <v>58</v>
      </c>
      <c r="D8" s="24">
        <v>41014</v>
      </c>
      <c r="E8" s="25" t="s">
        <v>46</v>
      </c>
      <c r="F8" s="26">
        <v>97000</v>
      </c>
      <c r="G8" s="25">
        <f t="shared" si="0"/>
        <v>10</v>
      </c>
      <c r="H8" s="8"/>
      <c r="I8" s="8"/>
      <c r="J8" s="1" t="s">
        <v>59</v>
      </c>
      <c r="K8" s="1"/>
      <c r="L8" s="1"/>
      <c r="M8" s="8"/>
      <c r="N8" s="8"/>
      <c r="O8" s="8"/>
      <c r="P8" s="8"/>
    </row>
    <row r="9" spans="1:16" ht="15.75" x14ac:dyDescent="0.25">
      <c r="A9" s="8"/>
      <c r="B9" s="22">
        <v>7</v>
      </c>
      <c r="C9" s="23" t="s">
        <v>60</v>
      </c>
      <c r="D9" s="24">
        <v>41049</v>
      </c>
      <c r="E9" s="25" t="s">
        <v>48</v>
      </c>
      <c r="F9" s="26">
        <v>160000</v>
      </c>
      <c r="G9" s="25">
        <f t="shared" si="0"/>
        <v>100</v>
      </c>
      <c r="H9" s="8"/>
      <c r="I9" s="8"/>
      <c r="J9" s="1" t="s">
        <v>18</v>
      </c>
      <c r="K9" s="1"/>
      <c r="L9" s="1"/>
      <c r="M9" s="8"/>
      <c r="N9" s="8"/>
      <c r="O9" s="8"/>
      <c r="P9" s="8"/>
    </row>
    <row r="10" spans="1:16" ht="15.75" x14ac:dyDescent="0.25">
      <c r="A10" s="8"/>
      <c r="B10" s="22">
        <v>8</v>
      </c>
      <c r="C10" s="23" t="s">
        <v>45</v>
      </c>
      <c r="D10" s="24">
        <v>41050</v>
      </c>
      <c r="E10" s="25" t="s">
        <v>46</v>
      </c>
      <c r="F10" s="26">
        <v>97000</v>
      </c>
      <c r="G10" s="25">
        <f t="shared" si="0"/>
        <v>20</v>
      </c>
      <c r="H10" s="8"/>
      <c r="I10" s="8"/>
      <c r="J10" s="8"/>
      <c r="K10" s="8"/>
      <c r="L10" s="8"/>
      <c r="M10" s="8"/>
      <c r="N10" s="8"/>
      <c r="O10" s="8"/>
      <c r="P10" s="8"/>
    </row>
    <row r="11" spans="1:16" ht="15.75" x14ac:dyDescent="0.25">
      <c r="A11" s="8"/>
      <c r="B11" s="22">
        <v>9</v>
      </c>
      <c r="C11" s="23" t="s">
        <v>61</v>
      </c>
      <c r="D11" s="24">
        <v>41084</v>
      </c>
      <c r="E11" s="25" t="s">
        <v>48</v>
      </c>
      <c r="F11" s="26">
        <v>160000</v>
      </c>
      <c r="G11" s="25">
        <f t="shared" si="0"/>
        <v>50</v>
      </c>
      <c r="H11" s="8"/>
      <c r="I11" s="8"/>
      <c r="J11" s="8"/>
      <c r="K11" s="8"/>
      <c r="L11" s="8"/>
      <c r="M11" s="8"/>
      <c r="N11" s="8"/>
      <c r="O11" s="8"/>
      <c r="P11" s="8"/>
    </row>
    <row r="12" spans="1:16" ht="15.75" x14ac:dyDescent="0.25">
      <c r="A12" s="8"/>
      <c r="B12" s="22">
        <v>10</v>
      </c>
      <c r="C12" s="23" t="s">
        <v>62</v>
      </c>
      <c r="D12" s="24">
        <v>41119</v>
      </c>
      <c r="E12" s="25" t="s">
        <v>50</v>
      </c>
      <c r="F12" s="26">
        <v>140000</v>
      </c>
      <c r="G12" s="25">
        <f t="shared" si="0"/>
        <v>60</v>
      </c>
      <c r="H12" s="8"/>
      <c r="I12" s="8"/>
      <c r="J12" t="b">
        <f t="array" ref="J12">AND(OR(E3=$E$3,E3=$E$4),INT((MONTH(D3)+2)/3)=3)</f>
        <v>0</v>
      </c>
      <c r="K12" s="8"/>
      <c r="L12" s="8"/>
      <c r="M12" s="8"/>
      <c r="N12" s="8"/>
      <c r="O12" s="8"/>
      <c r="P12" s="8"/>
    </row>
    <row r="13" spans="1:16" ht="15.75" x14ac:dyDescent="0.25">
      <c r="A13" s="8"/>
      <c r="B13" s="22">
        <v>11</v>
      </c>
      <c r="C13" s="23" t="s">
        <v>63</v>
      </c>
      <c r="D13" s="24">
        <v>41122</v>
      </c>
      <c r="E13" s="25" t="s">
        <v>53</v>
      </c>
      <c r="F13" s="26">
        <v>120000</v>
      </c>
      <c r="G13" s="25">
        <f t="shared" si="0"/>
        <v>20</v>
      </c>
      <c r="H13" s="8"/>
      <c r="I13" s="8"/>
      <c r="J13" s="8"/>
      <c r="K13" s="8"/>
      <c r="L13" s="8"/>
      <c r="M13" s="8"/>
    </row>
    <row r="14" spans="1:16" ht="15.75" x14ac:dyDescent="0.25">
      <c r="A14" s="8"/>
      <c r="B14" s="22">
        <v>12</v>
      </c>
      <c r="C14" s="23" t="s">
        <v>64</v>
      </c>
      <c r="D14" s="24">
        <v>41123</v>
      </c>
      <c r="E14" s="25" t="s">
        <v>46</v>
      </c>
      <c r="F14" s="26">
        <v>97000</v>
      </c>
      <c r="G14" s="25">
        <f t="shared" si="0"/>
        <v>90</v>
      </c>
      <c r="H14" s="8"/>
      <c r="I14" s="8"/>
      <c r="J14" s="8"/>
      <c r="K14" s="8"/>
      <c r="L14" s="8"/>
      <c r="M14" s="8"/>
    </row>
    <row r="15" spans="1:16" ht="15.75" x14ac:dyDescent="0.25">
      <c r="A15" s="8"/>
      <c r="B15" s="22">
        <v>13</v>
      </c>
      <c r="C15" s="23" t="s">
        <v>65</v>
      </c>
      <c r="D15" s="24">
        <v>41124</v>
      </c>
      <c r="E15" s="25" t="s">
        <v>46</v>
      </c>
      <c r="F15" s="26">
        <v>97000</v>
      </c>
      <c r="G15" s="25">
        <f t="shared" si="0"/>
        <v>15</v>
      </c>
      <c r="H15" s="8"/>
      <c r="I15" s="8"/>
      <c r="J15" s="8"/>
      <c r="K15" s="8"/>
      <c r="L15" s="8"/>
      <c r="M15" s="8"/>
    </row>
    <row r="16" spans="1:16" ht="15.75" x14ac:dyDescent="0.25">
      <c r="A16" s="8"/>
      <c r="B16" s="22">
        <v>14</v>
      </c>
      <c r="C16" s="23" t="s">
        <v>66</v>
      </c>
      <c r="D16" s="24">
        <v>41154</v>
      </c>
      <c r="E16" s="25" t="s">
        <v>48</v>
      </c>
      <c r="F16" s="26">
        <v>160000</v>
      </c>
      <c r="G16" s="25">
        <f t="shared" si="0"/>
        <v>29</v>
      </c>
      <c r="H16" s="8"/>
      <c r="I16" s="8"/>
      <c r="J16" s="8"/>
      <c r="K16" s="8"/>
      <c r="L16" s="8"/>
      <c r="M16" s="8"/>
    </row>
    <row r="17" spans="1:16" ht="15.75" x14ac:dyDescent="0.25">
      <c r="A17" s="8"/>
      <c r="B17" s="22">
        <v>15</v>
      </c>
      <c r="C17" s="23" t="s">
        <v>67</v>
      </c>
      <c r="D17" s="24">
        <v>41155</v>
      </c>
      <c r="E17" s="25" t="s">
        <v>50</v>
      </c>
      <c r="F17" s="26">
        <v>140000</v>
      </c>
      <c r="G17" s="25">
        <f t="shared" si="0"/>
        <v>40</v>
      </c>
      <c r="H17" s="8"/>
      <c r="I17" s="8"/>
      <c r="J17" s="8"/>
      <c r="K17" s="8"/>
      <c r="L17" s="8"/>
      <c r="M17" s="8"/>
      <c r="N17" s="8"/>
      <c r="O17" s="8"/>
      <c r="P17" s="8"/>
    </row>
    <row r="18" spans="1:16" ht="15.75" x14ac:dyDescent="0.25">
      <c r="A18" s="8"/>
      <c r="B18" s="22">
        <v>16</v>
      </c>
      <c r="C18" s="23" t="s">
        <v>68</v>
      </c>
      <c r="D18" s="24">
        <v>41154</v>
      </c>
      <c r="E18" s="25" t="s">
        <v>53</v>
      </c>
      <c r="F18" s="26">
        <v>120000</v>
      </c>
      <c r="G18" s="25">
        <f t="shared" si="0"/>
        <v>50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ht="15.75" x14ac:dyDescent="0.25">
      <c r="A19" s="8"/>
      <c r="B19" s="22">
        <v>17</v>
      </c>
      <c r="C19" s="23" t="s">
        <v>52</v>
      </c>
      <c r="D19" s="24">
        <v>41189</v>
      </c>
      <c r="E19" s="25" t="s">
        <v>53</v>
      </c>
      <c r="F19" s="26">
        <v>120000</v>
      </c>
      <c r="G19" s="25">
        <f t="shared" si="0"/>
        <v>25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 ht="15.75" x14ac:dyDescent="0.25">
      <c r="A20" s="8"/>
      <c r="B20" s="22">
        <v>18</v>
      </c>
      <c r="C20" s="23" t="s">
        <v>69</v>
      </c>
      <c r="D20" s="24">
        <v>41224</v>
      </c>
      <c r="E20" s="25" t="s">
        <v>50</v>
      </c>
      <c r="F20" s="26">
        <v>140000</v>
      </c>
      <c r="G20" s="25">
        <f t="shared" si="0"/>
        <v>20</v>
      </c>
      <c r="H20" s="8"/>
      <c r="I20" s="8"/>
      <c r="J20" s="8"/>
      <c r="K20" s="8"/>
      <c r="L20" s="8"/>
      <c r="M20" s="8"/>
      <c r="N20" s="8"/>
      <c r="O20" s="8"/>
      <c r="P20" s="8"/>
    </row>
    <row r="21" spans="1:16" ht="15.75" x14ac:dyDescent="0.25">
      <c r="A21" s="8"/>
      <c r="B21" s="22">
        <v>19</v>
      </c>
      <c r="C21" s="23" t="s">
        <v>70</v>
      </c>
      <c r="D21" s="24">
        <v>41259</v>
      </c>
      <c r="E21" s="25" t="s">
        <v>50</v>
      </c>
      <c r="F21" s="26">
        <v>140000</v>
      </c>
      <c r="G21" s="25">
        <f t="shared" si="0"/>
        <v>25</v>
      </c>
      <c r="H21" s="8"/>
      <c r="I21" s="8"/>
      <c r="J21" s="8"/>
      <c r="K21" s="8"/>
      <c r="L21" s="8"/>
      <c r="M21" s="8"/>
      <c r="N21" s="8"/>
      <c r="O21" s="8"/>
      <c r="P21" s="8"/>
    </row>
    <row r="22" spans="1:16" ht="15.75" x14ac:dyDescent="0.25">
      <c r="A22" s="8"/>
      <c r="B22" s="59" t="s">
        <v>71</v>
      </c>
      <c r="C22" s="59"/>
      <c r="D22" s="59"/>
      <c r="E22" s="59"/>
      <c r="F22" s="59"/>
      <c r="G22" s="2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</sheetData>
  <mergeCells count="3">
    <mergeCell ref="J5:L5"/>
    <mergeCell ref="K6:L6"/>
    <mergeCell ref="B22:F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0896-3EB7-4E34-B122-1F9D77B18955}">
  <dimension ref="A2:K20"/>
  <sheetViews>
    <sheetView workbookViewId="0">
      <selection activeCell="E18" sqref="E18"/>
    </sheetView>
  </sheetViews>
  <sheetFormatPr defaultColWidth="8.85546875" defaultRowHeight="15" x14ac:dyDescent="0.25"/>
  <cols>
    <col min="1" max="1" width="9.85546875" style="8" bestFit="1" customWidth="1"/>
    <col min="2" max="3" width="14.28515625" style="8" customWidth="1"/>
    <col min="4" max="4" width="11.7109375" style="8" customWidth="1"/>
    <col min="5" max="5" width="12.42578125" style="8" customWidth="1"/>
    <col min="6" max="6" width="12" style="8" customWidth="1"/>
    <col min="7" max="7" width="10.42578125" style="8" customWidth="1"/>
    <col min="8" max="8" width="13.42578125" style="8" customWidth="1"/>
    <col min="9" max="16384" width="8.85546875" style="8"/>
  </cols>
  <sheetData>
    <row r="2" spans="1:8" x14ac:dyDescent="0.25">
      <c r="A2" s="30" t="s">
        <v>42</v>
      </c>
      <c r="B2" s="30" t="s">
        <v>72</v>
      </c>
      <c r="C2" s="30" t="s">
        <v>139</v>
      </c>
      <c r="D2" s="30" t="s">
        <v>73</v>
      </c>
      <c r="E2" s="30" t="s">
        <v>74</v>
      </c>
      <c r="F2" s="30" t="s">
        <v>75</v>
      </c>
      <c r="G2" s="30" t="s">
        <v>10</v>
      </c>
      <c r="H2" s="30" t="s">
        <v>12</v>
      </c>
    </row>
    <row r="3" spans="1:8" x14ac:dyDescent="0.25">
      <c r="A3" s="2">
        <v>36892</v>
      </c>
      <c r="B3" s="1" t="s">
        <v>76</v>
      </c>
      <c r="C3" s="1" t="str">
        <f>MID(B3,3,2)</f>
        <v>FZ</v>
      </c>
      <c r="D3" s="1" t="s">
        <v>77</v>
      </c>
      <c r="E3" s="1" t="s">
        <v>78</v>
      </c>
      <c r="F3" s="1">
        <v>2</v>
      </c>
      <c r="G3" s="1">
        <v>79000000</v>
      </c>
      <c r="H3" s="1">
        <v>158000000</v>
      </c>
    </row>
    <row r="4" spans="1:8" x14ac:dyDescent="0.25">
      <c r="A4" s="2">
        <v>36913</v>
      </c>
      <c r="B4" s="1" t="s">
        <v>79</v>
      </c>
      <c r="C4" s="1" t="str">
        <f t="shared" ref="C4:C12" si="0">MID(B4,3,2)</f>
        <v>EX</v>
      </c>
      <c r="D4" s="1" t="s">
        <v>80</v>
      </c>
      <c r="E4" s="1" t="s">
        <v>78</v>
      </c>
      <c r="F4" s="1">
        <v>2</v>
      </c>
      <c r="G4" s="1">
        <v>59000000</v>
      </c>
      <c r="H4" s="1">
        <v>118000000</v>
      </c>
    </row>
    <row r="5" spans="1:8" x14ac:dyDescent="0.25">
      <c r="A5" s="2">
        <v>36948</v>
      </c>
      <c r="B5" s="1" t="s">
        <v>81</v>
      </c>
      <c r="C5" s="1" t="str">
        <f t="shared" si="0"/>
        <v>PC</v>
      </c>
      <c r="D5" s="1" t="s">
        <v>82</v>
      </c>
      <c r="E5" s="1" t="s">
        <v>83</v>
      </c>
      <c r="F5" s="1">
        <v>3</v>
      </c>
      <c r="G5" s="1">
        <v>62000000</v>
      </c>
      <c r="H5" s="1">
        <v>186000000</v>
      </c>
    </row>
    <row r="6" spans="1:8" x14ac:dyDescent="0.25">
      <c r="A6" s="2">
        <v>36911</v>
      </c>
      <c r="B6" s="1" t="s">
        <v>84</v>
      </c>
      <c r="C6" s="1" t="str">
        <f t="shared" si="0"/>
        <v>AI</v>
      </c>
      <c r="D6" s="1" t="s">
        <v>85</v>
      </c>
      <c r="E6" s="1" t="s">
        <v>83</v>
      </c>
      <c r="F6" s="1">
        <v>4</v>
      </c>
      <c r="G6" s="1">
        <v>49000000</v>
      </c>
      <c r="H6" s="1">
        <v>196000000</v>
      </c>
    </row>
    <row r="7" spans="1:8" x14ac:dyDescent="0.25">
      <c r="A7" s="2">
        <v>36964</v>
      </c>
      <c r="B7" s="1" t="s">
        <v>86</v>
      </c>
      <c r="C7" s="1" t="str">
        <f t="shared" si="0"/>
        <v>FZ</v>
      </c>
      <c r="D7" s="1" t="s">
        <v>77</v>
      </c>
      <c r="E7" s="1" t="s">
        <v>78</v>
      </c>
      <c r="F7" s="1">
        <v>4</v>
      </c>
      <c r="G7" s="1">
        <v>77000000</v>
      </c>
      <c r="H7" s="1">
        <v>308000000</v>
      </c>
    </row>
    <row r="8" spans="1:8" x14ac:dyDescent="0.25">
      <c r="A8" s="2">
        <v>36965</v>
      </c>
      <c r="B8" s="1" t="s">
        <v>87</v>
      </c>
      <c r="C8" s="1" t="str">
        <f t="shared" si="0"/>
        <v>EX</v>
      </c>
      <c r="D8" s="1" t="s">
        <v>80</v>
      </c>
      <c r="E8" s="1" t="s">
        <v>78</v>
      </c>
      <c r="F8" s="1">
        <v>5</v>
      </c>
      <c r="G8" s="1">
        <v>55000000</v>
      </c>
      <c r="H8" s="1">
        <v>275000000</v>
      </c>
    </row>
    <row r="9" spans="1:8" x14ac:dyDescent="0.25">
      <c r="A9" s="31">
        <v>36939</v>
      </c>
      <c r="B9" s="1" t="s">
        <v>88</v>
      </c>
      <c r="C9" s="1" t="str">
        <f t="shared" si="0"/>
        <v>PC</v>
      </c>
      <c r="D9" s="1" t="s">
        <v>82</v>
      </c>
      <c r="E9" s="1" t="s">
        <v>83</v>
      </c>
      <c r="F9" s="1">
        <v>3</v>
      </c>
      <c r="G9" s="1">
        <v>60000000</v>
      </c>
      <c r="H9" s="1">
        <v>180000000</v>
      </c>
    </row>
    <row r="10" spans="1:8" x14ac:dyDescent="0.25">
      <c r="A10" s="31">
        <v>36900</v>
      </c>
      <c r="B10" s="1" t="s">
        <v>84</v>
      </c>
      <c r="C10" s="1" t="str">
        <f t="shared" si="0"/>
        <v>AI</v>
      </c>
      <c r="D10" s="1" t="s">
        <v>85</v>
      </c>
      <c r="E10" s="1" t="s">
        <v>83</v>
      </c>
      <c r="F10" s="1">
        <v>4</v>
      </c>
      <c r="G10" s="1">
        <v>49000000</v>
      </c>
      <c r="H10" s="1">
        <v>196000000</v>
      </c>
    </row>
    <row r="11" spans="1:8" x14ac:dyDescent="0.25">
      <c r="A11" s="31">
        <v>36962</v>
      </c>
      <c r="B11" s="1" t="s">
        <v>86</v>
      </c>
      <c r="C11" s="1" t="str">
        <f t="shared" si="0"/>
        <v>FZ</v>
      </c>
      <c r="D11" s="1" t="s">
        <v>77</v>
      </c>
      <c r="E11" s="1" t="s">
        <v>78</v>
      </c>
      <c r="F11" s="1">
        <v>2</v>
      </c>
      <c r="G11" s="1">
        <v>77000000</v>
      </c>
      <c r="H11" s="1">
        <v>154000000</v>
      </c>
    </row>
    <row r="12" spans="1:8" x14ac:dyDescent="0.25">
      <c r="A12" s="31">
        <v>36896</v>
      </c>
      <c r="B12" s="1" t="s">
        <v>79</v>
      </c>
      <c r="C12" s="1" t="str">
        <f t="shared" si="0"/>
        <v>EX</v>
      </c>
      <c r="D12" s="1" t="s">
        <v>80</v>
      </c>
      <c r="E12" s="1" t="s">
        <v>78</v>
      </c>
      <c r="F12" s="1">
        <v>1</v>
      </c>
      <c r="G12" s="1">
        <v>59000000</v>
      </c>
      <c r="H12" s="1">
        <v>59000000</v>
      </c>
    </row>
    <row r="14" spans="1:8" x14ac:dyDescent="0.25">
      <c r="D14" s="8" t="s">
        <v>89</v>
      </c>
    </row>
    <row r="16" spans="1:8" x14ac:dyDescent="0.25">
      <c r="B16" s="40"/>
      <c r="C16" s="40"/>
      <c r="D16" s="60" t="s">
        <v>90</v>
      </c>
      <c r="E16" s="61" t="s">
        <v>131</v>
      </c>
      <c r="F16" s="61" t="s">
        <v>91</v>
      </c>
      <c r="G16" s="61" t="s">
        <v>92</v>
      </c>
    </row>
    <row r="17" spans="2:11" x14ac:dyDescent="0.25">
      <c r="B17" s="40"/>
      <c r="C17" s="40"/>
      <c r="D17" s="60"/>
      <c r="E17" s="62"/>
      <c r="F17" s="62"/>
      <c r="G17" s="62"/>
      <c r="I17" s="8" t="s">
        <v>140</v>
      </c>
      <c r="J17" s="8" t="s">
        <v>141</v>
      </c>
      <c r="K17" s="8" t="s">
        <v>142</v>
      </c>
    </row>
    <row r="18" spans="2:11" ht="15" customHeight="1" x14ac:dyDescent="0.25">
      <c r="B18" s="63" t="s">
        <v>5</v>
      </c>
      <c r="C18" s="44"/>
      <c r="D18" s="29">
        <v>1</v>
      </c>
      <c r="E18" s="29">
        <f t="array" ref="E18">DSUM($A$2:$H$12,$F$2,I17:I18)</f>
        <v>30</v>
      </c>
      <c r="F18" s="45"/>
      <c r="G18" s="45"/>
      <c r="I18" s="8" t="b">
        <f t="array" ref="I18">AND(C3="FZ",MONTH(A3)*1=1)</f>
        <v>1</v>
      </c>
      <c r="J18" s="8" t="b">
        <f t="array" ref="J18">AND(C3="EX",MONTH(A3)*1=1)</f>
        <v>0</v>
      </c>
      <c r="K18" s="8" t="b">
        <f t="array" ref="K18">AND(C3=$C$5,MONTH(A3)*1=1)</f>
        <v>0</v>
      </c>
    </row>
    <row r="19" spans="2:11" x14ac:dyDescent="0.25">
      <c r="B19" s="63"/>
      <c r="C19" s="44"/>
      <c r="D19" s="29">
        <v>2</v>
      </c>
      <c r="E19" s="45"/>
      <c r="F19" s="29"/>
      <c r="G19" s="29"/>
      <c r="I19" s="8" t="b">
        <f t="array" ref="I19">AND(C3=$C$3,MONTH(A3)*1=2)</f>
        <v>0</v>
      </c>
      <c r="J19" s="8" t="b">
        <f t="array" ref="J19">AND(C3=$C$4,MONTH(A3)*1=2)</f>
        <v>0</v>
      </c>
      <c r="K19" s="8" t="b">
        <f t="array" ref="K19">AND(C3=$C$5,MONTH(A3)*1=2)</f>
        <v>0</v>
      </c>
    </row>
    <row r="20" spans="2:11" x14ac:dyDescent="0.25">
      <c r="B20" s="63"/>
      <c r="C20" s="44"/>
      <c r="D20" s="29">
        <v>3</v>
      </c>
      <c r="E20" s="45"/>
      <c r="F20" s="29"/>
      <c r="G20" s="29"/>
      <c r="I20" s="8" t="b">
        <f t="array" ref="I20">AND(C3=$C$3,MONTH(A3)*1=3)</f>
        <v>0</v>
      </c>
      <c r="J20" s="8" t="b">
        <f t="array" ref="J20">AND(C3=$C$4,MONTH(A3)*1=3)</f>
        <v>0</v>
      </c>
      <c r="K20" s="8" t="b">
        <f t="array" ref="K20">AND(C3=$C$5,MONTH(A3)*1=3)</f>
        <v>0</v>
      </c>
    </row>
  </sheetData>
  <mergeCells count="5">
    <mergeCell ref="D16:D17"/>
    <mergeCell ref="E16:E17"/>
    <mergeCell ref="F16:F17"/>
    <mergeCell ref="G16:G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2016-02-28T16:30:03Z</dcterms:created>
  <dcterms:modified xsi:type="dcterms:W3CDTF">2022-10-28T14:16:24Z</dcterms:modified>
</cp:coreProperties>
</file>