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in B New\Tin B New\1 Tin B Cơ Bản\Buổi 1\"/>
    </mc:Choice>
  </mc:AlternateContent>
  <xr:revisionPtr revIDLastSave="0" documentId="13_ncr:1_{14FD5371-7C08-4ACA-BA19-5548A1D2A807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1" sheetId="1" r:id="rId1"/>
    <sheet name="2" sheetId="4" r:id="rId2"/>
    <sheet name="Sheet1" sheetId="11" r:id="rId3"/>
    <sheet name="3" sheetId="6" r:id="rId4"/>
    <sheet name="4" sheetId="7" r:id="rId5"/>
    <sheet name="5" sheetId="10" r:id="rId6"/>
  </sheets>
  <definedNames>
    <definedName name="_xlnm._FilterDatabase" localSheetId="0" hidden="1">'1'!$A$3:$J$9</definedName>
    <definedName name="_xlnm._FilterDatabase" localSheetId="1" hidden="1">'2'!$A$3:$E$13</definedName>
    <definedName name="_xlnm._FilterDatabase" localSheetId="3" hidden="1">'3'!$A$2:$K$8</definedName>
    <definedName name="_xlnm._FilterDatabase" localSheetId="4" hidden="1">'4'!$A$1:$H$13</definedName>
    <definedName name="_xlnm._FilterDatabase" localSheetId="5" hidden="1">'5'!$A$4:$I$13</definedName>
    <definedName name="_xlnm.Criteria" localSheetId="0">'1'!$M$5:$M$6</definedName>
    <definedName name="_xlnm.Criteria" localSheetId="1">'2'!#REF!</definedName>
    <definedName name="_xlnm.Criteria" localSheetId="3">'3'!$B$14:$B$15</definedName>
    <definedName name="_xlnm.Criteria" localSheetId="4">'4'!$K$4:$K$5</definedName>
    <definedName name="_xlnm.Criteria" localSheetId="5">'5'!$D$17:$D$18</definedName>
    <definedName name="_xlnm.Extract" localSheetId="0">'1'!$L$12:$U$12</definedName>
    <definedName name="_xlnm.Extract" localSheetId="1">'2'!#REF!</definedName>
    <definedName name="_xlnm.Extract" localSheetId="3">'3'!$E$16:$O$16</definedName>
    <definedName name="_xlnm.Extract" localSheetId="4">'4'!$B$18:$I$18</definedName>
    <definedName name="_xlnm.Extract" localSheetId="5">'5'!$B$21:$J$21</definedName>
    <definedName name="_xlnm.Extract" localSheetId="2">Sheet1!$E$6:$I$6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0" l="1"/>
  <c r="K5" i="7"/>
  <c r="B15" i="6"/>
  <c r="J11" i="4"/>
  <c r="M6" i="1"/>
  <c r="H13" i="10"/>
  <c r="G13" i="10"/>
  <c r="G12" i="10"/>
  <c r="H12" i="10"/>
  <c r="H11" i="10"/>
  <c r="I11" i="10" s="1"/>
  <c r="G11" i="10"/>
  <c r="G10" i="10"/>
  <c r="H10" i="10"/>
  <c r="G9" i="10"/>
  <c r="H9" i="10"/>
  <c r="I9" i="10" s="1"/>
  <c r="H8" i="10"/>
  <c r="G8" i="10"/>
  <c r="G7" i="10"/>
  <c r="H7" i="10"/>
  <c r="I7" i="10" s="1"/>
  <c r="G6" i="10"/>
  <c r="H6" i="10"/>
  <c r="G5" i="10"/>
  <c r="H5" i="10"/>
  <c r="I5" i="10" s="1"/>
  <c r="I13" i="10" l="1"/>
  <c r="I12" i="10"/>
  <c r="I6" i="10"/>
  <c r="I10" i="10"/>
  <c r="G14" i="10"/>
  <c r="I8" i="10"/>
  <c r="I14" i="10" l="1"/>
  <c r="E12" i="4"/>
  <c r="E11" i="4" l="1"/>
  <c r="E13" i="4"/>
  <c r="E8" i="4"/>
  <c r="E5" i="4"/>
  <c r="E9" i="4"/>
  <c r="E4" i="4"/>
  <c r="E6" i="4"/>
  <c r="E10" i="4"/>
  <c r="E7" i="4"/>
  <c r="E14" i="4" l="1"/>
</calcChain>
</file>

<file path=xl/sharedStrings.xml><?xml version="1.0" encoding="utf-8"?>
<sst xmlns="http://schemas.openxmlformats.org/spreadsheetml/2006/main" count="223" uniqueCount="107">
  <si>
    <t>Bảng 1: Bảng Kê</t>
  </si>
  <si>
    <t>Ngày</t>
  </si>
  <si>
    <t>Mã Ct</t>
  </si>
  <si>
    <t>Mã NV</t>
  </si>
  <si>
    <t>Họ tên</t>
  </si>
  <si>
    <t>Mặt hàng</t>
  </si>
  <si>
    <t>Số lượng bán</t>
  </si>
  <si>
    <t>Đơn giá</t>
  </si>
  <si>
    <t>Chiết khấu</t>
  </si>
  <si>
    <t>Giảm giá</t>
  </si>
  <si>
    <t>Thành tiền</t>
  </si>
  <si>
    <t>A001</t>
  </si>
  <si>
    <t>T2</t>
  </si>
  <si>
    <t>Trần Thị B</t>
  </si>
  <si>
    <t>X</t>
  </si>
  <si>
    <t>A003</t>
  </si>
  <si>
    <t>T1</t>
  </si>
  <si>
    <t>Nguyễn Văn A</t>
  </si>
  <si>
    <t>A006</t>
  </si>
  <si>
    <t>B002</t>
  </si>
  <si>
    <t>Y</t>
  </si>
  <si>
    <t>B007</t>
  </si>
  <si>
    <t>C004</t>
  </si>
  <si>
    <t>Z</t>
  </si>
  <si>
    <t>Tổng</t>
  </si>
  <si>
    <t>Diễn giải</t>
  </si>
  <si>
    <t>Số lượng</t>
  </si>
  <si>
    <t>Cộng</t>
  </si>
  <si>
    <t>Bảng kê</t>
  </si>
  <si>
    <t>Số Ct</t>
  </si>
  <si>
    <t>Mã Kh</t>
  </si>
  <si>
    <t>Loại hàng</t>
  </si>
  <si>
    <t>Trị giá</t>
  </si>
  <si>
    <t>Xí nghiệp Sampa</t>
  </si>
  <si>
    <t>XN1</t>
  </si>
  <si>
    <t>AL</t>
  </si>
  <si>
    <t>Điện lạnh</t>
  </si>
  <si>
    <t>Cty toàn cầu - Dũng</t>
  </si>
  <si>
    <t>CT1</t>
  </si>
  <si>
    <t>TV</t>
  </si>
  <si>
    <t>Điện tử</t>
  </si>
  <si>
    <t>Cty Hoàn Cầu - Thủy</t>
  </si>
  <si>
    <t>KH Phạm Văt Ất</t>
  </si>
  <si>
    <t>Cty ABC</t>
  </si>
  <si>
    <t>NX1</t>
  </si>
  <si>
    <t>DM</t>
  </si>
  <si>
    <t>Xe máy</t>
  </si>
  <si>
    <t>Trường THPT X</t>
  </si>
  <si>
    <t>BẢNG KÊ BÁN HÀNG</t>
  </si>
  <si>
    <t>LOẠI HÀNG</t>
  </si>
  <si>
    <t>SỐ LƯỢNG</t>
  </si>
  <si>
    <t>ĐƠN GIÁ</t>
  </si>
  <si>
    <t>NGÀY NHẬP</t>
  </si>
  <si>
    <t>THÀNH TIỀN</t>
  </si>
  <si>
    <t>DATA-350</t>
  </si>
  <si>
    <t>DVD-420</t>
  </si>
  <si>
    <t>VCD-200</t>
  </si>
  <si>
    <t>DATA-690</t>
  </si>
  <si>
    <t>CD-190</t>
  </si>
  <si>
    <t>DVD-210</t>
  </si>
  <si>
    <t>CD-120</t>
  </si>
  <si>
    <t>DATA-320</t>
  </si>
  <si>
    <t>DVD-400</t>
  </si>
  <si>
    <t>Dùng chức năng Advanced Filter trích lọc những mẫu tin có số lượng trên 50 hoặc có số lượng từ 50 trở xuống và đúng vào ngày chủ nhật</t>
  </si>
  <si>
    <t>DVDA-360</t>
  </si>
  <si>
    <t>TT</t>
  </si>
  <si>
    <t>Khách</t>
  </si>
  <si>
    <t>Phòng</t>
  </si>
  <si>
    <t>Ngày đến</t>
  </si>
  <si>
    <t>Ngày đi</t>
  </si>
  <si>
    <t>Tiền trả</t>
  </si>
  <si>
    <t>Nguyễn Thị Nhung</t>
  </si>
  <si>
    <t>I-101</t>
  </si>
  <si>
    <t>Nguyễn Trần Na</t>
  </si>
  <si>
    <t>III-201</t>
  </si>
  <si>
    <t>Trần Lê Quốc</t>
  </si>
  <si>
    <t>II-103</t>
  </si>
  <si>
    <t>Ngô Tấn Long</t>
  </si>
  <si>
    <t>Phan Hoàng Long</t>
  </si>
  <si>
    <t>Nguyễn Tấn Hùng</t>
  </si>
  <si>
    <t>Trần Thiện Tân</t>
  </si>
  <si>
    <t>Hùynh Văn Mẫn</t>
  </si>
  <si>
    <t>Võ Thị Kiều</t>
  </si>
  <si>
    <t>Phạm văn Hùng</t>
  </si>
  <si>
    <t>I-102</t>
  </si>
  <si>
    <t>Lâm Chí Đạt</t>
  </si>
  <si>
    <t>Vũ Tất Dũng</t>
  </si>
  <si>
    <t>Dùng chức năng Advanced Filter lọc ra những mẫu tin của mặt hàng "X" từ ngày 15/1/2001 đến ngày 28/2/2001</t>
  </si>
  <si>
    <t>Hiện kết quả ở Sheet mới</t>
  </si>
  <si>
    <t>Giờ Trả Phòng</t>
  </si>
  <si>
    <t>Dùng chức năng Advandced Filter lọc ra những mẫu tin DVD hoặc bán trong tháng 3</t>
  </si>
  <si>
    <t>SỐ
TT</t>
  </si>
  <si>
    <t>NGÀY
NHẬP</t>
  </si>
  <si>
    <t>LOẠI</t>
  </si>
  <si>
    <t>SỐ
LƯỢNG</t>
  </si>
  <si>
    <t>ĐƠN
GIÁ
(USD)</t>
  </si>
  <si>
    <t>TỶ
GIÁ</t>
  </si>
  <si>
    <t>TRỊ
GIÁ
VNĐ</t>
  </si>
  <si>
    <t>THUẾ</t>
  </si>
  <si>
    <t>THUẾ
SUẤT</t>
  </si>
  <si>
    <t>TIỀN
THUÊ</t>
  </si>
  <si>
    <t>Dùng chức năng Advanced Filter trích lọc những mẫu tin có mặt hàng là Điện máy hoặc xe máy trong tháng 2</t>
  </si>
  <si>
    <t>XM</t>
  </si>
  <si>
    <t>MT</t>
  </si>
  <si>
    <t>Dùng chức năng Advandced Filter rút trích những mẫu tin có loại phòng "I" và "II", được Trả phòng trước 12:00:00</t>
  </si>
  <si>
    <t>dk</t>
  </si>
  <si>
    <t>điều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</si>
</sst>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409]h:mm\ AM/PM;@"/>
    <numFmt numFmtId="166" formatCode="00"/>
    <numFmt numFmtId="167" formatCode="[$$-4809]#,##0"/>
    <numFmt numFmtId="168" formatCode="#,###\ &quot;đồng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sz val="18"/>
      <color rgb="FF00B05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0" fillId="0" borderId="0"/>
    <xf numFmtId="43" fontId="10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9">
    <xf numFmtId="0" fontId="0" fillId="0" borderId="0" xfId="0"/>
    <xf numFmtId="9" fontId="3" fillId="0" borderId="1" xfId="2" applyNumberFormat="1" applyFont="1" applyBorder="1"/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9" fontId="3" fillId="0" borderId="1" xfId="2" applyFont="1" applyBorder="1"/>
    <xf numFmtId="0" fontId="3" fillId="0" borderId="1" xfId="2" applyNumberFormat="1" applyFont="1" applyBorder="1"/>
    <xf numFmtId="0" fontId="3" fillId="0" borderId="1" xfId="0" applyFont="1" applyFill="1" applyBorder="1"/>
    <xf numFmtId="0" fontId="7" fillId="0" borderId="1" xfId="3" applyBorder="1"/>
    <xf numFmtId="14" fontId="7" fillId="0" borderId="1" xfId="3" applyNumberFormat="1" applyBorder="1"/>
    <xf numFmtId="0" fontId="7" fillId="0" borderId="1" xfId="3" applyFont="1" applyBorder="1"/>
    <xf numFmtId="0" fontId="6" fillId="3" borderId="1" xfId="3" applyFont="1" applyFill="1" applyBorder="1" applyAlignment="1">
      <alignment horizontal="center"/>
    </xf>
    <xf numFmtId="0" fontId="0" fillId="0" borderId="0" xfId="0"/>
    <xf numFmtId="0" fontId="5" fillId="5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14" fontId="3" fillId="0" borderId="6" xfId="0" applyNumberFormat="1" applyFont="1" applyBorder="1"/>
    <xf numFmtId="164" fontId="3" fillId="0" borderId="6" xfId="1" applyNumberFormat="1" applyFont="1" applyBorder="1"/>
    <xf numFmtId="0" fontId="0" fillId="0" borderId="0" xfId="0"/>
    <xf numFmtId="0" fontId="3" fillId="0" borderId="0" xfId="0" applyFont="1"/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14" fontId="3" fillId="0" borderId="6" xfId="0" applyNumberFormat="1" applyFont="1" applyBorder="1"/>
    <xf numFmtId="164" fontId="3" fillId="0" borderId="6" xfId="1" applyNumberFormat="1" applyFont="1" applyBorder="1"/>
    <xf numFmtId="0" fontId="3" fillId="0" borderId="0" xfId="0" applyFont="1"/>
    <xf numFmtId="0" fontId="11" fillId="6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/>
    <xf numFmtId="0" fontId="12" fillId="0" borderId="6" xfId="0" applyFont="1" applyFill="1" applyBorder="1" applyAlignment="1">
      <alignment horizontal="center"/>
    </xf>
    <xf numFmtId="14" fontId="12" fillId="0" borderId="6" xfId="0" applyNumberFormat="1" applyFont="1" applyBorder="1"/>
    <xf numFmtId="1" fontId="12" fillId="0" borderId="6" xfId="0" applyNumberFormat="1" applyFont="1" applyBorder="1" applyAlignment="1">
      <alignment horizontal="center"/>
    </xf>
    <xf numFmtId="165" fontId="1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/>
    <xf numFmtId="168" fontId="3" fillId="0" borderId="1" xfId="0" applyNumberFormat="1" applyFont="1" applyBorder="1"/>
    <xf numFmtId="10" fontId="3" fillId="0" borderId="1" xfId="2" applyNumberFormat="1" applyFont="1" applyBorder="1"/>
    <xf numFmtId="14" fontId="3" fillId="0" borderId="0" xfId="0" applyNumberFormat="1" applyFont="1"/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8" fillId="4" borderId="5" xfId="3" applyFont="1" applyFill="1" applyBorder="1" applyAlignment="1">
      <alignment horizontal="center"/>
    </xf>
    <xf numFmtId="0" fontId="6" fillId="3" borderId="2" xfId="3" applyFont="1" applyFill="1" applyBorder="1" applyAlignment="1">
      <alignment horizontal="center"/>
    </xf>
    <xf numFmtId="0" fontId="6" fillId="3" borderId="3" xfId="3" applyFont="1" applyFill="1" applyBorder="1" applyAlignment="1">
      <alignment horizontal="center"/>
    </xf>
    <xf numFmtId="0" fontId="6" fillId="3" borderId="4" xfId="3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9">
    <cellStyle name="Comma" xfId="1" builtinId="3"/>
    <cellStyle name="Comma 2" xfId="5" xr:uid="{00000000-0005-0000-0000-000001000000}"/>
    <cellStyle name="Comma 3" xfId="7" xr:uid="{00000000-0005-0000-0000-000002000000}"/>
    <cellStyle name="Normal" xfId="0" builtinId="0"/>
    <cellStyle name="Normal 2" xfId="3" xr:uid="{00000000-0005-0000-0000-000004000000}"/>
    <cellStyle name="Normal 2 2" xfId="4" xr:uid="{00000000-0005-0000-0000-000005000000}"/>
    <cellStyle name="Normal 3" xfId="6" xr:uid="{00000000-0005-0000-0000-000006000000}"/>
    <cellStyle name="Percent" xfId="2" builtinId="5"/>
    <cellStyle name="Percent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8"/>
  <sheetViews>
    <sheetView workbookViewId="0">
      <selection activeCell="I13" sqref="I13"/>
    </sheetView>
  </sheetViews>
  <sheetFormatPr defaultRowHeight="15" x14ac:dyDescent="0.25"/>
  <cols>
    <col min="1" max="1" width="10.85546875" style="20" customWidth="1"/>
    <col min="2" max="2" width="6.140625" style="20" bestFit="1" customWidth="1"/>
    <col min="3" max="3" width="9.140625" style="20"/>
    <col min="4" max="4" width="12.85546875" style="20" bestFit="1" customWidth="1"/>
    <col min="5" max="5" width="8.7109375" style="20" bestFit="1" customWidth="1"/>
    <col min="6" max="7" width="9.140625" style="20"/>
    <col min="8" max="8" width="9.85546875" style="20" bestFit="1" customWidth="1"/>
    <col min="9" max="9" width="8.7109375" style="20" bestFit="1" customWidth="1"/>
    <col min="10" max="10" width="9.7109375" style="20" bestFit="1" customWidth="1"/>
    <col min="12" max="21" width="9.140625" style="20"/>
  </cols>
  <sheetData>
    <row r="2" spans="1:21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2"/>
      <c r="L2"/>
      <c r="M2"/>
      <c r="N2"/>
      <c r="O2"/>
      <c r="P2"/>
      <c r="Q2"/>
      <c r="R2"/>
      <c r="S2"/>
      <c r="T2"/>
      <c r="U2"/>
    </row>
    <row r="3" spans="1:2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L3"/>
      <c r="M3"/>
      <c r="N3"/>
      <c r="O3"/>
      <c r="P3"/>
      <c r="Q3"/>
      <c r="R3"/>
      <c r="S3"/>
      <c r="T3"/>
      <c r="U3"/>
    </row>
    <row r="4" spans="1:21" x14ac:dyDescent="0.25">
      <c r="A4" s="5">
        <v>36892</v>
      </c>
      <c r="B4" s="6" t="s">
        <v>11</v>
      </c>
      <c r="C4" s="6" t="s">
        <v>12</v>
      </c>
      <c r="D4" s="6" t="s">
        <v>13</v>
      </c>
      <c r="E4" s="6" t="s">
        <v>14</v>
      </c>
      <c r="F4" s="6">
        <v>1</v>
      </c>
      <c r="G4" s="6">
        <v>100</v>
      </c>
      <c r="H4" s="7">
        <v>0.02</v>
      </c>
      <c r="I4" s="1">
        <v>0</v>
      </c>
      <c r="J4" s="8">
        <v>98</v>
      </c>
      <c r="L4"/>
      <c r="M4"/>
      <c r="N4"/>
      <c r="O4"/>
      <c r="P4"/>
      <c r="Q4"/>
      <c r="R4"/>
      <c r="S4"/>
      <c r="T4"/>
      <c r="U4"/>
    </row>
    <row r="5" spans="1:21" x14ac:dyDescent="0.25">
      <c r="A5" s="5">
        <v>36913</v>
      </c>
      <c r="B5" s="6" t="s">
        <v>15</v>
      </c>
      <c r="C5" s="6" t="s">
        <v>16</v>
      </c>
      <c r="D5" s="6" t="s">
        <v>17</v>
      </c>
      <c r="E5" s="6" t="s">
        <v>14</v>
      </c>
      <c r="F5" s="6">
        <v>2</v>
      </c>
      <c r="G5" s="6">
        <v>100</v>
      </c>
      <c r="H5" s="7">
        <v>0.02</v>
      </c>
      <c r="I5" s="1">
        <v>0</v>
      </c>
      <c r="J5" s="8">
        <v>196</v>
      </c>
      <c r="L5"/>
      <c r="M5" t="s">
        <v>105</v>
      </c>
      <c r="N5"/>
      <c r="O5"/>
      <c r="P5"/>
      <c r="Q5"/>
      <c r="R5"/>
      <c r="S5"/>
      <c r="T5"/>
      <c r="U5"/>
    </row>
    <row r="6" spans="1:21" x14ac:dyDescent="0.25">
      <c r="A6" s="5">
        <v>36948</v>
      </c>
      <c r="B6" s="6" t="s">
        <v>18</v>
      </c>
      <c r="C6" s="6" t="s">
        <v>12</v>
      </c>
      <c r="D6" s="6" t="s">
        <v>13</v>
      </c>
      <c r="E6" s="6" t="s">
        <v>14</v>
      </c>
      <c r="F6" s="3">
        <v>5</v>
      </c>
      <c r="G6" s="6">
        <v>100</v>
      </c>
      <c r="H6" s="7">
        <v>0.02</v>
      </c>
      <c r="I6" s="1">
        <v>7.0000000000000007E-2</v>
      </c>
      <c r="J6" s="8">
        <v>455</v>
      </c>
      <c r="L6"/>
      <c r="M6" t="b">
        <f>AND(E4=$E$4,OR(AND(DAY(A4)*1&gt;15,MONTH(A4)*1=1),MONTH(A4)*1=2))</f>
        <v>0</v>
      </c>
      <c r="N6"/>
      <c r="O6"/>
      <c r="P6"/>
      <c r="Q6"/>
      <c r="R6"/>
      <c r="S6"/>
      <c r="T6"/>
      <c r="U6"/>
    </row>
    <row r="7" spans="1:21" x14ac:dyDescent="0.25">
      <c r="A7" s="5">
        <v>36911</v>
      </c>
      <c r="B7" s="6" t="s">
        <v>19</v>
      </c>
      <c r="C7" s="6" t="s">
        <v>12</v>
      </c>
      <c r="D7" s="6" t="s">
        <v>13</v>
      </c>
      <c r="E7" s="6" t="s">
        <v>20</v>
      </c>
      <c r="F7" s="3">
        <v>7</v>
      </c>
      <c r="G7" s="6">
        <v>250</v>
      </c>
      <c r="H7" s="7">
        <v>0.05</v>
      </c>
      <c r="I7" s="1">
        <v>7.0000000000000007E-2</v>
      </c>
      <c r="J7" s="8">
        <v>1540</v>
      </c>
      <c r="L7"/>
      <c r="M7"/>
      <c r="N7"/>
      <c r="O7"/>
      <c r="P7"/>
      <c r="Q7"/>
      <c r="R7"/>
      <c r="S7"/>
      <c r="T7"/>
      <c r="U7"/>
    </row>
    <row r="8" spans="1:21" x14ac:dyDescent="0.25">
      <c r="A8" s="5">
        <v>36964</v>
      </c>
      <c r="B8" s="6" t="s">
        <v>21</v>
      </c>
      <c r="C8" s="6" t="s">
        <v>16</v>
      </c>
      <c r="D8" s="6" t="s">
        <v>17</v>
      </c>
      <c r="E8" s="6" t="s">
        <v>20</v>
      </c>
      <c r="F8" s="6">
        <v>12</v>
      </c>
      <c r="G8" s="6">
        <v>250</v>
      </c>
      <c r="H8" s="7">
        <v>7.0000000000000007E-2</v>
      </c>
      <c r="I8" s="1">
        <v>0.05</v>
      </c>
      <c r="J8" s="8">
        <v>2640</v>
      </c>
      <c r="L8"/>
      <c r="M8"/>
      <c r="N8"/>
      <c r="O8"/>
      <c r="P8"/>
      <c r="Q8"/>
      <c r="R8"/>
      <c r="S8"/>
      <c r="T8"/>
      <c r="U8"/>
    </row>
    <row r="9" spans="1:21" x14ac:dyDescent="0.25">
      <c r="A9" s="5">
        <v>36965</v>
      </c>
      <c r="B9" s="9" t="s">
        <v>22</v>
      </c>
      <c r="C9" s="9" t="s">
        <v>16</v>
      </c>
      <c r="D9" s="6" t="s">
        <v>13</v>
      </c>
      <c r="E9" s="9" t="s">
        <v>23</v>
      </c>
      <c r="F9" s="6">
        <v>11</v>
      </c>
      <c r="G9" s="9">
        <v>200</v>
      </c>
      <c r="H9" s="7">
        <v>0.06</v>
      </c>
      <c r="I9" s="1">
        <v>0.05</v>
      </c>
      <c r="J9" s="8">
        <v>1958</v>
      </c>
      <c r="L9"/>
      <c r="M9"/>
      <c r="N9"/>
      <c r="O9"/>
      <c r="P9"/>
      <c r="Q9"/>
      <c r="R9"/>
      <c r="S9"/>
      <c r="T9"/>
      <c r="U9"/>
    </row>
    <row r="10" spans="1:21" x14ac:dyDescent="0.25">
      <c r="A10" s="44" t="s">
        <v>24</v>
      </c>
      <c r="B10" s="44"/>
      <c r="C10" s="44"/>
      <c r="D10" s="44"/>
      <c r="E10" s="44"/>
      <c r="F10" s="44"/>
      <c r="G10" s="44"/>
      <c r="H10" s="44"/>
      <c r="I10" s="9"/>
      <c r="J10" s="9">
        <v>6887</v>
      </c>
      <c r="L10"/>
      <c r="M10"/>
      <c r="N10"/>
      <c r="O10"/>
      <c r="P10"/>
      <c r="Q10"/>
      <c r="R10"/>
      <c r="S10"/>
      <c r="T10"/>
      <c r="U10"/>
    </row>
    <row r="12" spans="1:21" x14ac:dyDescent="0.25">
      <c r="A12" s="2" t="s">
        <v>87</v>
      </c>
      <c r="B12"/>
      <c r="C12"/>
      <c r="D12"/>
      <c r="E12"/>
      <c r="F12"/>
      <c r="G12"/>
      <c r="H12"/>
      <c r="I12"/>
      <c r="J12"/>
      <c r="L12" s="4" t="s">
        <v>1</v>
      </c>
      <c r="M12" s="4" t="s">
        <v>2</v>
      </c>
      <c r="N12" s="4" t="s">
        <v>3</v>
      </c>
      <c r="O12" s="4" t="s">
        <v>4</v>
      </c>
      <c r="P12" s="4" t="s">
        <v>5</v>
      </c>
      <c r="Q12" s="4" t="s">
        <v>6</v>
      </c>
      <c r="R12" s="4" t="s">
        <v>7</v>
      </c>
      <c r="S12" s="4" t="s">
        <v>8</v>
      </c>
      <c r="T12" s="4" t="s">
        <v>9</v>
      </c>
      <c r="U12" s="4" t="s">
        <v>10</v>
      </c>
    </row>
    <row r="13" spans="1:21" x14ac:dyDescent="0.25">
      <c r="L13" s="5">
        <v>36913</v>
      </c>
      <c r="M13" s="6" t="s">
        <v>15</v>
      </c>
      <c r="N13" s="6" t="s">
        <v>16</v>
      </c>
      <c r="O13" s="6" t="s">
        <v>17</v>
      </c>
      <c r="P13" s="6" t="s">
        <v>14</v>
      </c>
      <c r="Q13" s="6">
        <v>2</v>
      </c>
      <c r="R13" s="6">
        <v>100</v>
      </c>
      <c r="S13" s="7">
        <v>0.02</v>
      </c>
      <c r="T13" s="1">
        <v>0</v>
      </c>
      <c r="U13" s="8">
        <v>196</v>
      </c>
    </row>
    <row r="14" spans="1:21" x14ac:dyDescent="0.25">
      <c r="L14" s="5">
        <v>36948</v>
      </c>
      <c r="M14" s="6" t="s">
        <v>18</v>
      </c>
      <c r="N14" s="6" t="s">
        <v>12</v>
      </c>
      <c r="O14" s="6" t="s">
        <v>13</v>
      </c>
      <c r="P14" s="6" t="s">
        <v>14</v>
      </c>
      <c r="Q14" s="3">
        <v>5</v>
      </c>
      <c r="R14" s="6">
        <v>100</v>
      </c>
      <c r="S14" s="7">
        <v>0.02</v>
      </c>
      <c r="T14" s="1">
        <v>7.0000000000000007E-2</v>
      </c>
      <c r="U14" s="8">
        <v>455</v>
      </c>
    </row>
    <row r="15" spans="1:21" x14ac:dyDescent="0.25">
      <c r="A15"/>
      <c r="K15" s="20"/>
      <c r="L15"/>
      <c r="M15"/>
      <c r="N15"/>
      <c r="O15"/>
      <c r="P15"/>
      <c r="Q15"/>
      <c r="R15"/>
      <c r="S15"/>
      <c r="T15"/>
      <c r="U15"/>
    </row>
    <row r="16" spans="1:21" x14ac:dyDescent="0.25">
      <c r="A16"/>
      <c r="K16" s="20"/>
      <c r="L16"/>
      <c r="M16"/>
      <c r="N16"/>
      <c r="O16"/>
      <c r="P16"/>
      <c r="Q16"/>
      <c r="R16"/>
      <c r="S16"/>
      <c r="T16"/>
      <c r="U16"/>
    </row>
    <row r="17" spans="1:21" x14ac:dyDescent="0.25">
      <c r="A17"/>
      <c r="K17" s="20"/>
      <c r="L17"/>
      <c r="M17"/>
      <c r="N17"/>
      <c r="O17"/>
      <c r="P17"/>
      <c r="Q17"/>
      <c r="R17"/>
      <c r="S17"/>
      <c r="T17"/>
      <c r="U17"/>
    </row>
    <row r="18" spans="1:21" x14ac:dyDescent="0.25">
      <c r="A18"/>
      <c r="K18" s="20"/>
      <c r="L18"/>
      <c r="M18"/>
      <c r="N18"/>
      <c r="O18"/>
      <c r="P18"/>
      <c r="Q18"/>
      <c r="R18"/>
      <c r="S18"/>
      <c r="T18"/>
      <c r="U18"/>
    </row>
  </sheetData>
  <sortState xmlns:xlrd2="http://schemas.microsoft.com/office/spreadsheetml/2017/richdata2" ref="A4:J9">
    <sortCondition ref="E4:E9"/>
  </sortState>
  <mergeCells count="2">
    <mergeCell ref="A10:H10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J11" sqref="J11"/>
    </sheetView>
  </sheetViews>
  <sheetFormatPr defaultRowHeight="15" x14ac:dyDescent="0.25"/>
  <cols>
    <col min="1" max="1" width="16" style="20" customWidth="1"/>
    <col min="2" max="2" width="17.5703125" style="20" customWidth="1"/>
    <col min="3" max="3" width="11.7109375" style="20" customWidth="1"/>
    <col min="4" max="4" width="19.28515625" style="20" customWidth="1"/>
    <col min="5" max="5" width="13.7109375" style="20" customWidth="1"/>
    <col min="6" max="6" width="14.5703125" customWidth="1"/>
  </cols>
  <sheetData>
    <row r="1" spans="1:10" x14ac:dyDescent="0.25">
      <c r="F1" s="20"/>
    </row>
    <row r="2" spans="1:10" ht="22.5" x14ac:dyDescent="0.3">
      <c r="A2" s="50" t="s">
        <v>48</v>
      </c>
      <c r="B2" s="50"/>
      <c r="C2" s="50"/>
      <c r="D2" s="50"/>
      <c r="E2" s="50"/>
      <c r="F2" s="20"/>
    </row>
    <row r="3" spans="1:10" x14ac:dyDescent="0.25">
      <c r="A3" s="15" t="s">
        <v>49</v>
      </c>
      <c r="B3" s="15" t="s">
        <v>50</v>
      </c>
      <c r="C3" s="15" t="s">
        <v>51</v>
      </c>
      <c r="D3" s="15" t="s">
        <v>52</v>
      </c>
      <c r="E3" s="15" t="s">
        <v>53</v>
      </c>
    </row>
    <row r="4" spans="1:10" x14ac:dyDescent="0.25">
      <c r="A4" s="16" t="s">
        <v>60</v>
      </c>
      <c r="B4" s="17">
        <v>120</v>
      </c>
      <c r="C4" s="17">
        <v>28000</v>
      </c>
      <c r="D4" s="18">
        <v>40665</v>
      </c>
      <c r="E4" s="19">
        <f t="shared" ref="E4:E13" si="0">B4*C4</f>
        <v>3360000</v>
      </c>
    </row>
    <row r="5" spans="1:10" x14ac:dyDescent="0.25">
      <c r="A5" s="16" t="s">
        <v>58</v>
      </c>
      <c r="B5" s="17">
        <v>190</v>
      </c>
      <c r="C5" s="17">
        <v>22000</v>
      </c>
      <c r="D5" s="18">
        <v>40642</v>
      </c>
      <c r="E5" s="19">
        <f t="shared" si="0"/>
        <v>4180000</v>
      </c>
    </row>
    <row r="6" spans="1:10" x14ac:dyDescent="0.25">
      <c r="A6" s="16" t="s">
        <v>61</v>
      </c>
      <c r="B6" s="17">
        <v>320</v>
      </c>
      <c r="C6" s="17">
        <v>21000</v>
      </c>
      <c r="D6" s="18">
        <v>40677</v>
      </c>
      <c r="E6" s="19">
        <f t="shared" si="0"/>
        <v>6720000</v>
      </c>
    </row>
    <row r="7" spans="1:10" x14ac:dyDescent="0.25">
      <c r="A7" s="16" t="s">
        <v>54</v>
      </c>
      <c r="B7" s="17">
        <v>350</v>
      </c>
      <c r="C7" s="17">
        <v>18000</v>
      </c>
      <c r="D7" s="18">
        <v>40605</v>
      </c>
      <c r="E7" s="19">
        <f t="shared" si="0"/>
        <v>6300000</v>
      </c>
    </row>
    <row r="8" spans="1:10" x14ac:dyDescent="0.25">
      <c r="A8" s="16" t="s">
        <v>57</v>
      </c>
      <c r="B8" s="17">
        <v>690</v>
      </c>
      <c r="C8" s="17">
        <v>15000</v>
      </c>
      <c r="D8" s="18">
        <v>40631</v>
      </c>
      <c r="E8" s="19">
        <f t="shared" si="0"/>
        <v>10350000</v>
      </c>
    </row>
    <row r="9" spans="1:10" x14ac:dyDescent="0.25">
      <c r="A9" s="16" t="s">
        <v>59</v>
      </c>
      <c r="B9" s="17">
        <v>210</v>
      </c>
      <c r="C9" s="17">
        <v>14000</v>
      </c>
      <c r="D9" s="18">
        <v>40644</v>
      </c>
      <c r="E9" s="19">
        <f t="shared" si="0"/>
        <v>2940000</v>
      </c>
    </row>
    <row r="10" spans="1:10" x14ac:dyDescent="0.25">
      <c r="A10" s="16" t="s">
        <v>62</v>
      </c>
      <c r="B10" s="17">
        <v>400</v>
      </c>
      <c r="C10" s="17">
        <v>19000</v>
      </c>
      <c r="D10" s="18">
        <v>40683</v>
      </c>
      <c r="E10" s="19">
        <f t="shared" si="0"/>
        <v>7600000</v>
      </c>
      <c r="J10" t="s">
        <v>105</v>
      </c>
    </row>
    <row r="11" spans="1:10" x14ac:dyDescent="0.25">
      <c r="A11" s="16" t="s">
        <v>55</v>
      </c>
      <c r="B11" s="17">
        <v>420</v>
      </c>
      <c r="C11" s="17">
        <v>25000</v>
      </c>
      <c r="D11" s="18">
        <v>40611</v>
      </c>
      <c r="E11" s="19">
        <f t="shared" si="0"/>
        <v>10500000</v>
      </c>
      <c r="J11" s="20" t="b">
        <f>OR(LEFT(A4,LEN(A4)-4)="DVD",MONTH(D4)=3)</f>
        <v>0</v>
      </c>
    </row>
    <row r="12" spans="1:10" s="20" customFormat="1" x14ac:dyDescent="0.25">
      <c r="A12" s="23" t="s">
        <v>64</v>
      </c>
      <c r="B12" s="22">
        <v>360</v>
      </c>
      <c r="C12" s="22">
        <v>35000</v>
      </c>
      <c r="D12" s="24">
        <v>40608</v>
      </c>
      <c r="E12" s="25">
        <f t="shared" si="0"/>
        <v>12600000</v>
      </c>
    </row>
    <row r="13" spans="1:10" x14ac:dyDescent="0.25">
      <c r="A13" s="16" t="s">
        <v>56</v>
      </c>
      <c r="B13" s="17">
        <v>200</v>
      </c>
      <c r="C13" s="17">
        <v>32000</v>
      </c>
      <c r="D13" s="18">
        <v>40621</v>
      </c>
      <c r="E13" s="19">
        <f t="shared" si="0"/>
        <v>6400000</v>
      </c>
    </row>
    <row r="14" spans="1:10" x14ac:dyDescent="0.25">
      <c r="A14" s="47" t="s">
        <v>24</v>
      </c>
      <c r="B14" s="48"/>
      <c r="C14" s="48"/>
      <c r="D14" s="49"/>
      <c r="E14" s="19">
        <f>SUM(E4:E13)</f>
        <v>70950000</v>
      </c>
      <c r="F14" s="14"/>
    </row>
    <row r="16" spans="1:10" x14ac:dyDescent="0.25">
      <c r="A16" s="21" t="s">
        <v>90</v>
      </c>
      <c r="F16" s="20"/>
      <c r="G16" s="20"/>
    </row>
    <row r="17" spans="1:1" x14ac:dyDescent="0.25">
      <c r="A17" s="20" t="s">
        <v>88</v>
      </c>
    </row>
    <row r="19" spans="1:1" customFormat="1" x14ac:dyDescent="0.25"/>
    <row r="20" spans="1:1" customFormat="1" x14ac:dyDescent="0.25"/>
    <row r="21" spans="1:1" customFormat="1" x14ac:dyDescent="0.25"/>
    <row r="22" spans="1:1" customFormat="1" x14ac:dyDescent="0.25"/>
    <row r="23" spans="1:1" customFormat="1" x14ac:dyDescent="0.25"/>
    <row r="24" spans="1:1" customFormat="1" x14ac:dyDescent="0.25"/>
  </sheetData>
  <sortState xmlns:xlrd2="http://schemas.microsoft.com/office/spreadsheetml/2017/richdata2" ref="A4:E13">
    <sortCondition ref="A4:A13"/>
  </sortState>
  <mergeCells count="2">
    <mergeCell ref="A14:D14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7B05-C801-433A-ABD0-C67029F88564}">
  <dimension ref="E6:I13"/>
  <sheetViews>
    <sheetView workbookViewId="0"/>
  </sheetViews>
  <sheetFormatPr defaultRowHeight="15" x14ac:dyDescent="0.25"/>
  <sheetData>
    <row r="6" spans="5:9" x14ac:dyDescent="0.25">
      <c r="E6" s="15" t="s">
        <v>49</v>
      </c>
      <c r="F6" s="15" t="s">
        <v>50</v>
      </c>
      <c r="G6" s="15" t="s">
        <v>51</v>
      </c>
      <c r="H6" s="15" t="s">
        <v>52</v>
      </c>
      <c r="I6" s="15" t="s">
        <v>53</v>
      </c>
    </row>
    <row r="7" spans="5:9" x14ac:dyDescent="0.25">
      <c r="E7" s="23" t="s">
        <v>54</v>
      </c>
      <c r="F7" s="22">
        <v>350</v>
      </c>
      <c r="G7" s="22">
        <v>18000</v>
      </c>
      <c r="H7" s="24">
        <v>40605</v>
      </c>
      <c r="I7" s="25">
        <v>6300000</v>
      </c>
    </row>
    <row r="8" spans="5:9" x14ac:dyDescent="0.25">
      <c r="E8" s="23" t="s">
        <v>57</v>
      </c>
      <c r="F8" s="22">
        <v>690</v>
      </c>
      <c r="G8" s="22">
        <v>15000</v>
      </c>
      <c r="H8" s="24">
        <v>40631</v>
      </c>
      <c r="I8" s="25">
        <v>10350000</v>
      </c>
    </row>
    <row r="9" spans="5:9" x14ac:dyDescent="0.25">
      <c r="E9" s="23" t="s">
        <v>59</v>
      </c>
      <c r="F9" s="22">
        <v>210</v>
      </c>
      <c r="G9" s="22">
        <v>14000</v>
      </c>
      <c r="H9" s="24">
        <v>40644</v>
      </c>
      <c r="I9" s="25">
        <v>2940000</v>
      </c>
    </row>
    <row r="10" spans="5:9" x14ac:dyDescent="0.25">
      <c r="E10" s="23" t="s">
        <v>62</v>
      </c>
      <c r="F10" s="22">
        <v>400</v>
      </c>
      <c r="G10" s="22">
        <v>19000</v>
      </c>
      <c r="H10" s="24">
        <v>40683</v>
      </c>
      <c r="I10" s="25">
        <v>7600000</v>
      </c>
    </row>
    <row r="11" spans="5:9" x14ac:dyDescent="0.25">
      <c r="E11" s="23" t="s">
        <v>55</v>
      </c>
      <c r="F11" s="22">
        <v>420</v>
      </c>
      <c r="G11" s="22">
        <v>25000</v>
      </c>
      <c r="H11" s="24">
        <v>40611</v>
      </c>
      <c r="I11" s="25">
        <v>10500000</v>
      </c>
    </row>
    <row r="12" spans="5:9" x14ac:dyDescent="0.25">
      <c r="E12" s="23" t="s">
        <v>64</v>
      </c>
      <c r="F12" s="22">
        <v>360</v>
      </c>
      <c r="G12" s="22">
        <v>35000</v>
      </c>
      <c r="H12" s="24">
        <v>40608</v>
      </c>
      <c r="I12" s="25">
        <v>12600000</v>
      </c>
    </row>
    <row r="13" spans="5:9" x14ac:dyDescent="0.25">
      <c r="E13" s="23" t="s">
        <v>56</v>
      </c>
      <c r="F13" s="22">
        <v>200</v>
      </c>
      <c r="G13" s="22">
        <v>32000</v>
      </c>
      <c r="H13" s="24">
        <v>40621</v>
      </c>
      <c r="I13" s="25">
        <v>6400000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A2" sqref="A2:K8"/>
    </sheetView>
  </sheetViews>
  <sheetFormatPr defaultRowHeight="15" x14ac:dyDescent="0.25"/>
  <cols>
    <col min="1" max="1" width="15.5703125" style="20" customWidth="1"/>
    <col min="2" max="2" width="9.140625" style="20"/>
    <col min="3" max="3" width="22.5703125" style="20" customWidth="1"/>
    <col min="4" max="4" width="12.7109375" style="20" customWidth="1"/>
    <col min="5" max="5" width="13.28515625" style="20" customWidth="1"/>
    <col min="6" max="6" width="15.140625" style="20" customWidth="1"/>
    <col min="7" max="7" width="13" style="20" customWidth="1"/>
    <col min="8" max="8" width="13.7109375" style="20" customWidth="1"/>
    <col min="9" max="9" width="13.5703125" style="20" customWidth="1"/>
    <col min="10" max="10" width="15.28515625" style="20" customWidth="1"/>
    <col min="11" max="11" width="12.5703125" style="20" customWidth="1"/>
    <col min="12" max="15" width="9.140625" style="20"/>
  </cols>
  <sheetData>
    <row r="1" spans="1:15" ht="18" x14ac:dyDescent="0.25">
      <c r="A1" s="51" t="s">
        <v>28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/>
      <c r="M1"/>
      <c r="N1"/>
      <c r="O1"/>
    </row>
    <row r="2" spans="1:15" x14ac:dyDescent="0.25">
      <c r="A2" s="13" t="s">
        <v>1</v>
      </c>
      <c r="B2" s="13" t="s">
        <v>29</v>
      </c>
      <c r="C2" s="13" t="s">
        <v>25</v>
      </c>
      <c r="D2" s="13" t="s">
        <v>30</v>
      </c>
      <c r="E2" s="13" t="s">
        <v>5</v>
      </c>
      <c r="F2" s="13" t="s">
        <v>31</v>
      </c>
      <c r="G2" s="13" t="s">
        <v>26</v>
      </c>
      <c r="H2" s="13" t="s">
        <v>7</v>
      </c>
      <c r="I2" s="13" t="s">
        <v>32</v>
      </c>
      <c r="J2" s="13" t="s">
        <v>8</v>
      </c>
      <c r="K2" s="13" t="s">
        <v>10</v>
      </c>
      <c r="L2"/>
      <c r="M2"/>
      <c r="N2"/>
      <c r="O2"/>
    </row>
    <row r="3" spans="1:15" x14ac:dyDescent="0.25">
      <c r="A3" s="11">
        <v>36911</v>
      </c>
      <c r="B3" s="10">
        <v>2</v>
      </c>
      <c r="C3" s="10" t="s">
        <v>37</v>
      </c>
      <c r="D3" s="10" t="s">
        <v>38</v>
      </c>
      <c r="E3" s="10" t="s">
        <v>39</v>
      </c>
      <c r="F3" s="10" t="s">
        <v>40</v>
      </c>
      <c r="G3" s="10">
        <v>10</v>
      </c>
      <c r="H3" s="10">
        <v>10</v>
      </c>
      <c r="I3" s="10">
        <v>100</v>
      </c>
      <c r="J3" s="10">
        <v>0</v>
      </c>
      <c r="K3" s="10">
        <v>100</v>
      </c>
      <c r="L3"/>
      <c r="M3"/>
      <c r="N3"/>
      <c r="O3"/>
    </row>
    <row r="4" spans="1:15" x14ac:dyDescent="0.25">
      <c r="A4" s="11">
        <v>36892</v>
      </c>
      <c r="B4" s="10">
        <v>1</v>
      </c>
      <c r="C4" s="10" t="s">
        <v>33</v>
      </c>
      <c r="D4" s="10" t="s">
        <v>34</v>
      </c>
      <c r="E4" s="10" t="s">
        <v>35</v>
      </c>
      <c r="F4" s="10" t="s">
        <v>36</v>
      </c>
      <c r="G4" s="10">
        <v>30</v>
      </c>
      <c r="H4" s="10">
        <v>7</v>
      </c>
      <c r="I4" s="10">
        <v>199.5</v>
      </c>
      <c r="J4" s="10">
        <v>0</v>
      </c>
      <c r="K4" s="10">
        <v>199.5</v>
      </c>
      <c r="L4"/>
      <c r="M4"/>
      <c r="N4"/>
      <c r="O4"/>
    </row>
    <row r="5" spans="1:15" x14ac:dyDescent="0.25">
      <c r="A5" s="11">
        <v>36949</v>
      </c>
      <c r="B5" s="10">
        <v>5</v>
      </c>
      <c r="C5" s="12" t="s">
        <v>43</v>
      </c>
      <c r="D5" s="12" t="s">
        <v>44</v>
      </c>
      <c r="E5" s="12" t="s">
        <v>45</v>
      </c>
      <c r="F5" s="10" t="s">
        <v>46</v>
      </c>
      <c r="G5" s="10">
        <v>40</v>
      </c>
      <c r="H5" s="10">
        <v>12</v>
      </c>
      <c r="I5" s="10">
        <v>456</v>
      </c>
      <c r="J5" s="10">
        <v>0.11</v>
      </c>
      <c r="K5" s="10">
        <v>405.84000000000003</v>
      </c>
      <c r="L5"/>
      <c r="M5"/>
      <c r="N5"/>
      <c r="O5"/>
    </row>
    <row r="6" spans="1:15" x14ac:dyDescent="0.25">
      <c r="A6" s="11">
        <v>36913</v>
      </c>
      <c r="B6" s="10">
        <v>3</v>
      </c>
      <c r="C6" s="10" t="s">
        <v>41</v>
      </c>
      <c r="D6" s="10" t="s">
        <v>38</v>
      </c>
      <c r="E6" s="10" t="s">
        <v>35</v>
      </c>
      <c r="F6" s="10" t="s">
        <v>36</v>
      </c>
      <c r="G6" s="10">
        <v>50</v>
      </c>
      <c r="H6" s="10">
        <v>7</v>
      </c>
      <c r="I6" s="10">
        <v>332.5</v>
      </c>
      <c r="J6" s="10">
        <v>7.0000000000000007E-2</v>
      </c>
      <c r="K6" s="10">
        <v>309.22499999999997</v>
      </c>
      <c r="L6"/>
      <c r="M6"/>
      <c r="N6"/>
      <c r="O6"/>
    </row>
    <row r="7" spans="1:15" x14ac:dyDescent="0.25">
      <c r="A7" s="11">
        <v>36964</v>
      </c>
      <c r="B7" s="10">
        <v>6</v>
      </c>
      <c r="C7" s="10" t="s">
        <v>47</v>
      </c>
      <c r="D7" s="10" t="s">
        <v>38</v>
      </c>
      <c r="E7" s="10" t="s">
        <v>39</v>
      </c>
      <c r="F7" s="10" t="s">
        <v>40</v>
      </c>
      <c r="G7" s="10">
        <v>50</v>
      </c>
      <c r="H7" s="10">
        <v>10</v>
      </c>
      <c r="I7" s="10">
        <v>475</v>
      </c>
      <c r="J7" s="10">
        <v>0.1</v>
      </c>
      <c r="K7" s="10">
        <v>427.5</v>
      </c>
      <c r="L7"/>
      <c r="M7"/>
      <c r="N7"/>
      <c r="O7"/>
    </row>
    <row r="8" spans="1:15" x14ac:dyDescent="0.25">
      <c r="A8" s="11">
        <v>36948</v>
      </c>
      <c r="B8" s="10">
        <v>4</v>
      </c>
      <c r="C8" s="10" t="s">
        <v>42</v>
      </c>
      <c r="D8" s="10" t="s">
        <v>34</v>
      </c>
      <c r="E8" s="12" t="s">
        <v>39</v>
      </c>
      <c r="F8" s="10" t="s">
        <v>40</v>
      </c>
      <c r="G8" s="10">
        <v>60</v>
      </c>
      <c r="H8" s="10">
        <v>10</v>
      </c>
      <c r="I8" s="10">
        <v>540</v>
      </c>
      <c r="J8" s="10">
        <v>0.1</v>
      </c>
      <c r="K8" s="10">
        <v>486</v>
      </c>
      <c r="L8"/>
      <c r="M8"/>
      <c r="N8"/>
      <c r="O8"/>
    </row>
    <row r="9" spans="1:15" x14ac:dyDescent="0.25">
      <c r="A9" s="52" t="s">
        <v>27</v>
      </c>
      <c r="B9" s="53"/>
      <c r="C9" s="53"/>
      <c r="D9" s="53"/>
      <c r="E9" s="53"/>
      <c r="F9" s="54"/>
      <c r="G9" s="10"/>
      <c r="H9" s="10"/>
      <c r="I9" s="10"/>
      <c r="J9" s="10"/>
      <c r="K9" s="10">
        <v>1928.0650000000001</v>
      </c>
      <c r="L9"/>
      <c r="M9"/>
      <c r="N9"/>
      <c r="O9"/>
    </row>
    <row r="11" spans="1:15" x14ac:dyDescent="0.25">
      <c r="A11" s="20" t="s">
        <v>63</v>
      </c>
      <c r="L11"/>
      <c r="M11"/>
      <c r="N11"/>
      <c r="O11"/>
    </row>
    <row r="13" spans="1: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5">
      <c r="A14"/>
      <c r="B14" t="s">
        <v>105</v>
      </c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A15"/>
      <c r="B15" t="b">
        <f>OR(G3&gt;50,AND(G3&lt;50,(WEEKDAY((A3)+6)/7)*1=1))</f>
        <v>0</v>
      </c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A16"/>
      <c r="B16"/>
      <c r="C16"/>
      <c r="D16"/>
      <c r="E16" s="13" t="s">
        <v>1</v>
      </c>
      <c r="F16" s="13" t="s">
        <v>29</v>
      </c>
      <c r="G16" s="13" t="s">
        <v>25</v>
      </c>
      <c r="H16" s="13" t="s">
        <v>30</v>
      </c>
      <c r="I16" s="13" t="s">
        <v>5</v>
      </c>
      <c r="J16" s="13" t="s">
        <v>31</v>
      </c>
      <c r="K16" s="13" t="s">
        <v>26</v>
      </c>
      <c r="L16" s="13" t="s">
        <v>7</v>
      </c>
      <c r="M16" s="13" t="s">
        <v>32</v>
      </c>
      <c r="N16" s="13" t="s">
        <v>8</v>
      </c>
      <c r="O16" s="13" t="s">
        <v>10</v>
      </c>
    </row>
    <row r="17" spans="5:15" customFormat="1" x14ac:dyDescent="0.25">
      <c r="E17" s="11">
        <v>36948</v>
      </c>
      <c r="F17" s="10">
        <v>4</v>
      </c>
      <c r="G17" s="10" t="s">
        <v>42</v>
      </c>
      <c r="H17" s="10" t="s">
        <v>34</v>
      </c>
      <c r="I17" s="12" t="s">
        <v>39</v>
      </c>
      <c r="J17" s="10" t="s">
        <v>40</v>
      </c>
      <c r="K17" s="10">
        <v>60</v>
      </c>
      <c r="L17" s="10">
        <v>10</v>
      </c>
      <c r="M17" s="10">
        <v>540</v>
      </c>
      <c r="N17" s="10">
        <v>0.1</v>
      </c>
      <c r="O17" s="10">
        <v>486</v>
      </c>
    </row>
  </sheetData>
  <sortState xmlns:xlrd2="http://schemas.microsoft.com/office/spreadsheetml/2017/richdata2" ref="A3:K8">
    <sortCondition ref="G3:G8"/>
  </sortState>
  <mergeCells count="2">
    <mergeCell ref="A1:K1"/>
    <mergeCell ref="A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"/>
  <sheetViews>
    <sheetView workbookViewId="0">
      <selection activeCell="K6" sqref="K6"/>
    </sheetView>
  </sheetViews>
  <sheetFormatPr defaultColWidth="9.140625" defaultRowHeight="15" x14ac:dyDescent="0.25"/>
  <cols>
    <col min="1" max="1" width="9.140625" style="26"/>
    <col min="2" max="2" width="17.42578125" style="26" customWidth="1"/>
    <col min="3" max="3" width="7.42578125" style="26" bestFit="1" customWidth="1"/>
    <col min="4" max="5" width="11.28515625" style="26" bestFit="1" customWidth="1"/>
    <col min="6" max="6" width="15" style="26" bestFit="1" customWidth="1"/>
    <col min="7" max="10" width="9.140625" style="26"/>
    <col min="11" max="11" width="10.140625" style="26" bestFit="1" customWidth="1"/>
    <col min="12" max="16384" width="9.140625" style="26"/>
  </cols>
  <sheetData>
    <row r="1" spans="1:11" ht="15.75" x14ac:dyDescent="0.25">
      <c r="A1" s="27" t="s">
        <v>65</v>
      </c>
      <c r="B1" s="27" t="s">
        <v>66</v>
      </c>
      <c r="C1" s="27" t="s">
        <v>67</v>
      </c>
      <c r="D1" s="27" t="s">
        <v>68</v>
      </c>
      <c r="E1" s="27" t="s">
        <v>69</v>
      </c>
      <c r="F1" s="27" t="s">
        <v>89</v>
      </c>
      <c r="G1" s="27" t="s">
        <v>7</v>
      </c>
      <c r="H1" s="27" t="s">
        <v>70</v>
      </c>
    </row>
    <row r="2" spans="1:11" ht="15.75" x14ac:dyDescent="0.25">
      <c r="A2" s="28">
        <v>1</v>
      </c>
      <c r="B2" s="29" t="s">
        <v>71</v>
      </c>
      <c r="C2" s="30" t="s">
        <v>72</v>
      </c>
      <c r="D2" s="31">
        <v>37292</v>
      </c>
      <c r="E2" s="31">
        <v>37330</v>
      </c>
      <c r="F2" s="33">
        <v>0.48958333333333331</v>
      </c>
      <c r="G2" s="32">
        <v>130</v>
      </c>
      <c r="H2" s="32">
        <v>4940</v>
      </c>
    </row>
    <row r="3" spans="1:11" ht="15.75" x14ac:dyDescent="0.25">
      <c r="A3" s="28">
        <v>2</v>
      </c>
      <c r="B3" s="29" t="s">
        <v>73</v>
      </c>
      <c r="C3" s="30" t="s">
        <v>74</v>
      </c>
      <c r="D3" s="31">
        <v>37292</v>
      </c>
      <c r="E3" s="31">
        <v>37321</v>
      </c>
      <c r="F3" s="33">
        <v>0.5</v>
      </c>
      <c r="G3" s="32">
        <v>50</v>
      </c>
      <c r="H3" s="32">
        <v>1450</v>
      </c>
    </row>
    <row r="4" spans="1:11" ht="15.75" x14ac:dyDescent="0.25">
      <c r="A4" s="28">
        <v>3</v>
      </c>
      <c r="B4" s="29" t="s">
        <v>75</v>
      </c>
      <c r="C4" s="30" t="s">
        <v>76</v>
      </c>
      <c r="D4" s="31">
        <v>37293</v>
      </c>
      <c r="E4" s="31">
        <v>37294</v>
      </c>
      <c r="F4" s="33">
        <v>0.4513888888888889</v>
      </c>
      <c r="G4" s="32">
        <v>120</v>
      </c>
      <c r="H4" s="32">
        <v>120</v>
      </c>
      <c r="K4" s="26" t="s">
        <v>106</v>
      </c>
    </row>
    <row r="5" spans="1:11" ht="15.75" x14ac:dyDescent="0.25">
      <c r="A5" s="28">
        <v>4</v>
      </c>
      <c r="B5" s="29" t="s">
        <v>77</v>
      </c>
      <c r="C5" s="30" t="s">
        <v>74</v>
      </c>
      <c r="D5" s="31">
        <v>37293</v>
      </c>
      <c r="E5" s="31">
        <v>37340</v>
      </c>
      <c r="F5" s="33">
        <v>0.58333333333333337</v>
      </c>
      <c r="G5" s="32">
        <v>50</v>
      </c>
      <c r="H5" s="32">
        <v>2350</v>
      </c>
      <c r="K5" s="26" t="b">
        <f>AND(OR(LEFT(C2,LEN(C2)-4)="I",LEFT(C2,LEN(C2)-4)="II"),F2&lt;TIME(12,0,0))</f>
        <v>1</v>
      </c>
    </row>
    <row r="6" spans="1:11" ht="15.75" x14ac:dyDescent="0.25">
      <c r="A6" s="28">
        <v>5</v>
      </c>
      <c r="B6" s="29" t="s">
        <v>78</v>
      </c>
      <c r="C6" s="30" t="s">
        <v>74</v>
      </c>
      <c r="D6" s="31">
        <v>37294</v>
      </c>
      <c r="E6" s="31">
        <v>37336</v>
      </c>
      <c r="F6" s="33">
        <v>0.35416666666666669</v>
      </c>
      <c r="G6" s="32">
        <v>50</v>
      </c>
      <c r="H6" s="32">
        <v>2100</v>
      </c>
    </row>
    <row r="7" spans="1:11" ht="15.75" x14ac:dyDescent="0.25">
      <c r="A7" s="28">
        <v>6</v>
      </c>
      <c r="B7" s="29" t="s">
        <v>79</v>
      </c>
      <c r="C7" s="30" t="s">
        <v>74</v>
      </c>
      <c r="D7" s="31">
        <v>37333</v>
      </c>
      <c r="E7" s="31">
        <v>37412</v>
      </c>
      <c r="F7" s="33">
        <v>0.55208333333333337</v>
      </c>
      <c r="G7" s="32">
        <v>50</v>
      </c>
      <c r="H7" s="32">
        <v>3950</v>
      </c>
    </row>
    <row r="8" spans="1:11" ht="15.75" x14ac:dyDescent="0.25">
      <c r="A8" s="28">
        <v>7</v>
      </c>
      <c r="B8" s="29" t="s">
        <v>80</v>
      </c>
      <c r="C8" s="30" t="s">
        <v>76</v>
      </c>
      <c r="D8" s="31">
        <v>37336</v>
      </c>
      <c r="E8" s="31">
        <v>37399</v>
      </c>
      <c r="F8" s="33">
        <v>0.52083333333333337</v>
      </c>
      <c r="G8" s="32">
        <v>100</v>
      </c>
      <c r="H8" s="32">
        <v>6300</v>
      </c>
    </row>
    <row r="9" spans="1:11" ht="15.75" x14ac:dyDescent="0.25">
      <c r="A9" s="28">
        <v>8</v>
      </c>
      <c r="B9" s="29" t="s">
        <v>81</v>
      </c>
      <c r="C9" s="30" t="s">
        <v>72</v>
      </c>
      <c r="D9" s="31">
        <v>37351</v>
      </c>
      <c r="E9" s="31">
        <v>37419</v>
      </c>
      <c r="F9" s="33">
        <v>0.60833333333333328</v>
      </c>
      <c r="G9" s="32">
        <v>130</v>
      </c>
      <c r="H9" s="32">
        <v>8840</v>
      </c>
    </row>
    <row r="10" spans="1:11" ht="15.75" x14ac:dyDescent="0.25">
      <c r="A10" s="28">
        <v>9</v>
      </c>
      <c r="B10" s="29" t="s">
        <v>82</v>
      </c>
      <c r="C10" s="30" t="s">
        <v>76</v>
      </c>
      <c r="D10" s="31">
        <v>37351</v>
      </c>
      <c r="E10" s="31">
        <v>37400</v>
      </c>
      <c r="F10" s="33">
        <v>0.48888888888888887</v>
      </c>
      <c r="G10" s="32">
        <v>100</v>
      </c>
      <c r="H10" s="32">
        <v>4900</v>
      </c>
    </row>
    <row r="11" spans="1:11" ht="15.75" x14ac:dyDescent="0.25">
      <c r="A11" s="28">
        <v>10</v>
      </c>
      <c r="B11" s="29" t="s">
        <v>83</v>
      </c>
      <c r="C11" s="30" t="s">
        <v>84</v>
      </c>
      <c r="D11" s="31">
        <v>37352</v>
      </c>
      <c r="E11" s="31">
        <v>37398</v>
      </c>
      <c r="F11" s="33">
        <v>0.74305555555555547</v>
      </c>
      <c r="G11" s="32">
        <v>130</v>
      </c>
      <c r="H11" s="32">
        <v>5980</v>
      </c>
    </row>
    <row r="12" spans="1:11" ht="15.75" x14ac:dyDescent="0.25">
      <c r="A12" s="28">
        <v>11</v>
      </c>
      <c r="B12" s="29" t="s">
        <v>85</v>
      </c>
      <c r="C12" s="30" t="s">
        <v>76</v>
      </c>
      <c r="D12" s="31">
        <v>37352</v>
      </c>
      <c r="E12" s="31">
        <v>37359</v>
      </c>
      <c r="F12" s="33">
        <v>0.51041666666666663</v>
      </c>
      <c r="G12" s="32">
        <v>120</v>
      </c>
      <c r="H12" s="32">
        <v>840</v>
      </c>
    </row>
    <row r="13" spans="1:11" ht="15.75" x14ac:dyDescent="0.25">
      <c r="A13" s="28">
        <v>12</v>
      </c>
      <c r="B13" s="29" t="s">
        <v>86</v>
      </c>
      <c r="C13" s="30" t="s">
        <v>76</v>
      </c>
      <c r="D13" s="31">
        <v>37356</v>
      </c>
      <c r="E13" s="31">
        <v>37382</v>
      </c>
      <c r="F13" s="33">
        <v>0.60416666666666663</v>
      </c>
      <c r="G13" s="32">
        <v>100</v>
      </c>
      <c r="H13" s="32">
        <v>2600</v>
      </c>
    </row>
    <row r="15" spans="1:11" x14ac:dyDescent="0.25">
      <c r="A15" s="26" t="s">
        <v>104</v>
      </c>
    </row>
    <row r="18" spans="2:9" ht="15.75" x14ac:dyDescent="0.25">
      <c r="B18" s="27" t="s">
        <v>65</v>
      </c>
      <c r="C18" s="27" t="s">
        <v>66</v>
      </c>
      <c r="D18" s="27" t="s">
        <v>67</v>
      </c>
      <c r="E18" s="27" t="s">
        <v>68</v>
      </c>
      <c r="F18" s="27" t="s">
        <v>69</v>
      </c>
      <c r="G18" s="27" t="s">
        <v>89</v>
      </c>
      <c r="H18" s="27" t="s">
        <v>7</v>
      </c>
      <c r="I18" s="27" t="s">
        <v>70</v>
      </c>
    </row>
    <row r="19" spans="2:9" ht="15.75" x14ac:dyDescent="0.25">
      <c r="B19" s="28">
        <v>1</v>
      </c>
      <c r="C19" s="29" t="s">
        <v>71</v>
      </c>
      <c r="D19" s="30" t="s">
        <v>72</v>
      </c>
      <c r="E19" s="31">
        <v>37292</v>
      </c>
      <c r="F19" s="31">
        <v>37330</v>
      </c>
      <c r="G19" s="33">
        <v>0.48958333333333331</v>
      </c>
      <c r="H19" s="32">
        <v>130</v>
      </c>
      <c r="I19" s="32">
        <v>4940</v>
      </c>
    </row>
    <row r="20" spans="2:9" ht="15.75" x14ac:dyDescent="0.25">
      <c r="B20" s="28">
        <v>3</v>
      </c>
      <c r="C20" s="29" t="s">
        <v>75</v>
      </c>
      <c r="D20" s="30" t="s">
        <v>76</v>
      </c>
      <c r="E20" s="31">
        <v>37293</v>
      </c>
      <c r="F20" s="31">
        <v>37294</v>
      </c>
      <c r="G20" s="33">
        <v>0.4513888888888889</v>
      </c>
      <c r="H20" s="32">
        <v>120</v>
      </c>
      <c r="I20" s="32">
        <v>120</v>
      </c>
    </row>
    <row r="21" spans="2:9" ht="15.75" x14ac:dyDescent="0.25">
      <c r="B21" s="28">
        <v>9</v>
      </c>
      <c r="C21" s="29" t="s">
        <v>82</v>
      </c>
      <c r="D21" s="30" t="s">
        <v>76</v>
      </c>
      <c r="E21" s="31">
        <v>37351</v>
      </c>
      <c r="F21" s="31">
        <v>37400</v>
      </c>
      <c r="G21" s="33">
        <v>0.48888888888888887</v>
      </c>
      <c r="H21" s="32">
        <v>100</v>
      </c>
      <c r="I21" s="32">
        <v>4900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0435-C4A6-40E8-981A-C25EA92A20C6}">
  <dimension ref="A3:AN23"/>
  <sheetViews>
    <sheetView tabSelected="1" topLeftCell="A8" workbookViewId="0">
      <selection activeCell="A4" sqref="A4:I13"/>
    </sheetView>
  </sheetViews>
  <sheetFormatPr defaultColWidth="8.85546875" defaultRowHeight="15" x14ac:dyDescent="0.25"/>
  <cols>
    <col min="1" max="1" width="8.85546875" style="20"/>
    <col min="2" max="2" width="18.42578125" style="20" customWidth="1"/>
    <col min="3" max="3" width="18.85546875" style="20" customWidth="1"/>
    <col min="4" max="4" width="19" style="20" customWidth="1"/>
    <col min="5" max="5" width="8.85546875" style="20"/>
    <col min="6" max="6" width="15" style="20" customWidth="1"/>
    <col min="7" max="7" width="18.140625" style="20" customWidth="1"/>
    <col min="8" max="8" width="8.85546875" style="20"/>
    <col min="9" max="9" width="19.42578125" style="20" customWidth="1"/>
    <col min="10" max="11" width="8.85546875" style="20"/>
    <col min="12" max="12" width="13.140625" style="20" customWidth="1"/>
    <col min="13" max="13" width="13.42578125" style="20" customWidth="1"/>
    <col min="14" max="16384" width="8.85546875" style="20"/>
  </cols>
  <sheetData>
    <row r="3" spans="1:40" ht="15" customHeight="1" x14ac:dyDescent="0.25">
      <c r="H3" s="55" t="s">
        <v>98</v>
      </c>
      <c r="I3" s="5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1:40" ht="42.75" x14ac:dyDescent="0.25">
      <c r="A4" s="57" t="s">
        <v>91</v>
      </c>
      <c r="B4" s="57" t="s">
        <v>92</v>
      </c>
      <c r="C4" s="58" t="s">
        <v>93</v>
      </c>
      <c r="D4" s="57" t="s">
        <v>94</v>
      </c>
      <c r="E4" s="57" t="s">
        <v>95</v>
      </c>
      <c r="F4" s="57" t="s">
        <v>96</v>
      </c>
      <c r="G4" s="57" t="s">
        <v>97</v>
      </c>
      <c r="H4" s="34" t="s">
        <v>99</v>
      </c>
      <c r="I4" s="34" t="s">
        <v>100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40" x14ac:dyDescent="0.25">
      <c r="A5" s="35">
        <v>1</v>
      </c>
      <c r="B5" s="5">
        <v>37257</v>
      </c>
      <c r="C5" s="36" t="s">
        <v>102</v>
      </c>
      <c r="D5" s="36">
        <v>100</v>
      </c>
      <c r="E5" s="37">
        <v>1600</v>
      </c>
      <c r="F5" s="38">
        <v>15500</v>
      </c>
      <c r="G5" s="38">
        <f>E5*F5*D5</f>
        <v>2480000000</v>
      </c>
      <c r="H5" s="7">
        <f t="shared" ref="H5:H13" si="0">IF(MONTH(B5)=2,IF(OR(C5="XM",C5="DM"),20%*95%,15%*95%),IF(OR(C5="XM",C5="DM"),20%,15%))</f>
        <v>0.2</v>
      </c>
      <c r="I5" s="38">
        <f>G5*H5</f>
        <v>496000000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40" x14ac:dyDescent="0.25">
      <c r="A6" s="35">
        <v>2</v>
      </c>
      <c r="B6" s="5">
        <v>37261</v>
      </c>
      <c r="C6" s="36" t="s">
        <v>45</v>
      </c>
      <c r="D6" s="36">
        <v>350</v>
      </c>
      <c r="E6" s="37">
        <v>200</v>
      </c>
      <c r="F6" s="38">
        <v>15500</v>
      </c>
      <c r="G6" s="38">
        <f t="shared" ref="G6:G13" si="1">E6*F6*D6</f>
        <v>1085000000</v>
      </c>
      <c r="H6" s="7">
        <f t="shared" si="0"/>
        <v>0.2</v>
      </c>
      <c r="I6" s="38">
        <f t="shared" ref="I6:I13" si="2">G6*H6</f>
        <v>217000000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</row>
    <row r="7" spans="1:40" x14ac:dyDescent="0.25">
      <c r="A7" s="35">
        <v>3</v>
      </c>
      <c r="B7" s="5">
        <v>37271</v>
      </c>
      <c r="C7" s="36" t="s">
        <v>102</v>
      </c>
      <c r="D7" s="36">
        <v>200</v>
      </c>
      <c r="E7" s="37">
        <v>1200</v>
      </c>
      <c r="F7" s="38">
        <v>15400</v>
      </c>
      <c r="G7" s="38">
        <f t="shared" si="1"/>
        <v>3696000000</v>
      </c>
      <c r="H7" s="7">
        <f t="shared" si="0"/>
        <v>0.2</v>
      </c>
      <c r="I7" s="38">
        <f t="shared" si="2"/>
        <v>739200000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1:40" x14ac:dyDescent="0.25">
      <c r="A8" s="35">
        <v>4</v>
      </c>
      <c r="B8" s="5">
        <v>37291</v>
      </c>
      <c r="C8" s="36" t="s">
        <v>102</v>
      </c>
      <c r="D8" s="36">
        <v>50</v>
      </c>
      <c r="E8" s="37">
        <v>1550</v>
      </c>
      <c r="F8" s="38">
        <v>15500</v>
      </c>
      <c r="G8" s="38">
        <f t="shared" si="1"/>
        <v>1201250000</v>
      </c>
      <c r="H8" s="7">
        <f t="shared" si="0"/>
        <v>0.19</v>
      </c>
      <c r="I8" s="38">
        <f t="shared" si="2"/>
        <v>228237500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1:40" x14ac:dyDescent="0.25">
      <c r="A9" s="35">
        <v>5</v>
      </c>
      <c r="B9" s="5">
        <v>37303</v>
      </c>
      <c r="C9" s="36" t="s">
        <v>45</v>
      </c>
      <c r="D9" s="36">
        <v>150</v>
      </c>
      <c r="E9" s="37">
        <v>190</v>
      </c>
      <c r="F9" s="38">
        <v>15600</v>
      </c>
      <c r="G9" s="38">
        <f t="shared" si="1"/>
        <v>444600000</v>
      </c>
      <c r="H9" s="7">
        <f t="shared" si="0"/>
        <v>0.19</v>
      </c>
      <c r="I9" s="38">
        <f t="shared" si="2"/>
        <v>84474000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</row>
    <row r="10" spans="1:40" x14ac:dyDescent="0.25">
      <c r="A10" s="35">
        <v>6</v>
      </c>
      <c r="B10" s="5">
        <v>37311</v>
      </c>
      <c r="C10" s="36" t="s">
        <v>103</v>
      </c>
      <c r="D10" s="36">
        <v>40</v>
      </c>
      <c r="E10" s="37">
        <v>600</v>
      </c>
      <c r="F10" s="38">
        <v>15600</v>
      </c>
      <c r="G10" s="38">
        <f t="shared" si="1"/>
        <v>374400000</v>
      </c>
      <c r="H10" s="39">
        <f t="shared" si="0"/>
        <v>0.14249999999999999</v>
      </c>
      <c r="I10" s="38">
        <f t="shared" si="2"/>
        <v>53351999.999999993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</row>
    <row r="11" spans="1:40" x14ac:dyDescent="0.25">
      <c r="A11" s="35">
        <v>7</v>
      </c>
      <c r="B11" s="40">
        <v>37314</v>
      </c>
      <c r="C11" s="36" t="s">
        <v>102</v>
      </c>
      <c r="D11" s="36">
        <v>30</v>
      </c>
      <c r="E11" s="37">
        <v>1250</v>
      </c>
      <c r="F11" s="38">
        <v>15850</v>
      </c>
      <c r="G11" s="38">
        <f t="shared" si="1"/>
        <v>594375000</v>
      </c>
      <c r="H11" s="7">
        <f t="shared" si="0"/>
        <v>0.19</v>
      </c>
      <c r="I11" s="38">
        <f t="shared" si="2"/>
        <v>112931250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40" x14ac:dyDescent="0.25">
      <c r="A12" s="35">
        <v>8</v>
      </c>
      <c r="B12" s="5">
        <v>37320</v>
      </c>
      <c r="C12" s="36" t="s">
        <v>45</v>
      </c>
      <c r="D12" s="36">
        <v>200</v>
      </c>
      <c r="E12" s="37">
        <v>185</v>
      </c>
      <c r="F12" s="38">
        <v>15850</v>
      </c>
      <c r="G12" s="38">
        <f t="shared" si="1"/>
        <v>586450000</v>
      </c>
      <c r="H12" s="7">
        <f t="shared" si="0"/>
        <v>0.2</v>
      </c>
      <c r="I12" s="38">
        <f t="shared" si="2"/>
        <v>117290000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</row>
    <row r="13" spans="1:40" x14ac:dyDescent="0.25">
      <c r="A13" s="35">
        <v>9</v>
      </c>
      <c r="B13" s="5">
        <v>37326</v>
      </c>
      <c r="C13" s="36" t="s">
        <v>102</v>
      </c>
      <c r="D13" s="36">
        <v>50</v>
      </c>
      <c r="E13" s="37">
        <v>1650</v>
      </c>
      <c r="F13" s="38">
        <v>15750</v>
      </c>
      <c r="G13" s="38">
        <f t="shared" si="1"/>
        <v>1299375000</v>
      </c>
      <c r="H13" s="7">
        <f t="shared" si="0"/>
        <v>0.2</v>
      </c>
      <c r="I13" s="38">
        <f t="shared" si="2"/>
        <v>259875000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40" x14ac:dyDescent="0.25">
      <c r="A14" s="56" t="s">
        <v>27</v>
      </c>
      <c r="B14" s="56"/>
      <c r="C14" s="56"/>
      <c r="D14" s="56"/>
      <c r="E14" s="56"/>
      <c r="F14" s="56"/>
      <c r="G14" s="38">
        <f>SUM(G5:G13)</f>
        <v>11761450000</v>
      </c>
      <c r="H14" s="6"/>
      <c r="I14" s="38">
        <f>SUM(I5:I13)</f>
        <v>2308359750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</row>
    <row r="15" spans="1:40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</row>
    <row r="16" spans="1:40" x14ac:dyDescent="0.25">
      <c r="A16" s="41" t="s">
        <v>101</v>
      </c>
      <c r="B16" s="41"/>
      <c r="C16" s="41"/>
      <c r="D16" s="41"/>
      <c r="E16" s="41"/>
      <c r="F16" s="41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40" x14ac:dyDescent="0.25">
      <c r="A17" s="26"/>
      <c r="D17" s="20" t="s">
        <v>106</v>
      </c>
      <c r="E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40" x14ac:dyDescent="0.25">
      <c r="A18" s="26"/>
      <c r="B18" s="26"/>
      <c r="C18" s="26"/>
      <c r="D18" s="26" t="b">
        <f>AND(C5=$C$5,OR(C5=$C$6,MONTH(B5)*1=2))</f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40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40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</row>
    <row r="21" spans="1:40" ht="42.75" x14ac:dyDescent="0.25">
      <c r="B21" s="57" t="s">
        <v>91</v>
      </c>
      <c r="C21" s="57" t="s">
        <v>92</v>
      </c>
      <c r="D21" s="58" t="s">
        <v>93</v>
      </c>
      <c r="E21" s="57" t="s">
        <v>94</v>
      </c>
      <c r="F21" s="57" t="s">
        <v>95</v>
      </c>
      <c r="G21" s="57" t="s">
        <v>96</v>
      </c>
      <c r="H21" s="57" t="s">
        <v>97</v>
      </c>
      <c r="I21" s="42" t="s">
        <v>99</v>
      </c>
      <c r="J21" s="42" t="s">
        <v>100</v>
      </c>
    </row>
    <row r="22" spans="1:40" x14ac:dyDescent="0.25">
      <c r="B22" s="35">
        <v>4</v>
      </c>
      <c r="C22" s="5">
        <v>37291</v>
      </c>
      <c r="D22" s="43" t="s">
        <v>102</v>
      </c>
      <c r="E22" s="43">
        <v>50</v>
      </c>
      <c r="F22" s="37">
        <v>1550</v>
      </c>
      <c r="G22" s="38">
        <v>15500</v>
      </c>
      <c r="H22" s="38">
        <v>1201250000</v>
      </c>
      <c r="I22" s="7">
        <v>0.19</v>
      </c>
      <c r="J22" s="38">
        <v>228237500</v>
      </c>
    </row>
    <row r="23" spans="1:40" x14ac:dyDescent="0.25">
      <c r="B23" s="35">
        <v>7</v>
      </c>
      <c r="C23" s="40">
        <v>37314</v>
      </c>
      <c r="D23" s="43" t="s">
        <v>102</v>
      </c>
      <c r="E23" s="43">
        <v>30</v>
      </c>
      <c r="F23" s="37">
        <v>1250</v>
      </c>
      <c r="G23" s="38">
        <v>15850</v>
      </c>
      <c r="H23" s="38">
        <v>594375000</v>
      </c>
      <c r="I23" s="7">
        <v>0.19</v>
      </c>
      <c r="J23" s="38">
        <v>112931250</v>
      </c>
    </row>
  </sheetData>
  <mergeCells count="2">
    <mergeCell ref="H3:I3"/>
    <mergeCell ref="A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1</vt:lpstr>
      <vt:lpstr>2</vt:lpstr>
      <vt:lpstr>Sheet1</vt:lpstr>
      <vt:lpstr>3</vt:lpstr>
      <vt:lpstr>4</vt:lpstr>
      <vt:lpstr>5</vt:lpstr>
      <vt:lpstr>'1'!Criteria</vt:lpstr>
      <vt:lpstr>'3'!Criteria</vt:lpstr>
      <vt:lpstr>'4'!Criteria</vt:lpstr>
      <vt:lpstr>'5'!Criteria</vt:lpstr>
      <vt:lpstr>'1'!Extract</vt:lpstr>
      <vt:lpstr>'3'!Extract</vt:lpstr>
      <vt:lpstr>'4'!Extract</vt:lpstr>
      <vt:lpstr>'5'!Extract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2016-02-28T04:37:12Z</dcterms:created>
  <dcterms:modified xsi:type="dcterms:W3CDTF">2022-10-28T05:20:47Z</dcterms:modified>
</cp:coreProperties>
</file>