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XiaHanlu\Downloads\"/>
    </mc:Choice>
  </mc:AlternateContent>
  <xr:revisionPtr revIDLastSave="0" documentId="13_ncr:1_{DDA6CDBE-EBDF-474D-8EFB-4ED9E2C4DF7D}" xr6:coauthVersionLast="47" xr6:coauthVersionMax="47" xr10:uidLastSave="{00000000-0000-0000-0000-000000000000}"/>
  <bookViews>
    <workbookView xWindow="-19310" yWindow="-740" windowWidth="19420" windowHeight="11500" xr2:uid="{00000000-000D-0000-FFFF-FFFF00000000}"/>
  </bookViews>
  <sheets>
    <sheet name="Analysis" sheetId="2" r:id="rId1"/>
    <sheet name="Odds" sheetId="1" r:id="rId2"/>
    <sheet name="CFBWeek8" sheetId="3" r:id="rId3"/>
    <sheet name="CFBWeek9" sheetId="5" r:id="rId4"/>
    <sheet name="NFL1019" sheetId="4" r:id="rId5"/>
  </sheets>
  <definedNames>
    <definedName name="_xlnm._FilterDatabase" localSheetId="0" hidden="1">Analysis!$A$1:$G$88</definedName>
    <definedName name="_xlnm._FilterDatabase" localSheetId="2" hidden="1">CFBWeek8!$A$1:$AC$50</definedName>
    <definedName name="_xlchart.v1.0" hidden="1">CFBWeek8!$Z$2:$Z$50</definedName>
    <definedName name="_xlchart.v1.1" hidden="1">CFBWeek8!$I$2:$I$50</definedName>
    <definedName name="_xlchart.v1.2" hidden="1">CFBWeek8!$L$2:$L$50</definedName>
    <definedName name="_xlchart.v1.3" hidden="1">CFBWeek8!$AC$2:$AC$50</definedName>
    <definedName name="_xlchart.v1.4" hidden="1">CFBWeek8!$AC$2:$AC$50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2" i="3"/>
  <c r="AD2" i="3"/>
  <c r="C13" i="2"/>
  <c r="B13" i="2"/>
  <c r="B4" i="2"/>
  <c r="C12" i="2"/>
  <c r="C11" i="2"/>
  <c r="B12" i="2"/>
  <c r="B11" i="2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2" i="3"/>
  <c r="AG2" i="3"/>
  <c r="AH2" i="3"/>
  <c r="F3" i="5"/>
  <c r="F2" i="5"/>
  <c r="C3" i="5"/>
  <c r="C2" i="5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P3" i="4"/>
  <c r="P4" i="4"/>
  <c r="P5" i="4"/>
  <c r="P6" i="4"/>
  <c r="P7" i="4"/>
  <c r="P8" i="4"/>
  <c r="P9" i="4"/>
  <c r="P10" i="4"/>
  <c r="P11" i="4"/>
  <c r="P12" i="4"/>
  <c r="P13" i="4"/>
  <c r="P2" i="4"/>
  <c r="O3" i="4"/>
  <c r="O4" i="4"/>
  <c r="O5" i="4"/>
  <c r="O6" i="4"/>
  <c r="O7" i="4"/>
  <c r="O8" i="4"/>
  <c r="O9" i="4"/>
  <c r="O10" i="4"/>
  <c r="O11" i="4"/>
  <c r="O12" i="4"/>
  <c r="O13" i="4"/>
  <c r="O2" i="4"/>
  <c r="N3" i="4"/>
  <c r="N4" i="4"/>
  <c r="N5" i="4"/>
  <c r="N6" i="4"/>
  <c r="N7" i="4"/>
  <c r="N8" i="4"/>
  <c r="N9" i="4"/>
  <c r="N10" i="4"/>
  <c r="N11" i="4"/>
  <c r="N12" i="4"/>
  <c r="N13" i="4"/>
  <c r="N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2" i="1"/>
  <c r="K13" i="4"/>
  <c r="K3" i="4"/>
  <c r="K4" i="4"/>
  <c r="K5" i="4"/>
  <c r="K6" i="4"/>
  <c r="K7" i="4"/>
  <c r="K8" i="4"/>
  <c r="K9" i="4"/>
  <c r="K10" i="4"/>
  <c r="K11" i="4"/>
  <c r="K12" i="4"/>
  <c r="K2" i="4"/>
  <c r="V45" i="3"/>
  <c r="W45" i="3" s="1"/>
  <c r="V28" i="3"/>
  <c r="W28" i="3" s="1"/>
  <c r="V29" i="3"/>
  <c r="W29" i="3" s="1"/>
  <c r="V30" i="3"/>
  <c r="W30" i="3" s="1"/>
  <c r="V31" i="3"/>
  <c r="W31" i="3" s="1"/>
  <c r="V32" i="3"/>
  <c r="W32" i="3" s="1"/>
  <c r="V33" i="3"/>
  <c r="W33" i="3" s="1"/>
  <c r="V34" i="3"/>
  <c r="W34" i="3" s="1"/>
  <c r="V35" i="3"/>
  <c r="W35" i="3" s="1"/>
  <c r="V36" i="3"/>
  <c r="W36" i="3" s="1"/>
  <c r="V37" i="3"/>
  <c r="W37" i="3" s="1"/>
  <c r="V17" i="3"/>
  <c r="W17" i="3" s="1"/>
  <c r="V15" i="3"/>
  <c r="W15" i="3" s="1"/>
  <c r="V16" i="3"/>
  <c r="W16" i="3" s="1"/>
  <c r="V11" i="3"/>
  <c r="W11" i="3" s="1"/>
  <c r="V8" i="3"/>
  <c r="W8" i="3" s="1"/>
  <c r="V9" i="3"/>
  <c r="W9" i="3" s="1"/>
  <c r="V50" i="3"/>
  <c r="W50" i="3" s="1"/>
  <c r="V49" i="3"/>
  <c r="W49" i="3" s="1"/>
  <c r="V48" i="3"/>
  <c r="W48" i="3" s="1"/>
  <c r="V47" i="3"/>
  <c r="W47" i="3" s="1"/>
  <c r="V46" i="3"/>
  <c r="W46" i="3" s="1"/>
  <c r="V44" i="3"/>
  <c r="W44" i="3" s="1"/>
  <c r="V43" i="3"/>
  <c r="W43" i="3" s="1"/>
  <c r="V42" i="3"/>
  <c r="W42" i="3" s="1"/>
  <c r="V41" i="3"/>
  <c r="W41" i="3" s="1"/>
  <c r="V40" i="3"/>
  <c r="W40" i="3" s="1"/>
  <c r="V39" i="3"/>
  <c r="W39" i="3" s="1"/>
  <c r="V38" i="3"/>
  <c r="W38" i="3" s="1"/>
  <c r="V27" i="3"/>
  <c r="W27" i="3" s="1"/>
  <c r="V26" i="3"/>
  <c r="W26" i="3" s="1"/>
  <c r="V25" i="3"/>
  <c r="W25" i="3" s="1"/>
  <c r="V24" i="3"/>
  <c r="W24" i="3" s="1"/>
  <c r="V23" i="3"/>
  <c r="W23" i="3" s="1"/>
  <c r="V22" i="3"/>
  <c r="W22" i="3" s="1"/>
  <c r="V21" i="3"/>
  <c r="W21" i="3" s="1"/>
  <c r="V20" i="3"/>
  <c r="W20" i="3" s="1"/>
  <c r="V19" i="3"/>
  <c r="W19" i="3" s="1"/>
  <c r="V18" i="3"/>
  <c r="W18" i="3" s="1"/>
  <c r="V14" i="3"/>
  <c r="W14" i="3" s="1"/>
  <c r="V13" i="3"/>
  <c r="W13" i="3" s="1"/>
  <c r="V12" i="3"/>
  <c r="W12" i="3" s="1"/>
  <c r="V10" i="3"/>
  <c r="W10" i="3" s="1"/>
  <c r="V7" i="3"/>
  <c r="W7" i="3" s="1"/>
  <c r="V6" i="3"/>
  <c r="W6" i="3" s="1"/>
  <c r="V5" i="3"/>
  <c r="W5" i="3" s="1"/>
  <c r="V4" i="3"/>
  <c r="W4" i="3" s="1"/>
  <c r="V3" i="3"/>
  <c r="W3" i="3" s="1"/>
  <c r="V2" i="3"/>
  <c r="W2" i="3" s="1"/>
  <c r="I3" i="3"/>
  <c r="U3" i="3" s="1"/>
  <c r="I4" i="3"/>
  <c r="U4" i="3" s="1"/>
  <c r="I5" i="3"/>
  <c r="U5" i="3" s="1"/>
  <c r="I6" i="3"/>
  <c r="U6" i="3" s="1"/>
  <c r="I7" i="3"/>
  <c r="U7" i="3" s="1"/>
  <c r="I8" i="3"/>
  <c r="U8" i="3" s="1"/>
  <c r="I9" i="3"/>
  <c r="U9" i="3" s="1"/>
  <c r="I10" i="3"/>
  <c r="U10" i="3" s="1"/>
  <c r="I11" i="3"/>
  <c r="U11" i="3" s="1"/>
  <c r="I12" i="3"/>
  <c r="U12" i="3" s="1"/>
  <c r="I13" i="3"/>
  <c r="U13" i="3" s="1"/>
  <c r="I14" i="3"/>
  <c r="U14" i="3" s="1"/>
  <c r="I15" i="3"/>
  <c r="U15" i="3" s="1"/>
  <c r="I16" i="3"/>
  <c r="U16" i="3" s="1"/>
  <c r="I17" i="3"/>
  <c r="U17" i="3" s="1"/>
  <c r="I18" i="3"/>
  <c r="U18" i="3" s="1"/>
  <c r="I19" i="3"/>
  <c r="U19" i="3" s="1"/>
  <c r="I20" i="3"/>
  <c r="U20" i="3" s="1"/>
  <c r="I21" i="3"/>
  <c r="U21" i="3" s="1"/>
  <c r="I22" i="3"/>
  <c r="U22" i="3" s="1"/>
  <c r="I23" i="3"/>
  <c r="U23" i="3" s="1"/>
  <c r="I24" i="3"/>
  <c r="U24" i="3" s="1"/>
  <c r="I25" i="3"/>
  <c r="U25" i="3" s="1"/>
  <c r="I26" i="3"/>
  <c r="U26" i="3" s="1"/>
  <c r="I27" i="3"/>
  <c r="U27" i="3" s="1"/>
  <c r="I28" i="3"/>
  <c r="U28" i="3" s="1"/>
  <c r="I29" i="3"/>
  <c r="U29" i="3" s="1"/>
  <c r="I30" i="3"/>
  <c r="U30" i="3" s="1"/>
  <c r="I31" i="3"/>
  <c r="U31" i="3" s="1"/>
  <c r="I32" i="3"/>
  <c r="U32" i="3" s="1"/>
  <c r="I33" i="3"/>
  <c r="U33" i="3" s="1"/>
  <c r="I34" i="3"/>
  <c r="U34" i="3" s="1"/>
  <c r="I35" i="3"/>
  <c r="U35" i="3" s="1"/>
  <c r="I36" i="3"/>
  <c r="U36" i="3" s="1"/>
  <c r="I37" i="3"/>
  <c r="U37" i="3" s="1"/>
  <c r="I38" i="3"/>
  <c r="U38" i="3" s="1"/>
  <c r="I39" i="3"/>
  <c r="U39" i="3" s="1"/>
  <c r="I40" i="3"/>
  <c r="U40" i="3" s="1"/>
  <c r="I41" i="3"/>
  <c r="U41" i="3" s="1"/>
  <c r="I42" i="3"/>
  <c r="U42" i="3" s="1"/>
  <c r="I43" i="3"/>
  <c r="U43" i="3" s="1"/>
  <c r="I44" i="3"/>
  <c r="U44" i="3" s="1"/>
  <c r="I45" i="3"/>
  <c r="U45" i="3" s="1"/>
  <c r="I46" i="3"/>
  <c r="U46" i="3" s="1"/>
  <c r="I47" i="3"/>
  <c r="U47" i="3" s="1"/>
  <c r="I48" i="3"/>
  <c r="U48" i="3" s="1"/>
  <c r="I49" i="3"/>
  <c r="U49" i="3" s="1"/>
  <c r="I50" i="3"/>
  <c r="U50" i="3" s="1"/>
  <c r="I2" i="3"/>
  <c r="U2" i="3" s="1"/>
  <c r="B2" i="1"/>
  <c r="A3" i="1"/>
  <c r="A4" i="1" s="1"/>
  <c r="A5" i="1" s="1"/>
  <c r="A6" i="1" s="1"/>
  <c r="A7" i="1" s="1"/>
  <c r="A8" i="1" s="1"/>
  <c r="A9" i="1" s="1"/>
  <c r="A10" i="1" s="1"/>
  <c r="Y17" i="3" l="1"/>
  <c r="AK20" i="3"/>
  <c r="AI34" i="3"/>
  <c r="AI12" i="3"/>
  <c r="Y20" i="3"/>
  <c r="Y19" i="3"/>
  <c r="AI10" i="3"/>
  <c r="AI9" i="3"/>
  <c r="AA20" i="3"/>
  <c r="Y15" i="3"/>
  <c r="Y14" i="3"/>
  <c r="AK49" i="3"/>
  <c r="AK27" i="3"/>
  <c r="AK5" i="3"/>
  <c r="AK47" i="3"/>
  <c r="AK4" i="3"/>
  <c r="AK25" i="3"/>
  <c r="AK46" i="3"/>
  <c r="AK24" i="3"/>
  <c r="AK22" i="3"/>
  <c r="C10" i="2"/>
  <c r="AK43" i="3"/>
  <c r="AK21" i="3"/>
  <c r="Y18" i="3"/>
  <c r="Y16" i="3"/>
  <c r="AK48" i="3"/>
  <c r="AK26" i="3"/>
  <c r="AK3" i="3"/>
  <c r="Y43" i="3"/>
  <c r="Y44" i="3"/>
  <c r="Y42" i="3"/>
  <c r="Y41" i="3"/>
  <c r="Y40" i="3"/>
  <c r="Y39" i="3"/>
  <c r="Y38" i="3"/>
  <c r="Y37" i="3"/>
  <c r="C9" i="2"/>
  <c r="Y36" i="3"/>
  <c r="AK29" i="3"/>
  <c r="AK7" i="3"/>
  <c r="Y22" i="3"/>
  <c r="AK50" i="3"/>
  <c r="AK28" i="3"/>
  <c r="AK6" i="3"/>
  <c r="Y21" i="3"/>
  <c r="Y48" i="3"/>
  <c r="Y26" i="3"/>
  <c r="Y4" i="3"/>
  <c r="AK35" i="3"/>
  <c r="Y27" i="3"/>
  <c r="AK33" i="3"/>
  <c r="Y47" i="3"/>
  <c r="Y3" i="3"/>
  <c r="AK13" i="3"/>
  <c r="Y49" i="3"/>
  <c r="AK44" i="3"/>
  <c r="AK11" i="3"/>
  <c r="Y25" i="3"/>
  <c r="AK32" i="3"/>
  <c r="AK10" i="3"/>
  <c r="Y46" i="3"/>
  <c r="Y24" i="3"/>
  <c r="AK42" i="3"/>
  <c r="AK31" i="3"/>
  <c r="AK9" i="3"/>
  <c r="Y45" i="3"/>
  <c r="Y23" i="3"/>
  <c r="Y35" i="3"/>
  <c r="Y13" i="3"/>
  <c r="Y12" i="3"/>
  <c r="AK19" i="3"/>
  <c r="Y33" i="3"/>
  <c r="Y11" i="3"/>
  <c r="Y32" i="3"/>
  <c r="AK38" i="3"/>
  <c r="AK16" i="3"/>
  <c r="AA2" i="3"/>
  <c r="AB2" i="3" s="1"/>
  <c r="Y30" i="3"/>
  <c r="Y8" i="3"/>
  <c r="AK2" i="3"/>
  <c r="Y34" i="3"/>
  <c r="AK41" i="3"/>
  <c r="Y10" i="3"/>
  <c r="Y31" i="3"/>
  <c r="Y9" i="3"/>
  <c r="AK37" i="3"/>
  <c r="AK15" i="3"/>
  <c r="Y2" i="3"/>
  <c r="Y29" i="3"/>
  <c r="Y7" i="3"/>
  <c r="Y50" i="3"/>
  <c r="Y28" i="3"/>
  <c r="Y6" i="3"/>
  <c r="Y5" i="3"/>
  <c r="AA19" i="3"/>
  <c r="AB19" i="3" s="1"/>
  <c r="AA17" i="3"/>
  <c r="AB17" i="3" s="1"/>
  <c r="AI36" i="3"/>
  <c r="AI14" i="3"/>
  <c r="AK40" i="3"/>
  <c r="AK18" i="3"/>
  <c r="AK39" i="3"/>
  <c r="AK17" i="3"/>
  <c r="AA9" i="3"/>
  <c r="AB9" i="3" s="1"/>
  <c r="AI11" i="3"/>
  <c r="AK36" i="3"/>
  <c r="AK14" i="3"/>
  <c r="AA18" i="3"/>
  <c r="AB18" i="3" s="1"/>
  <c r="AA8" i="3"/>
  <c r="AB8" i="3" s="1"/>
  <c r="AK34" i="3"/>
  <c r="AK12" i="3"/>
  <c r="AI30" i="3"/>
  <c r="AI8" i="3"/>
  <c r="AI29" i="3"/>
  <c r="AI7" i="3"/>
  <c r="AK30" i="3"/>
  <c r="AK8" i="3"/>
  <c r="AA30" i="3"/>
  <c r="AB30" i="3" s="1"/>
  <c r="AK45" i="3"/>
  <c r="AK23" i="3"/>
  <c r="AA22" i="3"/>
  <c r="AB22" i="3" s="1"/>
  <c r="AB20" i="3"/>
  <c r="AA21" i="3"/>
  <c r="AB21" i="3" s="1"/>
  <c r="AI47" i="3"/>
  <c r="AI25" i="3"/>
  <c r="AI3" i="3"/>
  <c r="AA44" i="3"/>
  <c r="AB44" i="3" s="1"/>
  <c r="AA42" i="3"/>
  <c r="AB42" i="3" s="1"/>
  <c r="AA40" i="3"/>
  <c r="AB40" i="3" s="1"/>
  <c r="AA43" i="3"/>
  <c r="AB43" i="3" s="1"/>
  <c r="AA41" i="3"/>
  <c r="AB41" i="3" s="1"/>
  <c r="AA39" i="3"/>
  <c r="AB39" i="3" s="1"/>
  <c r="AA31" i="3"/>
  <c r="AB31" i="3" s="1"/>
  <c r="AA16" i="3"/>
  <c r="AB16" i="3" s="1"/>
  <c r="AA37" i="3"/>
  <c r="AB37" i="3" s="1"/>
  <c r="AA15" i="3"/>
  <c r="AB15" i="3" s="1"/>
  <c r="AA14" i="3"/>
  <c r="AB14" i="3" s="1"/>
  <c r="C4" i="2"/>
  <c r="AA35" i="3"/>
  <c r="AB35" i="3" s="1"/>
  <c r="AA13" i="3"/>
  <c r="AB13" i="3" s="1"/>
  <c r="AA12" i="3"/>
  <c r="AB12" i="3" s="1"/>
  <c r="AA33" i="3"/>
  <c r="AB33" i="3" s="1"/>
  <c r="AA11" i="3"/>
  <c r="AB11" i="3" s="1"/>
  <c r="AA38" i="3"/>
  <c r="AB38" i="3" s="1"/>
  <c r="AA36" i="3"/>
  <c r="AB36" i="3" s="1"/>
  <c r="AA34" i="3"/>
  <c r="AB34" i="3" s="1"/>
  <c r="AA32" i="3"/>
  <c r="AB32" i="3" s="1"/>
  <c r="AA10" i="3"/>
  <c r="AB10" i="3" s="1"/>
  <c r="AA50" i="3"/>
  <c r="AB50" i="3" s="1"/>
  <c r="AA5" i="3"/>
  <c r="AB5" i="3" s="1"/>
  <c r="AA48" i="3"/>
  <c r="AB48" i="3" s="1"/>
  <c r="AA26" i="3"/>
  <c r="AB26" i="3" s="1"/>
  <c r="AA4" i="3"/>
  <c r="AB4" i="3" s="1"/>
  <c r="AA29" i="3"/>
  <c r="AB29" i="3" s="1"/>
  <c r="AA28" i="3"/>
  <c r="AB28" i="3" s="1"/>
  <c r="AA49" i="3"/>
  <c r="AB49" i="3" s="1"/>
  <c r="AA47" i="3"/>
  <c r="AB47" i="3" s="1"/>
  <c r="AA25" i="3"/>
  <c r="AB25" i="3" s="1"/>
  <c r="AA3" i="3"/>
  <c r="AB3" i="3" s="1"/>
  <c r="AA7" i="3"/>
  <c r="AB7" i="3" s="1"/>
  <c r="AA6" i="3"/>
  <c r="AB6" i="3" s="1"/>
  <c r="AA27" i="3"/>
  <c r="AB27" i="3" s="1"/>
  <c r="AA46" i="3"/>
  <c r="AB46" i="3" s="1"/>
  <c r="AA24" i="3"/>
  <c r="AB24" i="3" s="1"/>
  <c r="AA45" i="3"/>
  <c r="AB45" i="3" s="1"/>
  <c r="AA23" i="3"/>
  <c r="AB23" i="3" s="1"/>
  <c r="AI37" i="3"/>
  <c r="AI31" i="3"/>
  <c r="AI40" i="3"/>
  <c r="AI50" i="3"/>
  <c r="AI28" i="3"/>
  <c r="AI49" i="3"/>
  <c r="AI27" i="3"/>
  <c r="AI41" i="3"/>
  <c r="AI39" i="3"/>
  <c r="AI38" i="3"/>
  <c r="AI15" i="3"/>
  <c r="D2" i="2"/>
  <c r="AI35" i="3"/>
  <c r="AI13" i="3"/>
  <c r="AI33" i="3"/>
  <c r="AI32" i="3"/>
  <c r="AI48" i="3"/>
  <c r="AI26" i="3"/>
  <c r="AI4" i="3"/>
  <c r="AI2" i="3"/>
  <c r="AI6" i="3"/>
  <c r="AI5" i="3"/>
  <c r="AI19" i="3"/>
  <c r="AI18" i="3"/>
  <c r="AI17" i="3"/>
  <c r="AI16" i="3"/>
  <c r="AI46" i="3"/>
  <c r="AI24" i="3"/>
  <c r="AI45" i="3"/>
  <c r="AI23" i="3"/>
  <c r="AI44" i="3"/>
  <c r="AI22" i="3"/>
  <c r="AI43" i="3"/>
  <c r="AI21" i="3"/>
  <c r="AI42" i="3"/>
  <c r="AI20" i="3"/>
  <c r="X3" i="3"/>
  <c r="C3" i="2"/>
  <c r="C2" i="2"/>
  <c r="X7" i="3"/>
  <c r="X13" i="3"/>
  <c r="T23" i="3"/>
  <c r="Z23" i="3" s="1"/>
  <c r="T22" i="3"/>
  <c r="Z22" i="3" s="1"/>
  <c r="T6" i="3"/>
  <c r="Z6" i="3" s="1"/>
  <c r="T5" i="3"/>
  <c r="Z5" i="3" s="1"/>
  <c r="T4" i="3"/>
  <c r="Z4" i="3" s="1"/>
  <c r="T3" i="3"/>
  <c r="Z3" i="3" s="1"/>
  <c r="T45" i="3"/>
  <c r="Z45" i="3" s="1"/>
  <c r="T25" i="3"/>
  <c r="Z25" i="3" s="1"/>
  <c r="T46" i="3"/>
  <c r="Z46" i="3" s="1"/>
  <c r="T44" i="3"/>
  <c r="Z44" i="3" s="1"/>
  <c r="T43" i="3"/>
  <c r="Z43" i="3" s="1"/>
  <c r="T42" i="3"/>
  <c r="Z42" i="3" s="1"/>
  <c r="T26" i="3"/>
  <c r="Z26" i="3" s="1"/>
  <c r="T24" i="3"/>
  <c r="Z24" i="3" s="1"/>
  <c r="T41" i="3"/>
  <c r="Z41" i="3" s="1"/>
  <c r="T21" i="3"/>
  <c r="Z21" i="3" s="1"/>
  <c r="T40" i="3"/>
  <c r="Z40" i="3" s="1"/>
  <c r="T20" i="3"/>
  <c r="Z20" i="3" s="1"/>
  <c r="T39" i="3"/>
  <c r="Z39" i="3" s="1"/>
  <c r="T19" i="3"/>
  <c r="Z19" i="3" s="1"/>
  <c r="T38" i="3"/>
  <c r="Z38" i="3" s="1"/>
  <c r="T18" i="3"/>
  <c r="Z18" i="3" s="1"/>
  <c r="T37" i="3"/>
  <c r="Z37" i="3" s="1"/>
  <c r="T17" i="3"/>
  <c r="Z17" i="3" s="1"/>
  <c r="T36" i="3"/>
  <c r="Z36" i="3" s="1"/>
  <c r="T16" i="3"/>
  <c r="Z16" i="3" s="1"/>
  <c r="T35" i="3"/>
  <c r="Z35" i="3" s="1"/>
  <c r="T15" i="3"/>
  <c r="Z15" i="3" s="1"/>
  <c r="T34" i="3"/>
  <c r="Z34" i="3" s="1"/>
  <c r="T14" i="3"/>
  <c r="Z14" i="3" s="1"/>
  <c r="T33" i="3"/>
  <c r="Z33" i="3" s="1"/>
  <c r="T13" i="3"/>
  <c r="Z13" i="3" s="1"/>
  <c r="T32" i="3"/>
  <c r="Z32" i="3" s="1"/>
  <c r="T12" i="3"/>
  <c r="Z12" i="3" s="1"/>
  <c r="T2" i="3"/>
  <c r="Z2" i="3" s="1"/>
  <c r="T31" i="3"/>
  <c r="Z31" i="3" s="1"/>
  <c r="T11" i="3"/>
  <c r="Z11" i="3" s="1"/>
  <c r="T48" i="3"/>
  <c r="Z48" i="3" s="1"/>
  <c r="T30" i="3"/>
  <c r="Z30" i="3" s="1"/>
  <c r="T10" i="3"/>
  <c r="Z10" i="3" s="1"/>
  <c r="T49" i="3"/>
  <c r="Z49" i="3" s="1"/>
  <c r="T29" i="3"/>
  <c r="Z29" i="3" s="1"/>
  <c r="T9" i="3"/>
  <c r="Z9" i="3" s="1"/>
  <c r="T50" i="3"/>
  <c r="Z50" i="3" s="1"/>
  <c r="T28" i="3"/>
  <c r="Z28" i="3" s="1"/>
  <c r="T8" i="3"/>
  <c r="Z8" i="3" s="1"/>
  <c r="T47" i="3"/>
  <c r="Z47" i="3" s="1"/>
  <c r="T27" i="3"/>
  <c r="Z27" i="3" s="1"/>
  <c r="T7" i="3"/>
  <c r="Z7" i="3" s="1"/>
  <c r="X45" i="3"/>
  <c r="X25" i="3"/>
  <c r="X32" i="3"/>
  <c r="X33" i="3"/>
  <c r="X28" i="3"/>
  <c r="X5" i="3"/>
  <c r="X6" i="3"/>
  <c r="X12" i="3"/>
  <c r="X46" i="3"/>
  <c r="X34" i="3"/>
  <c r="X11" i="3"/>
  <c r="X16" i="3"/>
  <c r="X29" i="3"/>
  <c r="X39" i="3"/>
  <c r="X4" i="3"/>
  <c r="X42" i="3"/>
  <c r="X37" i="3"/>
  <c r="X17" i="3"/>
  <c r="X43" i="3"/>
  <c r="X36" i="3"/>
  <c r="X10" i="3"/>
  <c r="X44" i="3"/>
  <c r="X15" i="3"/>
  <c r="X35" i="3"/>
  <c r="X47" i="3"/>
  <c r="X48" i="3"/>
  <c r="X49" i="3"/>
  <c r="X31" i="3"/>
  <c r="X50" i="3"/>
  <c r="X30" i="3"/>
  <c r="X9" i="3"/>
  <c r="X22" i="3"/>
  <c r="X8" i="3"/>
  <c r="X23" i="3"/>
  <c r="X24" i="3"/>
  <c r="X14" i="3"/>
  <c r="X19" i="3"/>
  <c r="X20" i="3"/>
  <c r="X27" i="3"/>
  <c r="X40" i="3"/>
  <c r="X41" i="3"/>
  <c r="X18" i="3"/>
  <c r="X21" i="3"/>
  <c r="X26" i="3"/>
  <c r="X2" i="3"/>
  <c r="X38" i="3"/>
  <c r="B9" i="1"/>
  <c r="B8" i="1"/>
  <c r="B7" i="1"/>
  <c r="A11" i="1"/>
  <c r="B10" i="1"/>
  <c r="B6" i="1"/>
  <c r="B5" i="1"/>
  <c r="B4" i="1"/>
  <c r="B3" i="1"/>
  <c r="B9" i="2" l="1"/>
  <c r="B10" i="2"/>
  <c r="C7" i="2"/>
  <c r="B8" i="2"/>
  <c r="B6" i="2"/>
  <c r="C6" i="2"/>
  <c r="B7" i="2"/>
  <c r="C8" i="2"/>
  <c r="B5" i="2"/>
  <c r="B3" i="2"/>
  <c r="C5" i="2"/>
  <c r="B2" i="2"/>
  <c r="A12" i="1"/>
  <c r="B11" i="1"/>
  <c r="A13" i="1" l="1"/>
  <c r="B12" i="1"/>
  <c r="A14" i="1" l="1"/>
  <c r="B13" i="1"/>
  <c r="A15" i="1" l="1"/>
  <c r="B14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B15" i="1"/>
  <c r="A44" i="1" l="1"/>
  <c r="B43" i="1"/>
  <c r="B16" i="1"/>
  <c r="A45" i="1" l="1"/>
  <c r="B44" i="1"/>
  <c r="B17" i="1"/>
  <c r="A46" i="1" l="1"/>
  <c r="B45" i="1"/>
  <c r="B18" i="1"/>
  <c r="A47" i="1" l="1"/>
  <c r="B46" i="1"/>
  <c r="B19" i="1"/>
  <c r="A48" i="1" l="1"/>
  <c r="B47" i="1"/>
  <c r="B21" i="1"/>
  <c r="B20" i="1"/>
  <c r="A49" i="1" l="1"/>
  <c r="B48" i="1"/>
  <c r="B22" i="1"/>
  <c r="A50" i="1" l="1"/>
  <c r="B49" i="1"/>
  <c r="B23" i="1"/>
  <c r="A51" i="1" l="1"/>
  <c r="B50" i="1"/>
  <c r="B24" i="1"/>
  <c r="A52" i="1" l="1"/>
  <c r="B51" i="1"/>
  <c r="B25" i="1"/>
  <c r="A53" i="1" l="1"/>
  <c r="B52" i="1"/>
  <c r="B26" i="1"/>
  <c r="A54" i="1" l="1"/>
  <c r="B53" i="1"/>
  <c r="B27" i="1"/>
  <c r="A55" i="1" l="1"/>
  <c r="B54" i="1"/>
  <c r="B28" i="1"/>
  <c r="A56" i="1" l="1"/>
  <c r="B55" i="1"/>
  <c r="B29" i="1"/>
  <c r="A57" i="1" l="1"/>
  <c r="B56" i="1"/>
  <c r="B30" i="1"/>
  <c r="A58" i="1" l="1"/>
  <c r="B57" i="1"/>
  <c r="B31" i="1"/>
  <c r="A59" i="1" l="1"/>
  <c r="B58" i="1"/>
  <c r="B32" i="1"/>
  <c r="A60" i="1" l="1"/>
  <c r="B59" i="1"/>
  <c r="B33" i="1"/>
  <c r="A61" i="1" l="1"/>
  <c r="B60" i="1"/>
  <c r="B34" i="1"/>
  <c r="A62" i="1" l="1"/>
  <c r="B61" i="1"/>
  <c r="B35" i="1"/>
  <c r="A63" i="1" l="1"/>
  <c r="B62" i="1"/>
  <c r="B36" i="1"/>
  <c r="A64" i="1" l="1"/>
  <c r="B63" i="1"/>
  <c r="B37" i="1"/>
  <c r="A65" i="1" l="1"/>
  <c r="B64" i="1"/>
  <c r="B38" i="1"/>
  <c r="A66" i="1" l="1"/>
  <c r="B65" i="1"/>
  <c r="B39" i="1"/>
  <c r="A67" i="1" l="1"/>
  <c r="B66" i="1"/>
  <c r="B40" i="1"/>
  <c r="A68" i="1" l="1"/>
  <c r="B67" i="1"/>
  <c r="B41" i="1"/>
  <c r="B42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90" i="1" s="1"/>
  <c r="B89" i="1"/>
</calcChain>
</file>

<file path=xl/sharedStrings.xml><?xml version="1.0" encoding="utf-8"?>
<sst xmlns="http://schemas.openxmlformats.org/spreadsheetml/2006/main" count="440" uniqueCount="329">
  <si>
    <t>赔率</t>
  </si>
  <si>
    <t>概率</t>
  </si>
  <si>
    <t>Washington</t>
  </si>
  <si>
    <t>UConn</t>
  </si>
  <si>
    <t>Arizona</t>
  </si>
  <si>
    <t>Baylor</t>
  </si>
  <si>
    <t>Army</t>
  </si>
  <si>
    <t>Central Michigan</t>
  </si>
  <si>
    <t>Eastern Michigan</t>
  </si>
  <si>
    <t>West Virginia</t>
  </si>
  <si>
    <t>Kent State</t>
  </si>
  <si>
    <t>Buffalo</t>
  </si>
  <si>
    <t>Purdue</t>
  </si>
  <si>
    <t>Troy</t>
  </si>
  <si>
    <t>Michigan State</t>
  </si>
  <si>
    <t>SMU</t>
  </si>
  <si>
    <t>Wyoming</t>
  </si>
  <si>
    <t>UNLV</t>
  </si>
  <si>
    <t>Coastal Carolina</t>
  </si>
  <si>
    <t>Old Dominion</t>
  </si>
  <si>
    <t>Texas State</t>
  </si>
  <si>
    <t>Temple</t>
  </si>
  <si>
    <t>UTSA</t>
  </si>
  <si>
    <t>Akron</t>
  </si>
  <si>
    <t>Northern Illinois</t>
  </si>
  <si>
    <t>Mississippi State</t>
  </si>
  <si>
    <t>Southern Miss</t>
  </si>
  <si>
    <t>Washington State</t>
  </si>
  <si>
    <t>Penn State</t>
  </si>
  <si>
    <t>Maryland</t>
  </si>
  <si>
    <t>Hawai'i</t>
  </si>
  <si>
    <t>Georgia State</t>
  </si>
  <si>
    <t>Florida Atlantic</t>
  </si>
  <si>
    <t>Pittsburgh</t>
  </si>
  <si>
    <t>Nevada</t>
  </si>
  <si>
    <t>Lafayette</t>
  </si>
  <si>
    <t>Florida State</t>
  </si>
  <si>
    <t>Host</t>
  </si>
  <si>
    <t>Guest</t>
  </si>
  <si>
    <t>Duke</t>
  </si>
  <si>
    <t>Michigan</t>
  </si>
  <si>
    <t>Boston College</t>
  </si>
  <si>
    <t>Houston</t>
  </si>
  <si>
    <t>TCU</t>
  </si>
  <si>
    <t>Tulane</t>
  </si>
  <si>
    <t>Bowling Green</t>
  </si>
  <si>
    <t>Miami (OH)</t>
  </si>
  <si>
    <t>South Carolina</t>
  </si>
  <si>
    <t>UCF</t>
  </si>
  <si>
    <t>Toledo</t>
  </si>
  <si>
    <t>Massachusetts</t>
  </si>
  <si>
    <t>Northwestern</t>
  </si>
  <si>
    <t>UL Monroe</t>
  </si>
  <si>
    <t>Wisconsin</t>
  </si>
  <si>
    <t>Clemson</t>
  </si>
  <si>
    <t>Air Force</t>
  </si>
  <si>
    <t>Boise State</t>
  </si>
  <si>
    <t>App State</t>
  </si>
  <si>
    <t>James Madison</t>
  </si>
  <si>
    <t>Marshall</t>
  </si>
  <si>
    <t>Charlotte</t>
  </si>
  <si>
    <t>North Texas</t>
  </si>
  <si>
    <t>Ball State</t>
  </si>
  <si>
    <t>Ohio</t>
  </si>
  <si>
    <t>Arizona State</t>
  </si>
  <si>
    <t>UAB</t>
  </si>
  <si>
    <t>Florida</t>
  </si>
  <si>
    <t>Louisiana</t>
  </si>
  <si>
    <t>Arkansas</t>
  </si>
  <si>
    <t>Kentucky</t>
  </si>
  <si>
    <t>Iowa</t>
  </si>
  <si>
    <t>UCLA</t>
  </si>
  <si>
    <t>Colorado State</t>
  </si>
  <si>
    <t>Georgia Southern</t>
  </si>
  <si>
    <t>Syracuse</t>
  </si>
  <si>
    <t>Auburn</t>
  </si>
  <si>
    <t>Oklahoma State</t>
  </si>
  <si>
    <t>New Mexico</t>
  </si>
  <si>
    <t>Oregon State</t>
  </si>
  <si>
    <t>Stanford</t>
  </si>
  <si>
    <t>Vanderbilt</t>
  </si>
  <si>
    <t>LSU</t>
  </si>
  <si>
    <t>Georgia Tech</t>
  </si>
  <si>
    <t>Oklahoma</t>
  </si>
  <si>
    <t>Before Spread</t>
  </si>
  <si>
    <t>Before O/U</t>
  </si>
  <si>
    <t>Indiana</t>
  </si>
  <si>
    <t>Georgia</t>
  </si>
  <si>
    <t>Ole Miss</t>
  </si>
  <si>
    <t>Ohio State</t>
  </si>
  <si>
    <t>Texas Tech</t>
  </si>
  <si>
    <t>Memphis</t>
  </si>
  <si>
    <t>Texas A&amp;M</t>
  </si>
  <si>
    <t>Texas</t>
  </si>
  <si>
    <t>Tennessee</t>
  </si>
  <si>
    <t>Alabama</t>
  </si>
  <si>
    <t>Notre Dame</t>
  </si>
  <si>
    <t>South Florida</t>
  </si>
  <si>
    <t>BYU</t>
  </si>
  <si>
    <t>Cincinnati</t>
  </si>
  <si>
    <t>Utah</t>
  </si>
  <si>
    <t>Missouri</t>
  </si>
  <si>
    <t>USC</t>
  </si>
  <si>
    <t>Guest Before Odds</t>
  </si>
  <si>
    <t>Week Ranking</t>
  </si>
  <si>
    <t>Guest Before Vol</t>
  </si>
  <si>
    <t>Host Before Vol</t>
  </si>
  <si>
    <t>Host Before Odds</t>
  </si>
  <si>
    <t>Half O/U</t>
  </si>
  <si>
    <t>4th O/U</t>
  </si>
  <si>
    <t>Half Spread</t>
  </si>
  <si>
    <t>4th Spread</t>
  </si>
  <si>
    <t>Virginia</t>
  </si>
  <si>
    <t>Guest Result</t>
  </si>
  <si>
    <t>Host Result</t>
  </si>
  <si>
    <t>Total Final</t>
  </si>
  <si>
    <t>Half-Before</t>
  </si>
  <si>
    <t>Final-Before</t>
  </si>
  <si>
    <t>Predicted O/U</t>
  </si>
  <si>
    <t>O/U Result</t>
  </si>
  <si>
    <t>New York</t>
  </si>
  <si>
    <t>Indianapolis</t>
  </si>
  <si>
    <t>Green Bay</t>
  </si>
  <si>
    <t>Atlanta</t>
  </si>
  <si>
    <t>result</t>
  </si>
  <si>
    <t>Los Angeles</t>
  </si>
  <si>
    <t>LAR 35, JAX 7</t>
  </si>
  <si>
    <t>New Orleans</t>
  </si>
  <si>
    <t>CHI 26, NO 14</t>
  </si>
  <si>
    <t>Miami</t>
  </si>
  <si>
    <t>CLE 31, MIA 6</t>
  </si>
  <si>
    <t>New England</t>
  </si>
  <si>
    <t>NE 31, TEN 13</t>
  </si>
  <si>
    <t>Las Vegas</t>
  </si>
  <si>
    <t>KC 31, LV 0</t>
  </si>
  <si>
    <t>Philadelphia</t>
  </si>
  <si>
    <t>PHI 28, MIN 22</t>
  </si>
  <si>
    <t>Carolina</t>
  </si>
  <si>
    <t>CAR 13, NYJ 6</t>
  </si>
  <si>
    <t>Jacksonville</t>
  </si>
  <si>
    <t>Chicago</t>
  </si>
  <si>
    <t>Cleveland</t>
  </si>
  <si>
    <t>Kansas City</t>
  </si>
  <si>
    <t>Minnesota</t>
  </si>
  <si>
    <t>Denver</t>
  </si>
  <si>
    <t>Dallas</t>
  </si>
  <si>
    <t>San Francisco</t>
  </si>
  <si>
    <t>Spread Ref</t>
  </si>
  <si>
    <t>ATL</t>
  </si>
  <si>
    <t>LAR</t>
  </si>
  <si>
    <t>DEN 33, NYG 32</t>
  </si>
  <si>
    <t>IND 38, LAC 24</t>
  </si>
  <si>
    <t>DAL 44, WSH 22</t>
  </si>
  <si>
    <t>GB 27, ARI 23</t>
  </si>
  <si>
    <t>CHI</t>
  </si>
  <si>
    <t>CLE</t>
  </si>
  <si>
    <t>NE</t>
  </si>
  <si>
    <t>KC</t>
  </si>
  <si>
    <t>PHI</t>
  </si>
  <si>
    <t>CAR</t>
  </si>
  <si>
    <t>DEN</t>
  </si>
  <si>
    <t>LAC</t>
  </si>
  <si>
    <t>DAL</t>
  </si>
  <si>
    <t>GB</t>
  </si>
  <si>
    <t>Return Per 1$</t>
  </si>
  <si>
    <t>O/U diff</t>
  </si>
  <si>
    <t>Spread Diff</t>
  </si>
  <si>
    <t>Spread Reff</t>
  </si>
  <si>
    <t>VU</t>
  </si>
  <si>
    <t>DUKE</t>
  </si>
  <si>
    <t>MICH</t>
  </si>
  <si>
    <t>TUL</t>
  </si>
  <si>
    <t>BGSU</t>
  </si>
  <si>
    <t>MOH</t>
  </si>
  <si>
    <t>OKL</t>
  </si>
  <si>
    <t>TOL</t>
  </si>
  <si>
    <t>NU</t>
  </si>
  <si>
    <t>TROY</t>
  </si>
  <si>
    <t>OSU</t>
  </si>
  <si>
    <t>IU</t>
  </si>
  <si>
    <t>UGA</t>
  </si>
  <si>
    <t>CLEM</t>
  </si>
  <si>
    <t>AF</t>
  </si>
  <si>
    <t>BOIS</t>
  </si>
  <si>
    <t>APP</t>
  </si>
  <si>
    <t>JMU</t>
  </si>
  <si>
    <t>TXST</t>
  </si>
  <si>
    <t>TEM</t>
  </si>
  <si>
    <t>UNT</t>
  </si>
  <si>
    <t>AKR</t>
  </si>
  <si>
    <t>OHIO</t>
  </si>
  <si>
    <t>TTU</t>
  </si>
  <si>
    <t>MEM</t>
  </si>
  <si>
    <t>FLA</t>
  </si>
  <si>
    <t>USM</t>
  </si>
  <si>
    <t>TA&amp;M</t>
  </si>
  <si>
    <t>UVA</t>
  </si>
  <si>
    <t>TEX</t>
  </si>
  <si>
    <t>IOWA</t>
  </si>
  <si>
    <t>CSU</t>
  </si>
  <si>
    <t>GASO</t>
  </si>
  <si>
    <t>ALA</t>
  </si>
  <si>
    <t>ND</t>
  </si>
  <si>
    <t>USF</t>
  </si>
  <si>
    <t>PITT</t>
  </si>
  <si>
    <t>MIZ</t>
  </si>
  <si>
    <t>UTAH</t>
  </si>
  <si>
    <t>CIN</t>
  </si>
  <si>
    <t>UNM</t>
  </si>
  <si>
    <t>ORST</t>
  </si>
  <si>
    <t>FSU</t>
  </si>
  <si>
    <t>BeforeSpread</t>
  </si>
  <si>
    <t>HalfSpread</t>
  </si>
  <si>
    <t>4thSpread</t>
  </si>
  <si>
    <t>O/U Diff</t>
  </si>
  <si>
    <t>Predict=Result</t>
  </si>
  <si>
    <t>O/U</t>
  </si>
  <si>
    <t>Spread</t>
  </si>
  <si>
    <t>Final - Before</t>
  </si>
  <si>
    <t>Spread Final</t>
  </si>
  <si>
    <t>ARIZ</t>
  </si>
  <si>
    <t>CONN</t>
  </si>
  <si>
    <t>BUFF</t>
  </si>
  <si>
    <t>Predict Direction</t>
  </si>
  <si>
    <t>Spread Result</t>
  </si>
  <si>
    <t>STD.S of change</t>
  </si>
  <si>
    <t>Simple Mean of change</t>
  </si>
  <si>
    <t>Count</t>
  </si>
  <si>
    <t>HalfTime Direction Prediction Correctness</t>
  </si>
  <si>
    <t>HalfTime Move Up/+</t>
  </si>
  <si>
    <t>HalfTime Move Under/-</t>
  </si>
  <si>
    <t>Kennesaw State</t>
  </si>
  <si>
    <t>Western Kentucky</t>
  </si>
  <si>
    <t>Middle Tennessee</t>
  </si>
  <si>
    <t>Missouri State</t>
  </si>
  <si>
    <t>South Alabama</t>
  </si>
  <si>
    <t>California</t>
  </si>
  <si>
    <t>8Ole Miss</t>
  </si>
  <si>
    <t>16Virginia</t>
  </si>
  <si>
    <t>18South Florida</t>
  </si>
  <si>
    <t>Rutgers</t>
  </si>
  <si>
    <t>Kansas State</t>
  </si>
  <si>
    <t>Utah State</t>
  </si>
  <si>
    <t>4Alabama</t>
  </si>
  <si>
    <t>15Missouri</t>
  </si>
  <si>
    <t>11BYU</t>
  </si>
  <si>
    <t>23Illinois</t>
  </si>
  <si>
    <t>NC State</t>
  </si>
  <si>
    <t>San Diego State</t>
  </si>
  <si>
    <t>Western Michigan</t>
  </si>
  <si>
    <t>22Texas</t>
  </si>
  <si>
    <t>3Texas A&amp;M</t>
  </si>
  <si>
    <t>25Michigan</t>
  </si>
  <si>
    <t>17Tennessee</t>
  </si>
  <si>
    <t>Colorado</t>
  </si>
  <si>
    <t>Florida International</t>
  </si>
  <si>
    <t>Louisiana Tech</t>
  </si>
  <si>
    <t>Delaware</t>
  </si>
  <si>
    <t>New Mexico State</t>
  </si>
  <si>
    <t>Virginia Tech</t>
  </si>
  <si>
    <t>2Indiana</t>
  </si>
  <si>
    <t>7Georgia Tech</t>
  </si>
  <si>
    <t>13Oklahoma</t>
  </si>
  <si>
    <t>North Carolina</t>
  </si>
  <si>
    <t>Nebraska</t>
  </si>
  <si>
    <t>Wake Forest</t>
  </si>
  <si>
    <t>Kansas</t>
  </si>
  <si>
    <t>Rice</t>
  </si>
  <si>
    <t>10Vanderbilt</t>
  </si>
  <si>
    <t>Iowa State</t>
  </si>
  <si>
    <t>Fresno State</t>
  </si>
  <si>
    <t>Navy</t>
  </si>
  <si>
    <t>Tulsa</t>
  </si>
  <si>
    <t>14Texas Tech</t>
  </si>
  <si>
    <t>21Cincinnati</t>
  </si>
  <si>
    <t>6Oregon</t>
  </si>
  <si>
    <t>9Miami</t>
  </si>
  <si>
    <t>Arkansas State</t>
  </si>
  <si>
    <t>20LSU</t>
  </si>
  <si>
    <t>19Louisville</t>
  </si>
  <si>
    <t>24Arizona State</t>
  </si>
  <si>
    <t>1stSpread</t>
  </si>
  <si>
    <t>1stO/U</t>
  </si>
  <si>
    <t>HalfO/U</t>
  </si>
  <si>
    <t>DEL</t>
  </si>
  <si>
    <t>VT</t>
  </si>
  <si>
    <t>GT</t>
  </si>
  <si>
    <t>OU</t>
  </si>
  <si>
    <t>NEB</t>
  </si>
  <si>
    <t>RUTG</t>
  </si>
  <si>
    <t>KU</t>
  </si>
  <si>
    <t>ODU</t>
  </si>
  <si>
    <t>ARK</t>
  </si>
  <si>
    <t>BUF</t>
  </si>
  <si>
    <t>VAN</t>
  </si>
  <si>
    <t>ISU</t>
  </si>
  <si>
    <t>WASH</t>
  </si>
  <si>
    <t>WSU</t>
  </si>
  <si>
    <t>SDSU</t>
  </si>
  <si>
    <t>NAVY</t>
  </si>
  <si>
    <t>NIU</t>
  </si>
  <si>
    <t>CMU</t>
  </si>
  <si>
    <t>M-OH</t>
  </si>
  <si>
    <t>ORE</t>
  </si>
  <si>
    <t>MIA</t>
  </si>
  <si>
    <t>ARST</t>
  </si>
  <si>
    <t>LOU</t>
  </si>
  <si>
    <t>WYO</t>
  </si>
  <si>
    <t>TENN</t>
  </si>
  <si>
    <t>ASU</t>
  </si>
  <si>
    <t>FIU</t>
  </si>
  <si>
    <t>LT</t>
  </si>
  <si>
    <t>NMSU</t>
  </si>
  <si>
    <t>GAST</t>
  </si>
  <si>
    <t>CHAR</t>
  </si>
  <si>
    <t>HalfTime Trend</t>
  </si>
  <si>
    <t>HalfTime Trend Stay further %</t>
  </si>
  <si>
    <t>Final-Halftime</t>
  </si>
  <si>
    <t>Final-Half</t>
  </si>
  <si>
    <t>Geometric Mean of change Before-Result</t>
  </si>
  <si>
    <t>Geometric Mean Halftime-Result</t>
  </si>
  <si>
    <t>Simple Mean Halftime-Result</t>
  </si>
  <si>
    <t>College FootBall Spread</t>
  </si>
  <si>
    <t>College Football O/U</t>
  </si>
  <si>
    <t>Total Points Distribution</t>
  </si>
  <si>
    <t>Total Spread Distribution</t>
  </si>
  <si>
    <t>Average In Result</t>
  </si>
  <si>
    <t>Median in Result</t>
  </si>
  <si>
    <t>std.s in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</si>
</sst>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1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2" applyNumberFormat="1" applyFont="1" applyBorder="1"/>
    <xf numFmtId="165" fontId="0" fillId="0" borderId="2" xfId="2" applyNumberFormat="1" applyFont="1" applyFill="1" applyBorder="1"/>
    <xf numFmtId="165" fontId="0" fillId="0" borderId="0" xfId="2" applyNumberFormat="1" applyFont="1" applyFill="1" applyBorder="1"/>
    <xf numFmtId="165" fontId="0" fillId="0" borderId="5" xfId="2" applyNumberFormat="1" applyFont="1" applyFill="1" applyBorder="1"/>
    <xf numFmtId="43" fontId="0" fillId="0" borderId="0" xfId="2" applyFont="1"/>
    <xf numFmtId="43" fontId="0" fillId="2" borderId="0" xfId="2" applyFont="1" applyFill="1"/>
    <xf numFmtId="1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1" fontId="0" fillId="3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0" borderId="2" xfId="0" applyFill="1" applyBorder="1"/>
    <xf numFmtId="0" fontId="0" fillId="0" borderId="5" xfId="0" applyFill="1" applyBorder="1"/>
    <xf numFmtId="9" fontId="0" fillId="0" borderId="0" xfId="1" applyFont="1" applyFill="1"/>
    <xf numFmtId="43" fontId="0" fillId="0" borderId="0" xfId="2" applyFont="1" applyFill="1"/>
  </cellXfs>
  <cellStyles count="3">
    <cellStyle name="Comma" xfId="2" builtinId="3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Points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Points Distribution</a:t>
          </a:r>
        </a:p>
      </cx:txPr>
    </cx:title>
    <cx:plotArea>
      <cx:plotAreaRegion>
        <cx:series layoutId="clusteredColumn" uniqueId="{E6641F02-811E-439D-BFE2-EA5B2E03596D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Total Spread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Spread Distribution</a:t>
          </a:r>
        </a:p>
      </cx:txPr>
    </cx:title>
    <cx:plotArea>
      <cx:plotAreaRegion>
        <cx:series layoutId="clusteredColumn" uniqueId="{EA612AFC-70CF-4B8B-85AD-57696E9887AA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Volatility O/U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Volatility O/U</a:t>
          </a:r>
        </a:p>
      </cx:txPr>
    </cx:title>
    <cx:plotArea>
      <cx:plotAreaRegion>
        <cx:series layoutId="clusteredColumn" uniqueId="{26F4BB3F-AC9D-4CF4-8342-B734CC3B2B57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Volatility Spread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Volatility Spread</a:t>
          </a:r>
        </a:p>
      </cx:txPr>
    </cx:title>
    <cx:plotArea>
      <cx:plotAreaRegion>
        <cx:series layoutId="clusteredColumn" uniqueId="{FB86780F-2BBA-4CF5-8988-54B12981C3E7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2</xdr:row>
      <xdr:rowOff>34925</xdr:rowOff>
    </xdr:from>
    <xdr:to>
      <xdr:col>13</xdr:col>
      <xdr:colOff>285750</xdr:colOff>
      <xdr:row>16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8D40FB-096C-4F5E-9D5E-75460FA53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415925"/>
              <a:ext cx="4562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889000</xdr:colOff>
      <xdr:row>21</xdr:row>
      <xdr:rowOff>3175</xdr:rowOff>
    </xdr:from>
    <xdr:to>
      <xdr:col>13</xdr:col>
      <xdr:colOff>263525</xdr:colOff>
      <xdr:row>35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84DE84-923A-4FFE-9EED-7BD5EA5CA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5400" y="4003675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190500</xdr:colOff>
      <xdr:row>1</xdr:row>
      <xdr:rowOff>162278</xdr:rowOff>
    </xdr:from>
    <xdr:to>
      <xdr:col>21</xdr:col>
      <xdr:colOff>518231</xdr:colOff>
      <xdr:row>16</xdr:row>
      <xdr:rowOff>47978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7C16099-A136-4CA7-ACE6-61A98D850E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0556" y="352778"/>
              <a:ext cx="4575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500944</xdr:colOff>
      <xdr:row>20</xdr:row>
      <xdr:rowOff>77611</xdr:rowOff>
    </xdr:from>
    <xdr:to>
      <xdr:col>22</xdr:col>
      <xdr:colOff>221897</xdr:colOff>
      <xdr:row>34</xdr:row>
      <xdr:rowOff>153811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9DE02D3-0D5E-432A-B9E3-5296823813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0" y="3887611"/>
              <a:ext cx="4575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388C-4B99-4974-B6EE-C1C02F3F296F}">
  <dimension ref="A1:G87"/>
  <sheetViews>
    <sheetView tabSelected="1" zoomScale="110" zoomScaleNormal="110" workbookViewId="0">
      <selection activeCell="E45" sqref="E45:F47"/>
    </sheetView>
  </sheetViews>
  <sheetFormatPr defaultRowHeight="15" x14ac:dyDescent="0.25"/>
  <cols>
    <col min="1" max="1" width="35.85546875" bestFit="1" customWidth="1"/>
    <col min="2" max="2" width="11.85546875" style="17" bestFit="1" customWidth="1"/>
    <col min="3" max="3" width="8.42578125" style="17" bestFit="1" customWidth="1"/>
    <col min="4" max="4" width="18.140625" customWidth="1"/>
    <col min="5" max="5" width="8.42578125" bestFit="1" customWidth="1"/>
    <col min="6" max="6" width="13.85546875" bestFit="1" customWidth="1"/>
  </cols>
  <sheetData>
    <row r="1" spans="1:7" x14ac:dyDescent="0.25">
      <c r="B1" s="17" t="s">
        <v>216</v>
      </c>
      <c r="C1" s="17" t="s">
        <v>217</v>
      </c>
      <c r="D1" t="s">
        <v>227</v>
      </c>
      <c r="G1" t="s">
        <v>324</v>
      </c>
    </row>
    <row r="2" spans="1:7" x14ac:dyDescent="0.25">
      <c r="A2" t="s">
        <v>319</v>
      </c>
      <c r="B2" s="17">
        <f>GEOMEAN(CFBWeek8!Z2:Z50)</f>
        <v>9.4126881462191427</v>
      </c>
      <c r="C2" s="17">
        <f>GEOMEAN(CFBWeek8!AC2:AC50)</f>
        <v>9.5961461303698208</v>
      </c>
      <c r="D2">
        <f>COUNT(CFBWeek8!I:I)</f>
        <v>49</v>
      </c>
    </row>
    <row r="3" spans="1:7" x14ac:dyDescent="0.25">
      <c r="A3" t="s">
        <v>226</v>
      </c>
      <c r="B3" s="17">
        <f>AVERAGE(CFBWeek8!Z2:Z50)</f>
        <v>12.887755102040817</v>
      </c>
      <c r="C3" s="17">
        <f>AVERAGE(CFBWeek8!AC2:AC50)</f>
        <v>14.622448979591837</v>
      </c>
    </row>
    <row r="4" spans="1:7" x14ac:dyDescent="0.25">
      <c r="A4" t="s">
        <v>225</v>
      </c>
      <c r="B4" s="17">
        <f>_xlfn.STDEV.S(CFBWeek8!Z2:Z50)</f>
        <v>9.707849758766125</v>
      </c>
      <c r="C4" s="17">
        <f>_xlfn.STDEV.S(CFBWeek8!AC2:AC50)</f>
        <v>11.424813370213874</v>
      </c>
    </row>
    <row r="5" spans="1:7" x14ac:dyDescent="0.25">
      <c r="A5" t="s">
        <v>228</v>
      </c>
      <c r="B5" s="1">
        <f>SUM(CFBWeek8!X2:X50)/D2</f>
        <v>0.87755102040816324</v>
      </c>
      <c r="C5" s="1">
        <f>SUM(CFBWeek8!AI2:AI50)/D2</f>
        <v>0.7142857142857143</v>
      </c>
    </row>
    <row r="6" spans="1:7" x14ac:dyDescent="0.25">
      <c r="A6" t="s">
        <v>229</v>
      </c>
      <c r="B6" s="1">
        <f>COUNTIF(CFBWeek8!W:W,"Over")/D2</f>
        <v>0.36734693877551022</v>
      </c>
      <c r="C6" s="1">
        <f>COUNTIF(CFBWeek8!AG:AG,"+")/D2</f>
        <v>0.5714285714285714</v>
      </c>
    </row>
    <row r="7" spans="1:7" x14ac:dyDescent="0.25">
      <c r="A7" t="s">
        <v>230</v>
      </c>
      <c r="B7" s="1">
        <f>COUNTIF(CFBWeek8!W:W,"Under")/D2</f>
        <v>0.63265306122448983</v>
      </c>
      <c r="C7" s="1">
        <f>COUNTIF(CFBWeek8!AG:AG,"-")/D2</f>
        <v>0.42857142857142855</v>
      </c>
    </row>
    <row r="8" spans="1:7" x14ac:dyDescent="0.25">
      <c r="A8" t="s">
        <v>316</v>
      </c>
      <c r="B8" s="1">
        <f>SUM(CFBWeek8!AB:AB)/Analysis!D2</f>
        <v>0.65306122448979587</v>
      </c>
      <c r="C8" s="1">
        <f>SUM(CFBWeek8!AK:AK)/Analysis!D2</f>
        <v>0.48979591836734693</v>
      </c>
    </row>
    <row r="9" spans="1:7" x14ac:dyDescent="0.25">
      <c r="A9" t="s">
        <v>321</v>
      </c>
      <c r="B9" s="17">
        <f>AVERAGE(CFBWeek8!Y2:Y50)</f>
        <v>7.7224489795918361</v>
      </c>
      <c r="C9" s="17">
        <f>AVERAGE(CFBWeek8!AF:AF)</f>
        <v>8.742857142857142</v>
      </c>
    </row>
    <row r="10" spans="1:7" x14ac:dyDescent="0.25">
      <c r="A10" t="s">
        <v>320</v>
      </c>
      <c r="B10" s="17">
        <f>GEOMEAN(CFBWeek8!Y2:Y50)</f>
        <v>4.6049655334898709</v>
      </c>
      <c r="C10" s="17">
        <f>GEOMEAN(CFBWeek8!AF:AF)</f>
        <v>4.7915660986459452</v>
      </c>
    </row>
    <row r="11" spans="1:7" x14ac:dyDescent="0.25">
      <c r="A11" t="s">
        <v>326</v>
      </c>
      <c r="B11" s="17">
        <f>AVERAGE(CFBWeek8!I2:I50)</f>
        <v>53.795918367346935</v>
      </c>
      <c r="C11" s="17">
        <f>AVERAGE(CFBWeek8!L2:L50)</f>
        <v>-9.2755102040816322</v>
      </c>
    </row>
    <row r="12" spans="1:7" x14ac:dyDescent="0.25">
      <c r="A12" t="s">
        <v>327</v>
      </c>
      <c r="B12" s="17">
        <f>MEDIAN(CFBWeek8!I2:I50)</f>
        <v>51</v>
      </c>
      <c r="C12" s="17">
        <f>MEDIAN(CFBWeek8!L2:L50)</f>
        <v>-6.5</v>
      </c>
    </row>
    <row r="13" spans="1:7" x14ac:dyDescent="0.25">
      <c r="A13" t="s">
        <v>328</v>
      </c>
      <c r="B13" s="17">
        <f>_xlfn.STDEV.S(CFBWeek8!I2:I50)</f>
        <v>17.35412966202945</v>
      </c>
      <c r="C13" s="17">
        <f>_xlfn.STDEV.S(CFBWeek8!L2:L50)</f>
        <v>16.154546968426629</v>
      </c>
      <c r="E13" s="4"/>
    </row>
    <row r="15" spans="1:7" x14ac:dyDescent="0.25">
      <c r="E15" s="4"/>
    </row>
    <row r="17" spans="5:7" x14ac:dyDescent="0.25">
      <c r="E17" s="4"/>
    </row>
    <row r="19" spans="5:7" x14ac:dyDescent="0.25">
      <c r="E19" s="4"/>
    </row>
    <row r="20" spans="5:7" x14ac:dyDescent="0.25">
      <c r="G20" t="s">
        <v>325</v>
      </c>
    </row>
    <row r="21" spans="5:7" x14ac:dyDescent="0.25">
      <c r="E21" s="4"/>
    </row>
    <row r="23" spans="5:7" x14ac:dyDescent="0.25">
      <c r="E23" s="4"/>
    </row>
    <row r="25" spans="5:7" x14ac:dyDescent="0.25">
      <c r="E25" s="4"/>
    </row>
    <row r="27" spans="5:7" x14ac:dyDescent="0.25">
      <c r="E27" s="4"/>
    </row>
    <row r="29" spans="5:7" x14ac:dyDescent="0.25">
      <c r="E29" s="4"/>
    </row>
    <row r="31" spans="5:7" x14ac:dyDescent="0.25">
      <c r="E31" s="4"/>
    </row>
    <row r="33" spans="5:5" x14ac:dyDescent="0.25">
      <c r="E33" s="4"/>
    </row>
    <row r="35" spans="5:5" x14ac:dyDescent="0.25">
      <c r="E35" s="4"/>
    </row>
    <row r="37" spans="5:5" x14ac:dyDescent="0.25">
      <c r="E37" s="4"/>
    </row>
    <row r="39" spans="5:5" x14ac:dyDescent="0.25">
      <c r="E39" s="4"/>
    </row>
    <row r="41" spans="5:5" x14ac:dyDescent="0.25">
      <c r="E41" s="4"/>
    </row>
    <row r="43" spans="5:5" x14ac:dyDescent="0.25">
      <c r="E43" s="4"/>
    </row>
    <row r="45" spans="5:5" x14ac:dyDescent="0.25">
      <c r="E45" s="17"/>
    </row>
    <row r="46" spans="5:5" x14ac:dyDescent="0.25">
      <c r="E46" s="17"/>
    </row>
    <row r="47" spans="5:5" x14ac:dyDescent="0.25">
      <c r="E47" s="17"/>
    </row>
    <row r="49" spans="5:5" x14ac:dyDescent="0.25">
      <c r="E49" s="4"/>
    </row>
    <row r="51" spans="5:5" x14ac:dyDescent="0.25">
      <c r="E51" s="4"/>
    </row>
    <row r="53" spans="5:5" x14ac:dyDescent="0.25">
      <c r="E53" s="4"/>
    </row>
    <row r="55" spans="5:5" x14ac:dyDescent="0.25">
      <c r="E55" s="4"/>
    </row>
    <row r="57" spans="5:5" x14ac:dyDescent="0.25">
      <c r="E57" s="4"/>
    </row>
    <row r="59" spans="5:5" x14ac:dyDescent="0.25">
      <c r="E59" s="4"/>
    </row>
    <row r="61" spans="5:5" x14ac:dyDescent="0.25">
      <c r="E61" s="4"/>
    </row>
    <row r="63" spans="5:5" x14ac:dyDescent="0.25">
      <c r="E63" s="4"/>
    </row>
    <row r="65" spans="5:5" x14ac:dyDescent="0.25">
      <c r="E65" s="4"/>
    </row>
    <row r="67" spans="5:5" x14ac:dyDescent="0.25">
      <c r="E67" s="4"/>
    </row>
    <row r="69" spans="5:5" x14ac:dyDescent="0.25">
      <c r="E69" s="4"/>
    </row>
    <row r="71" spans="5:5" x14ac:dyDescent="0.25">
      <c r="E71" s="4"/>
    </row>
    <row r="73" spans="5:5" x14ac:dyDescent="0.25">
      <c r="E73" s="4"/>
    </row>
    <row r="75" spans="5:5" x14ac:dyDescent="0.25">
      <c r="E75" s="4"/>
    </row>
    <row r="77" spans="5:5" x14ac:dyDescent="0.25">
      <c r="E77" s="4"/>
    </row>
    <row r="79" spans="5:5" x14ac:dyDescent="0.25">
      <c r="E79" s="4"/>
    </row>
    <row r="81" spans="5:5" x14ac:dyDescent="0.25">
      <c r="E81" s="4"/>
    </row>
    <row r="83" spans="5:5" x14ac:dyDescent="0.25">
      <c r="E83" s="4"/>
    </row>
    <row r="85" spans="5:5" x14ac:dyDescent="0.25">
      <c r="E85" s="4"/>
    </row>
    <row r="87" spans="5:5" x14ac:dyDescent="0.25">
      <c r="E8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opLeftCell="A31" workbookViewId="0">
      <selection activeCell="I57" sqref="I57"/>
    </sheetView>
  </sheetViews>
  <sheetFormatPr defaultRowHeight="15" x14ac:dyDescent="0.25"/>
  <cols>
    <col min="2" max="2" width="9" style="1"/>
    <col min="3" max="3" width="13.7109375" style="14" bestFit="1" customWidth="1"/>
    <col min="4" max="4" width="21.42578125" bestFit="1" customWidth="1"/>
    <col min="5" max="5" width="18.85546875" bestFit="1" customWidth="1"/>
  </cols>
  <sheetData>
    <row r="1" spans="1:5" x14ac:dyDescent="0.25">
      <c r="A1" t="s">
        <v>0</v>
      </c>
      <c r="B1" s="1" t="s">
        <v>1</v>
      </c>
      <c r="C1" s="14" t="s">
        <v>164</v>
      </c>
      <c r="D1" t="s">
        <v>322</v>
      </c>
      <c r="E1" t="s">
        <v>323</v>
      </c>
    </row>
    <row r="2" spans="1:5" x14ac:dyDescent="0.25">
      <c r="A2">
        <v>-1000</v>
      </c>
      <c r="B2" s="1">
        <f>IF(A2&lt;0, (-A2)/(-A2+100), 100/(A2+100))</f>
        <v>0.90909090909090906</v>
      </c>
      <c r="C2" s="14">
        <f>IF(A2&gt;0, 1+A2/100, 1+100/ABS(A2))</f>
        <v>1.1000000000000001</v>
      </c>
    </row>
    <row r="3" spans="1:5" x14ac:dyDescent="0.25">
      <c r="A3">
        <f>A2+50</f>
        <v>-950</v>
      </c>
      <c r="B3" s="1">
        <f t="shared" ref="B3:B66" si="0">IF(A3&lt;0, (-A3)/(-A3+100), 100/(A3+100))</f>
        <v>0.90476190476190477</v>
      </c>
      <c r="C3" s="14">
        <f t="shared" ref="C3:C66" si="1">IF(A3&gt;0, 1+A3/100, 1+100/ABS(A3))</f>
        <v>1.1052631578947367</v>
      </c>
    </row>
    <row r="4" spans="1:5" x14ac:dyDescent="0.25">
      <c r="A4">
        <f t="shared" ref="A4:A16" si="2">A3+50</f>
        <v>-900</v>
      </c>
      <c r="B4" s="1">
        <f t="shared" si="0"/>
        <v>0.9</v>
      </c>
      <c r="C4" s="14">
        <f t="shared" si="1"/>
        <v>1.1111111111111112</v>
      </c>
    </row>
    <row r="5" spans="1:5" x14ac:dyDescent="0.25">
      <c r="A5">
        <f t="shared" si="2"/>
        <v>-850</v>
      </c>
      <c r="B5" s="1">
        <f t="shared" si="0"/>
        <v>0.89473684210526316</v>
      </c>
      <c r="C5" s="14">
        <f t="shared" si="1"/>
        <v>1.1176470588235294</v>
      </c>
    </row>
    <row r="6" spans="1:5" x14ac:dyDescent="0.25">
      <c r="A6">
        <f t="shared" si="2"/>
        <v>-800</v>
      </c>
      <c r="B6" s="1">
        <f t="shared" si="0"/>
        <v>0.88888888888888884</v>
      </c>
      <c r="C6" s="14">
        <f t="shared" si="1"/>
        <v>1.125</v>
      </c>
    </row>
    <row r="7" spans="1:5" x14ac:dyDescent="0.25">
      <c r="A7">
        <f t="shared" si="2"/>
        <v>-750</v>
      </c>
      <c r="B7" s="1">
        <f t="shared" si="0"/>
        <v>0.88235294117647056</v>
      </c>
      <c r="C7" s="14">
        <f t="shared" si="1"/>
        <v>1.1333333333333333</v>
      </c>
    </row>
    <row r="8" spans="1:5" x14ac:dyDescent="0.25">
      <c r="A8">
        <f t="shared" si="2"/>
        <v>-700</v>
      </c>
      <c r="B8" s="1">
        <f t="shared" si="0"/>
        <v>0.875</v>
      </c>
      <c r="C8" s="14">
        <f t="shared" si="1"/>
        <v>1.1428571428571428</v>
      </c>
    </row>
    <row r="9" spans="1:5" x14ac:dyDescent="0.25">
      <c r="A9">
        <f t="shared" si="2"/>
        <v>-650</v>
      </c>
      <c r="B9" s="1">
        <f t="shared" si="0"/>
        <v>0.8666666666666667</v>
      </c>
      <c r="C9" s="14">
        <f t="shared" si="1"/>
        <v>1.1538461538461537</v>
      </c>
    </row>
    <row r="10" spans="1:5" x14ac:dyDescent="0.25">
      <c r="A10">
        <f t="shared" si="2"/>
        <v>-600</v>
      </c>
      <c r="B10" s="1">
        <f t="shared" si="0"/>
        <v>0.8571428571428571</v>
      </c>
      <c r="C10" s="14">
        <f t="shared" si="1"/>
        <v>1.1666666666666667</v>
      </c>
    </row>
    <row r="11" spans="1:5" x14ac:dyDescent="0.25">
      <c r="A11">
        <f t="shared" si="2"/>
        <v>-550</v>
      </c>
      <c r="B11" s="1">
        <f t="shared" si="0"/>
        <v>0.84615384615384615</v>
      </c>
      <c r="C11" s="14">
        <f t="shared" si="1"/>
        <v>1.1818181818181819</v>
      </c>
    </row>
    <row r="12" spans="1:5" x14ac:dyDescent="0.25">
      <c r="A12">
        <f t="shared" si="2"/>
        <v>-500</v>
      </c>
      <c r="B12" s="1">
        <f t="shared" si="0"/>
        <v>0.83333333333333337</v>
      </c>
      <c r="C12" s="14">
        <f t="shared" si="1"/>
        <v>1.2</v>
      </c>
    </row>
    <row r="13" spans="1:5" x14ac:dyDescent="0.25">
      <c r="A13">
        <f t="shared" si="2"/>
        <v>-450</v>
      </c>
      <c r="B13" s="1">
        <f t="shared" si="0"/>
        <v>0.81818181818181823</v>
      </c>
      <c r="C13" s="14">
        <f t="shared" si="1"/>
        <v>1.2222222222222223</v>
      </c>
    </row>
    <row r="14" spans="1:5" x14ac:dyDescent="0.25">
      <c r="A14">
        <f t="shared" si="2"/>
        <v>-400</v>
      </c>
      <c r="B14" s="1">
        <f t="shared" si="0"/>
        <v>0.8</v>
      </c>
      <c r="C14" s="14">
        <f t="shared" si="1"/>
        <v>1.25</v>
      </c>
    </row>
    <row r="15" spans="1:5" x14ac:dyDescent="0.25">
      <c r="A15">
        <f t="shared" si="2"/>
        <v>-350</v>
      </c>
      <c r="B15" s="1">
        <f t="shared" si="0"/>
        <v>0.77777777777777779</v>
      </c>
      <c r="C15" s="14">
        <f t="shared" si="1"/>
        <v>1.2857142857142856</v>
      </c>
    </row>
    <row r="16" spans="1:5" x14ac:dyDescent="0.25">
      <c r="A16">
        <f t="shared" si="2"/>
        <v>-300</v>
      </c>
      <c r="B16" s="1">
        <f t="shared" si="0"/>
        <v>0.75</v>
      </c>
      <c r="C16" s="14">
        <f t="shared" si="1"/>
        <v>1.3333333333333333</v>
      </c>
    </row>
    <row r="17" spans="1:5" x14ac:dyDescent="0.25">
      <c r="A17">
        <f>A16+10</f>
        <v>-290</v>
      </c>
      <c r="B17" s="1">
        <f t="shared" si="0"/>
        <v>0.74358974358974361</v>
      </c>
      <c r="C17" s="14">
        <f t="shared" si="1"/>
        <v>1.3448275862068966</v>
      </c>
    </row>
    <row r="18" spans="1:5" x14ac:dyDescent="0.25">
      <c r="A18">
        <f t="shared" ref="A18:A76" si="3">A17+10</f>
        <v>-280</v>
      </c>
      <c r="B18" s="1">
        <f t="shared" si="0"/>
        <v>0.73684210526315785</v>
      </c>
      <c r="C18" s="14">
        <f t="shared" si="1"/>
        <v>1.3571428571428572</v>
      </c>
    </row>
    <row r="19" spans="1:5" x14ac:dyDescent="0.25">
      <c r="A19">
        <f t="shared" si="3"/>
        <v>-270</v>
      </c>
      <c r="B19" s="1">
        <f t="shared" si="0"/>
        <v>0.72972972972972971</v>
      </c>
      <c r="C19" s="14">
        <f t="shared" si="1"/>
        <v>1.3703703703703702</v>
      </c>
    </row>
    <row r="20" spans="1:5" x14ac:dyDescent="0.25">
      <c r="A20">
        <f t="shared" si="3"/>
        <v>-260</v>
      </c>
      <c r="B20" s="1">
        <f t="shared" si="0"/>
        <v>0.72222222222222221</v>
      </c>
      <c r="C20" s="14">
        <f t="shared" si="1"/>
        <v>1.3846153846153846</v>
      </c>
    </row>
    <row r="21" spans="1:5" x14ac:dyDescent="0.25">
      <c r="A21">
        <f t="shared" si="3"/>
        <v>-250</v>
      </c>
      <c r="B21" s="1">
        <f t="shared" si="0"/>
        <v>0.7142857142857143</v>
      </c>
      <c r="C21" s="14">
        <f t="shared" si="1"/>
        <v>1.4</v>
      </c>
    </row>
    <row r="22" spans="1:5" x14ac:dyDescent="0.25">
      <c r="A22">
        <f t="shared" si="3"/>
        <v>-240</v>
      </c>
      <c r="B22" s="1">
        <f t="shared" si="0"/>
        <v>0.70588235294117652</v>
      </c>
      <c r="C22" s="14">
        <f t="shared" si="1"/>
        <v>1.4166666666666667</v>
      </c>
    </row>
    <row r="23" spans="1:5" x14ac:dyDescent="0.25">
      <c r="A23">
        <f t="shared" si="3"/>
        <v>-230</v>
      </c>
      <c r="B23" s="1">
        <f t="shared" si="0"/>
        <v>0.69696969696969702</v>
      </c>
      <c r="C23" s="14">
        <f t="shared" si="1"/>
        <v>1.4347826086956521</v>
      </c>
    </row>
    <row r="24" spans="1:5" x14ac:dyDescent="0.25">
      <c r="A24">
        <f t="shared" si="3"/>
        <v>-220</v>
      </c>
      <c r="B24" s="1">
        <f t="shared" si="0"/>
        <v>0.6875</v>
      </c>
      <c r="C24" s="14">
        <f t="shared" si="1"/>
        <v>1.4545454545454546</v>
      </c>
    </row>
    <row r="25" spans="1:5" x14ac:dyDescent="0.25">
      <c r="A25">
        <f t="shared" si="3"/>
        <v>-210</v>
      </c>
      <c r="B25" s="1">
        <f t="shared" si="0"/>
        <v>0.67741935483870963</v>
      </c>
      <c r="C25" s="14">
        <f t="shared" si="1"/>
        <v>1.4761904761904763</v>
      </c>
    </row>
    <row r="26" spans="1:5" x14ac:dyDescent="0.25">
      <c r="A26">
        <f t="shared" si="3"/>
        <v>-200</v>
      </c>
      <c r="B26" s="1">
        <f t="shared" si="0"/>
        <v>0.66666666666666663</v>
      </c>
      <c r="C26" s="14">
        <f t="shared" si="1"/>
        <v>1.5</v>
      </c>
    </row>
    <row r="27" spans="1:5" x14ac:dyDescent="0.25">
      <c r="A27">
        <f t="shared" si="3"/>
        <v>-190</v>
      </c>
      <c r="B27" s="1">
        <f t="shared" si="0"/>
        <v>0.65517241379310343</v>
      </c>
      <c r="C27" s="14">
        <f t="shared" si="1"/>
        <v>1.5263157894736841</v>
      </c>
      <c r="E27">
        <v>-5</v>
      </c>
    </row>
    <row r="28" spans="1:5" x14ac:dyDescent="0.25">
      <c r="A28">
        <f t="shared" si="3"/>
        <v>-180</v>
      </c>
      <c r="B28" s="1">
        <f t="shared" si="0"/>
        <v>0.6428571428571429</v>
      </c>
      <c r="C28" s="14">
        <f t="shared" si="1"/>
        <v>1.5555555555555556</v>
      </c>
      <c r="D28">
        <v>-3</v>
      </c>
    </row>
    <row r="29" spans="1:5" x14ac:dyDescent="0.25">
      <c r="A29">
        <f t="shared" si="3"/>
        <v>-170</v>
      </c>
      <c r="B29" s="1">
        <f t="shared" si="0"/>
        <v>0.62962962962962965</v>
      </c>
      <c r="C29" s="14">
        <f t="shared" si="1"/>
        <v>1.5882352941176472</v>
      </c>
      <c r="E29">
        <v>-4</v>
      </c>
    </row>
    <row r="30" spans="1:5" x14ac:dyDescent="0.25">
      <c r="A30">
        <f t="shared" si="3"/>
        <v>-160</v>
      </c>
      <c r="B30" s="1">
        <f t="shared" si="0"/>
        <v>0.61538461538461542</v>
      </c>
      <c r="C30" s="14">
        <f t="shared" si="1"/>
        <v>1.625</v>
      </c>
      <c r="D30">
        <v>-2</v>
      </c>
    </row>
    <row r="31" spans="1:5" x14ac:dyDescent="0.25">
      <c r="A31">
        <f t="shared" si="3"/>
        <v>-150</v>
      </c>
      <c r="B31" s="1">
        <f t="shared" si="0"/>
        <v>0.6</v>
      </c>
      <c r="C31" s="14">
        <f t="shared" si="1"/>
        <v>1.6666666666666665</v>
      </c>
      <c r="E31">
        <v>-3</v>
      </c>
    </row>
    <row r="32" spans="1:5" x14ac:dyDescent="0.25">
      <c r="A32">
        <f t="shared" si="3"/>
        <v>-140</v>
      </c>
      <c r="B32" s="1">
        <f t="shared" si="0"/>
        <v>0.58333333333333337</v>
      </c>
      <c r="C32" s="14">
        <f t="shared" si="1"/>
        <v>1.7142857142857144</v>
      </c>
      <c r="E32">
        <v>-2</v>
      </c>
    </row>
    <row r="33" spans="1:5" x14ac:dyDescent="0.25">
      <c r="A33">
        <f t="shared" si="3"/>
        <v>-130</v>
      </c>
      <c r="B33" s="1">
        <f t="shared" si="0"/>
        <v>0.56521739130434778</v>
      </c>
      <c r="C33" s="14">
        <f t="shared" si="1"/>
        <v>1.7692307692307692</v>
      </c>
      <c r="D33">
        <v>-1</v>
      </c>
    </row>
    <row r="34" spans="1:5" x14ac:dyDescent="0.25">
      <c r="A34">
        <f t="shared" si="3"/>
        <v>-120</v>
      </c>
      <c r="B34" s="1">
        <f t="shared" si="0"/>
        <v>0.54545454545454541</v>
      </c>
      <c r="C34" s="14">
        <f t="shared" si="1"/>
        <v>1.8333333333333335</v>
      </c>
      <c r="D34">
        <v>0</v>
      </c>
      <c r="E34">
        <v>-1</v>
      </c>
    </row>
    <row r="35" spans="1:5" x14ac:dyDescent="0.25">
      <c r="A35">
        <f t="shared" si="3"/>
        <v>-110</v>
      </c>
      <c r="B35" s="1">
        <f t="shared" si="0"/>
        <v>0.52380952380952384</v>
      </c>
      <c r="C35" s="14">
        <f t="shared" si="1"/>
        <v>1.9090909090909092</v>
      </c>
      <c r="D35">
        <v>0</v>
      </c>
      <c r="E35">
        <v>0</v>
      </c>
    </row>
    <row r="36" spans="1:5" s="23" customFormat="1" x14ac:dyDescent="0.25">
      <c r="A36" s="2">
        <f t="shared" si="3"/>
        <v>-100</v>
      </c>
      <c r="B36" s="3">
        <f t="shared" si="0"/>
        <v>0.5</v>
      </c>
      <c r="C36" s="15">
        <f t="shared" si="1"/>
        <v>2</v>
      </c>
      <c r="D36" s="23">
        <v>1</v>
      </c>
      <c r="E36" s="23">
        <v>1</v>
      </c>
    </row>
    <row r="37" spans="1:5" s="23" customFormat="1" hidden="1" x14ac:dyDescent="0.25">
      <c r="A37" s="2">
        <f t="shared" si="3"/>
        <v>-90</v>
      </c>
      <c r="B37" s="3">
        <f t="shared" si="0"/>
        <v>0.47368421052631576</v>
      </c>
      <c r="C37" s="15">
        <f t="shared" si="1"/>
        <v>2.1111111111111112</v>
      </c>
    </row>
    <row r="38" spans="1:5" s="23" customFormat="1" hidden="1" x14ac:dyDescent="0.25">
      <c r="A38" s="2">
        <f t="shared" si="3"/>
        <v>-80</v>
      </c>
      <c r="B38" s="3">
        <f t="shared" si="0"/>
        <v>0.44444444444444442</v>
      </c>
      <c r="C38" s="15">
        <f t="shared" si="1"/>
        <v>2.25</v>
      </c>
    </row>
    <row r="39" spans="1:5" s="23" customFormat="1" hidden="1" x14ac:dyDescent="0.25">
      <c r="A39" s="2">
        <f t="shared" si="3"/>
        <v>-70</v>
      </c>
      <c r="B39" s="3">
        <f t="shared" si="0"/>
        <v>0.41176470588235292</v>
      </c>
      <c r="C39" s="15">
        <f t="shared" si="1"/>
        <v>2.4285714285714288</v>
      </c>
    </row>
    <row r="40" spans="1:5" s="23" customFormat="1" hidden="1" x14ac:dyDescent="0.25">
      <c r="A40" s="2">
        <f t="shared" si="3"/>
        <v>-60</v>
      </c>
      <c r="B40" s="3">
        <f t="shared" si="0"/>
        <v>0.375</v>
      </c>
      <c r="C40" s="15">
        <f t="shared" si="1"/>
        <v>2.666666666666667</v>
      </c>
    </row>
    <row r="41" spans="1:5" s="23" customFormat="1" hidden="1" x14ac:dyDescent="0.25">
      <c r="A41" s="2">
        <f t="shared" si="3"/>
        <v>-50</v>
      </c>
      <c r="B41" s="3">
        <f t="shared" si="0"/>
        <v>0.33333333333333331</v>
      </c>
      <c r="C41" s="15">
        <f t="shared" si="1"/>
        <v>3</v>
      </c>
    </row>
    <row r="42" spans="1:5" s="23" customFormat="1" hidden="1" x14ac:dyDescent="0.25">
      <c r="A42" s="2">
        <f t="shared" si="3"/>
        <v>-40</v>
      </c>
      <c r="B42" s="3">
        <f t="shared" si="0"/>
        <v>0.2857142857142857</v>
      </c>
      <c r="C42" s="15">
        <f t="shared" si="1"/>
        <v>3.5</v>
      </c>
    </row>
    <row r="43" spans="1:5" s="23" customFormat="1" hidden="1" x14ac:dyDescent="0.25">
      <c r="A43" s="2">
        <f t="shared" si="3"/>
        <v>-30</v>
      </c>
      <c r="B43" s="3">
        <f t="shared" si="0"/>
        <v>0.23076923076923078</v>
      </c>
      <c r="C43" s="15">
        <f t="shared" si="1"/>
        <v>4.3333333333333339</v>
      </c>
    </row>
    <row r="44" spans="1:5" s="23" customFormat="1" hidden="1" x14ac:dyDescent="0.25">
      <c r="A44" s="2">
        <f t="shared" si="3"/>
        <v>-20</v>
      </c>
      <c r="B44" s="3">
        <f t="shared" si="0"/>
        <v>0.16666666666666666</v>
      </c>
      <c r="C44" s="15">
        <f t="shared" si="1"/>
        <v>6</v>
      </c>
    </row>
    <row r="45" spans="1:5" s="23" customFormat="1" hidden="1" x14ac:dyDescent="0.25">
      <c r="A45" s="2">
        <f t="shared" si="3"/>
        <v>-10</v>
      </c>
      <c r="B45" s="3">
        <f t="shared" si="0"/>
        <v>9.0909090909090912E-2</v>
      </c>
      <c r="C45" s="15">
        <f t="shared" si="1"/>
        <v>11</v>
      </c>
    </row>
    <row r="46" spans="1:5" s="23" customFormat="1" hidden="1" x14ac:dyDescent="0.25">
      <c r="A46" s="2">
        <f t="shared" si="3"/>
        <v>0</v>
      </c>
      <c r="B46" s="3">
        <f t="shared" si="0"/>
        <v>1</v>
      </c>
      <c r="C46" s="15" t="e">
        <f t="shared" si="1"/>
        <v>#DIV/0!</v>
      </c>
    </row>
    <row r="47" spans="1:5" s="23" customFormat="1" hidden="1" x14ac:dyDescent="0.25">
      <c r="A47" s="2">
        <f t="shared" si="3"/>
        <v>10</v>
      </c>
      <c r="B47" s="3">
        <f t="shared" si="0"/>
        <v>0.90909090909090906</v>
      </c>
      <c r="C47" s="15">
        <f t="shared" si="1"/>
        <v>1.1000000000000001</v>
      </c>
    </row>
    <row r="48" spans="1:5" s="23" customFormat="1" hidden="1" x14ac:dyDescent="0.25">
      <c r="A48" s="2">
        <f t="shared" si="3"/>
        <v>20</v>
      </c>
      <c r="B48" s="3">
        <f t="shared" si="0"/>
        <v>0.83333333333333337</v>
      </c>
      <c r="C48" s="15">
        <f t="shared" si="1"/>
        <v>1.2</v>
      </c>
    </row>
    <row r="49" spans="1:5" s="23" customFormat="1" hidden="1" x14ac:dyDescent="0.25">
      <c r="A49" s="2">
        <f t="shared" si="3"/>
        <v>30</v>
      </c>
      <c r="B49" s="3">
        <f t="shared" si="0"/>
        <v>0.76923076923076927</v>
      </c>
      <c r="C49" s="15">
        <f t="shared" si="1"/>
        <v>1.3</v>
      </c>
    </row>
    <row r="50" spans="1:5" s="23" customFormat="1" hidden="1" x14ac:dyDescent="0.25">
      <c r="A50" s="2">
        <f t="shared" si="3"/>
        <v>40</v>
      </c>
      <c r="B50" s="3">
        <f t="shared" si="0"/>
        <v>0.7142857142857143</v>
      </c>
      <c r="C50" s="15">
        <f t="shared" si="1"/>
        <v>1.4</v>
      </c>
    </row>
    <row r="51" spans="1:5" s="23" customFormat="1" hidden="1" x14ac:dyDescent="0.25">
      <c r="A51" s="2">
        <f t="shared" si="3"/>
        <v>50</v>
      </c>
      <c r="B51" s="3">
        <f t="shared" si="0"/>
        <v>0.66666666666666663</v>
      </c>
      <c r="C51" s="15">
        <f t="shared" si="1"/>
        <v>1.5</v>
      </c>
    </row>
    <row r="52" spans="1:5" s="23" customFormat="1" hidden="1" x14ac:dyDescent="0.25">
      <c r="A52" s="2">
        <f t="shared" si="3"/>
        <v>60</v>
      </c>
      <c r="B52" s="3">
        <f t="shared" si="0"/>
        <v>0.625</v>
      </c>
      <c r="C52" s="15">
        <f t="shared" si="1"/>
        <v>1.6</v>
      </c>
    </row>
    <row r="53" spans="1:5" s="23" customFormat="1" hidden="1" x14ac:dyDescent="0.25">
      <c r="A53" s="2">
        <f t="shared" si="3"/>
        <v>70</v>
      </c>
      <c r="B53" s="3">
        <f t="shared" si="0"/>
        <v>0.58823529411764708</v>
      </c>
      <c r="C53" s="15">
        <f t="shared" si="1"/>
        <v>1.7</v>
      </c>
    </row>
    <row r="54" spans="1:5" s="23" customFormat="1" hidden="1" x14ac:dyDescent="0.25">
      <c r="A54" s="2">
        <f t="shared" si="3"/>
        <v>80</v>
      </c>
      <c r="B54" s="3">
        <f t="shared" si="0"/>
        <v>0.55555555555555558</v>
      </c>
      <c r="C54" s="15">
        <f t="shared" si="1"/>
        <v>1.8</v>
      </c>
    </row>
    <row r="55" spans="1:5" s="23" customFormat="1" hidden="1" x14ac:dyDescent="0.25">
      <c r="A55" s="2">
        <f t="shared" si="3"/>
        <v>90</v>
      </c>
      <c r="B55" s="3">
        <f t="shared" si="0"/>
        <v>0.52631578947368418</v>
      </c>
      <c r="C55" s="15">
        <f t="shared" si="1"/>
        <v>1.9</v>
      </c>
    </row>
    <row r="56" spans="1:5" s="23" customFormat="1" x14ac:dyDescent="0.25">
      <c r="A56" s="2">
        <f t="shared" si="3"/>
        <v>100</v>
      </c>
      <c r="B56" s="3">
        <f t="shared" si="0"/>
        <v>0.5</v>
      </c>
      <c r="C56" s="15">
        <f t="shared" si="1"/>
        <v>2</v>
      </c>
      <c r="D56" s="23">
        <v>2</v>
      </c>
      <c r="E56" s="23">
        <v>2</v>
      </c>
    </row>
    <row r="57" spans="1:5" x14ac:dyDescent="0.25">
      <c r="A57">
        <f t="shared" si="3"/>
        <v>110</v>
      </c>
      <c r="B57" s="1">
        <f t="shared" si="0"/>
        <v>0.47619047619047616</v>
      </c>
      <c r="C57" s="14">
        <f t="shared" si="1"/>
        <v>2.1</v>
      </c>
    </row>
    <row r="58" spans="1:5" x14ac:dyDescent="0.25">
      <c r="A58">
        <f t="shared" si="3"/>
        <v>120</v>
      </c>
      <c r="B58" s="1">
        <f t="shared" si="0"/>
        <v>0.45454545454545453</v>
      </c>
      <c r="C58" s="14">
        <f t="shared" si="1"/>
        <v>2.2000000000000002</v>
      </c>
      <c r="D58">
        <v>3</v>
      </c>
      <c r="E58">
        <v>3</v>
      </c>
    </row>
    <row r="59" spans="1:5" x14ac:dyDescent="0.25">
      <c r="A59">
        <f t="shared" si="3"/>
        <v>130</v>
      </c>
      <c r="B59" s="1">
        <f t="shared" si="0"/>
        <v>0.43478260869565216</v>
      </c>
      <c r="C59" s="14">
        <f t="shared" si="1"/>
        <v>2.2999999999999998</v>
      </c>
      <c r="E59">
        <v>4</v>
      </c>
    </row>
    <row r="60" spans="1:5" x14ac:dyDescent="0.25">
      <c r="A60" s="2">
        <f t="shared" si="3"/>
        <v>140</v>
      </c>
      <c r="B60" s="3">
        <f t="shared" si="0"/>
        <v>0.41666666666666669</v>
      </c>
      <c r="C60" s="15">
        <f t="shared" si="1"/>
        <v>2.4</v>
      </c>
      <c r="D60">
        <v>4</v>
      </c>
      <c r="E60">
        <v>5</v>
      </c>
    </row>
    <row r="61" spans="1:5" x14ac:dyDescent="0.25">
      <c r="A61" s="2">
        <f t="shared" si="3"/>
        <v>150</v>
      </c>
      <c r="B61" s="3">
        <f t="shared" si="0"/>
        <v>0.4</v>
      </c>
      <c r="C61" s="15">
        <f t="shared" si="1"/>
        <v>2.5</v>
      </c>
      <c r="D61">
        <v>5</v>
      </c>
    </row>
    <row r="62" spans="1:5" x14ac:dyDescent="0.25">
      <c r="A62" s="2">
        <f t="shared" si="3"/>
        <v>160</v>
      </c>
      <c r="B62" s="3">
        <f t="shared" si="0"/>
        <v>0.38461538461538464</v>
      </c>
      <c r="C62" s="15">
        <f t="shared" si="1"/>
        <v>2.6</v>
      </c>
      <c r="D62">
        <v>6</v>
      </c>
      <c r="E62">
        <v>6</v>
      </c>
    </row>
    <row r="63" spans="1:5" x14ac:dyDescent="0.25">
      <c r="A63" s="2">
        <f t="shared" si="3"/>
        <v>170</v>
      </c>
      <c r="B63" s="3">
        <f t="shared" si="0"/>
        <v>0.37037037037037035</v>
      </c>
      <c r="C63" s="15">
        <f t="shared" si="1"/>
        <v>2.7</v>
      </c>
    </row>
    <row r="64" spans="1:5" x14ac:dyDescent="0.25">
      <c r="A64" s="2">
        <f t="shared" si="3"/>
        <v>180</v>
      </c>
      <c r="B64" s="3">
        <f t="shared" si="0"/>
        <v>0.35714285714285715</v>
      </c>
      <c r="C64" s="15">
        <f t="shared" si="1"/>
        <v>2.8</v>
      </c>
      <c r="E64">
        <v>7</v>
      </c>
    </row>
    <row r="65" spans="1:5" x14ac:dyDescent="0.25">
      <c r="A65" s="2">
        <f>A64+10</f>
        <v>190</v>
      </c>
      <c r="B65" s="3">
        <f t="shared" si="0"/>
        <v>0.34482758620689657</v>
      </c>
      <c r="C65" s="15">
        <f t="shared" si="1"/>
        <v>2.9</v>
      </c>
      <c r="D65">
        <v>7</v>
      </c>
    </row>
    <row r="66" spans="1:5" x14ac:dyDescent="0.25">
      <c r="A66" s="2">
        <f t="shared" si="3"/>
        <v>200</v>
      </c>
      <c r="B66" s="3">
        <f t="shared" si="0"/>
        <v>0.33333333333333331</v>
      </c>
      <c r="C66" s="15">
        <f t="shared" si="1"/>
        <v>3</v>
      </c>
      <c r="D66">
        <v>8</v>
      </c>
      <c r="E66">
        <v>8</v>
      </c>
    </row>
    <row r="67" spans="1:5" x14ac:dyDescent="0.25">
      <c r="A67">
        <f t="shared" si="3"/>
        <v>210</v>
      </c>
      <c r="B67" s="1">
        <f t="shared" ref="B67:B90" si="4">IF(A67&lt;0, (-A67)/(-A67+100), 100/(A67+100))</f>
        <v>0.32258064516129031</v>
      </c>
      <c r="C67" s="14">
        <f t="shared" ref="C67:C90" si="5">IF(A67&gt;0, 1+A67/100, 1+100/ABS(A67))</f>
        <v>3.1</v>
      </c>
    </row>
    <row r="68" spans="1:5" x14ac:dyDescent="0.25">
      <c r="A68">
        <f t="shared" si="3"/>
        <v>220</v>
      </c>
      <c r="B68" s="1">
        <f t="shared" si="4"/>
        <v>0.3125</v>
      </c>
      <c r="C68" s="14">
        <f t="shared" si="5"/>
        <v>3.2</v>
      </c>
    </row>
    <row r="69" spans="1:5" x14ac:dyDescent="0.25">
      <c r="A69">
        <f t="shared" si="3"/>
        <v>230</v>
      </c>
      <c r="B69" s="1">
        <f t="shared" si="4"/>
        <v>0.30303030303030304</v>
      </c>
      <c r="C69" s="14">
        <f t="shared" si="5"/>
        <v>3.3</v>
      </c>
    </row>
    <row r="70" spans="1:5" x14ac:dyDescent="0.25">
      <c r="A70">
        <f t="shared" si="3"/>
        <v>240</v>
      </c>
      <c r="B70" s="1">
        <f t="shared" si="4"/>
        <v>0.29411764705882354</v>
      </c>
      <c r="C70" s="14">
        <f t="shared" si="5"/>
        <v>3.4</v>
      </c>
    </row>
    <row r="71" spans="1:5" s="23" customFormat="1" x14ac:dyDescent="0.25">
      <c r="A71" s="23">
        <f t="shared" si="3"/>
        <v>250</v>
      </c>
      <c r="B71" s="26">
        <f t="shared" si="4"/>
        <v>0.2857142857142857</v>
      </c>
      <c r="C71" s="27">
        <f t="shared" si="5"/>
        <v>3.5</v>
      </c>
    </row>
    <row r="72" spans="1:5" s="23" customFormat="1" x14ac:dyDescent="0.25">
      <c r="A72" s="23">
        <f t="shared" si="3"/>
        <v>260</v>
      </c>
      <c r="B72" s="26">
        <f t="shared" si="4"/>
        <v>0.27777777777777779</v>
      </c>
      <c r="C72" s="27">
        <f t="shared" si="5"/>
        <v>3.6</v>
      </c>
    </row>
    <row r="73" spans="1:5" s="23" customFormat="1" x14ac:dyDescent="0.25">
      <c r="A73" s="23">
        <f t="shared" si="3"/>
        <v>270</v>
      </c>
      <c r="B73" s="26">
        <f t="shared" si="4"/>
        <v>0.27027027027027029</v>
      </c>
      <c r="C73" s="27">
        <f t="shared" si="5"/>
        <v>3.7</v>
      </c>
    </row>
    <row r="74" spans="1:5" s="23" customFormat="1" x14ac:dyDescent="0.25">
      <c r="A74" s="23">
        <f t="shared" si="3"/>
        <v>280</v>
      </c>
      <c r="B74" s="26">
        <f t="shared" si="4"/>
        <v>0.26315789473684209</v>
      </c>
      <c r="C74" s="27">
        <f t="shared" si="5"/>
        <v>3.8</v>
      </c>
    </row>
    <row r="75" spans="1:5" s="23" customFormat="1" x14ac:dyDescent="0.25">
      <c r="A75" s="23">
        <f t="shared" si="3"/>
        <v>290</v>
      </c>
      <c r="B75" s="26">
        <f t="shared" si="4"/>
        <v>0.25641025641025639</v>
      </c>
      <c r="C75" s="27">
        <f t="shared" si="5"/>
        <v>3.9</v>
      </c>
    </row>
    <row r="76" spans="1:5" s="23" customFormat="1" x14ac:dyDescent="0.25">
      <c r="A76" s="23">
        <f t="shared" si="3"/>
        <v>300</v>
      </c>
      <c r="B76" s="26">
        <f t="shared" si="4"/>
        <v>0.25</v>
      </c>
      <c r="C76" s="27">
        <f t="shared" si="5"/>
        <v>4</v>
      </c>
    </row>
    <row r="77" spans="1:5" x14ac:dyDescent="0.25">
      <c r="A77">
        <f>A76+50</f>
        <v>350</v>
      </c>
      <c r="B77" s="1">
        <f t="shared" si="4"/>
        <v>0.22222222222222221</v>
      </c>
      <c r="C77" s="14">
        <f t="shared" si="5"/>
        <v>4.5</v>
      </c>
    </row>
    <row r="78" spans="1:5" x14ac:dyDescent="0.25">
      <c r="A78">
        <f t="shared" ref="A78:A90" si="6">A77+50</f>
        <v>400</v>
      </c>
      <c r="B78" s="1">
        <f t="shared" si="4"/>
        <v>0.2</v>
      </c>
      <c r="C78" s="14">
        <f t="shared" si="5"/>
        <v>5</v>
      </c>
    </row>
    <row r="79" spans="1:5" x14ac:dyDescent="0.25">
      <c r="A79">
        <f t="shared" si="6"/>
        <v>450</v>
      </c>
      <c r="B79" s="1">
        <f t="shared" si="4"/>
        <v>0.18181818181818182</v>
      </c>
      <c r="C79" s="14">
        <f t="shared" si="5"/>
        <v>5.5</v>
      </c>
    </row>
    <row r="80" spans="1:5" x14ac:dyDescent="0.25">
      <c r="A80">
        <f t="shared" si="6"/>
        <v>500</v>
      </c>
      <c r="B80" s="1">
        <f t="shared" si="4"/>
        <v>0.16666666666666666</v>
      </c>
      <c r="C80" s="14">
        <f t="shared" si="5"/>
        <v>6</v>
      </c>
    </row>
    <row r="81" spans="1:3" x14ac:dyDescent="0.25">
      <c r="A81">
        <f t="shared" si="6"/>
        <v>550</v>
      </c>
      <c r="B81" s="1">
        <f t="shared" si="4"/>
        <v>0.15384615384615385</v>
      </c>
      <c r="C81" s="14">
        <f t="shared" si="5"/>
        <v>6.5</v>
      </c>
    </row>
    <row r="82" spans="1:3" x14ac:dyDescent="0.25">
      <c r="A82">
        <f t="shared" si="6"/>
        <v>600</v>
      </c>
      <c r="B82" s="1">
        <f t="shared" si="4"/>
        <v>0.14285714285714285</v>
      </c>
      <c r="C82" s="14">
        <f t="shared" si="5"/>
        <v>7</v>
      </c>
    </row>
    <row r="83" spans="1:3" x14ac:dyDescent="0.25">
      <c r="A83">
        <f t="shared" si="6"/>
        <v>650</v>
      </c>
      <c r="B83" s="1">
        <f t="shared" si="4"/>
        <v>0.13333333333333333</v>
      </c>
      <c r="C83" s="14">
        <f t="shared" si="5"/>
        <v>7.5</v>
      </c>
    </row>
    <row r="84" spans="1:3" x14ac:dyDescent="0.25">
      <c r="A84">
        <f t="shared" si="6"/>
        <v>700</v>
      </c>
      <c r="B84" s="1">
        <f t="shared" si="4"/>
        <v>0.125</v>
      </c>
      <c r="C84" s="14">
        <f t="shared" si="5"/>
        <v>8</v>
      </c>
    </row>
    <row r="85" spans="1:3" x14ac:dyDescent="0.25">
      <c r="A85">
        <f t="shared" si="6"/>
        <v>750</v>
      </c>
      <c r="B85" s="1">
        <f t="shared" si="4"/>
        <v>0.11764705882352941</v>
      </c>
      <c r="C85" s="14">
        <f t="shared" si="5"/>
        <v>8.5</v>
      </c>
    </row>
    <row r="86" spans="1:3" x14ac:dyDescent="0.25">
      <c r="A86">
        <f t="shared" si="6"/>
        <v>800</v>
      </c>
      <c r="B86" s="1">
        <f t="shared" si="4"/>
        <v>0.1111111111111111</v>
      </c>
      <c r="C86" s="14">
        <f t="shared" si="5"/>
        <v>9</v>
      </c>
    </row>
    <row r="87" spans="1:3" x14ac:dyDescent="0.25">
      <c r="A87">
        <f t="shared" si="6"/>
        <v>850</v>
      </c>
      <c r="B87" s="1">
        <f t="shared" si="4"/>
        <v>0.10526315789473684</v>
      </c>
      <c r="C87" s="14">
        <f t="shared" si="5"/>
        <v>9.5</v>
      </c>
    </row>
    <row r="88" spans="1:3" x14ac:dyDescent="0.25">
      <c r="A88">
        <f t="shared" si="6"/>
        <v>900</v>
      </c>
      <c r="B88" s="1">
        <f t="shared" si="4"/>
        <v>0.1</v>
      </c>
      <c r="C88" s="14">
        <f t="shared" si="5"/>
        <v>10</v>
      </c>
    </row>
    <row r="89" spans="1:3" x14ac:dyDescent="0.25">
      <c r="A89">
        <f t="shared" si="6"/>
        <v>950</v>
      </c>
      <c r="B89" s="1">
        <f t="shared" si="4"/>
        <v>9.5238095238095233E-2</v>
      </c>
      <c r="C89" s="14">
        <f t="shared" si="5"/>
        <v>10.5</v>
      </c>
    </row>
    <row r="90" spans="1:3" x14ac:dyDescent="0.25">
      <c r="A90">
        <f t="shared" si="6"/>
        <v>1000</v>
      </c>
      <c r="B90" s="1">
        <f t="shared" si="4"/>
        <v>9.0909090909090912E-2</v>
      </c>
      <c r="C90" s="14">
        <f t="shared" si="5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B299-585B-40F9-A4C7-275E71FC5FC1}">
  <dimension ref="A1:AK50"/>
  <sheetViews>
    <sheetView zoomScale="110" zoomScaleNormal="110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C15" sqref="AC15"/>
    </sheetView>
  </sheetViews>
  <sheetFormatPr defaultRowHeight="15" x14ac:dyDescent="0.25"/>
  <cols>
    <col min="1" max="1" width="14.85546875" bestFit="1" customWidth="1"/>
    <col min="2" max="2" width="12" hidden="1" customWidth="1"/>
    <col min="3" max="3" width="15.42578125" hidden="1" customWidth="1"/>
    <col min="4" max="4" width="14" style="10" hidden="1" customWidth="1"/>
    <col min="5" max="5" width="14.5703125" bestFit="1" customWidth="1"/>
    <col min="6" max="6" width="12" hidden="1" customWidth="1"/>
    <col min="7" max="7" width="15.42578125" hidden="1" customWidth="1"/>
    <col min="8" max="8" width="13" style="10" hidden="1" customWidth="1"/>
    <col min="9" max="9" width="8.7109375" style="23" customWidth="1"/>
    <col min="10" max="10" width="10.5703125" bestFit="1" customWidth="1"/>
    <col min="11" max="11" width="9.7109375" bestFit="1" customWidth="1"/>
    <col min="12" max="12" width="13.85546875" bestFit="1" customWidth="1"/>
    <col min="13" max="13" width="11.85546875" bestFit="1" customWidth="1"/>
    <col min="14" max="14" width="11.85546875" customWidth="1"/>
    <col min="15" max="15" width="9.85546875" customWidth="1"/>
    <col min="17" max="17" width="9.7109375" customWidth="1"/>
    <col min="18" max="18" width="9.85546875" customWidth="1"/>
    <col min="19" max="19" width="9.28515625" customWidth="1"/>
    <col min="20" max="22" width="9.7109375" customWidth="1"/>
    <col min="23" max="23" width="15.42578125" customWidth="1"/>
    <col min="24" max="24" width="14.85546875" bestFit="1" customWidth="1"/>
    <col min="25" max="25" width="14.7109375" bestFit="1" customWidth="1"/>
    <col min="26" max="26" width="8.7109375" customWidth="1"/>
    <col min="27" max="27" width="11.85546875" bestFit="1" customWidth="1"/>
    <col min="28" max="28" width="11.85546875" customWidth="1"/>
    <col min="29" max="29" width="12.7109375" style="16" bestFit="1" customWidth="1"/>
    <col min="30" max="30" width="12.140625" bestFit="1" customWidth="1"/>
    <col min="31" max="31" width="12" bestFit="1" customWidth="1"/>
    <col min="32" max="32" width="12" customWidth="1"/>
    <col min="33" max="33" width="15" bestFit="1" customWidth="1"/>
    <col min="34" max="34" width="12" bestFit="1" customWidth="1"/>
    <col min="35" max="35" width="12.5703125" bestFit="1" customWidth="1"/>
    <col min="36" max="37" width="13.7109375" bestFit="1" customWidth="1"/>
  </cols>
  <sheetData>
    <row r="1" spans="1:37" x14ac:dyDescent="0.25">
      <c r="A1" t="s">
        <v>38</v>
      </c>
      <c r="B1" t="s">
        <v>104</v>
      </c>
      <c r="C1" t="s">
        <v>103</v>
      </c>
      <c r="D1" s="10" t="s">
        <v>105</v>
      </c>
      <c r="E1" t="s">
        <v>37</v>
      </c>
      <c r="F1" t="s">
        <v>104</v>
      </c>
      <c r="G1" t="s">
        <v>107</v>
      </c>
      <c r="H1" s="10" t="s">
        <v>106</v>
      </c>
      <c r="I1" s="23" t="s">
        <v>115</v>
      </c>
      <c r="J1" t="s">
        <v>113</v>
      </c>
      <c r="K1" t="s">
        <v>114</v>
      </c>
      <c r="L1" s="18" t="s">
        <v>219</v>
      </c>
      <c r="M1" s="22" t="s">
        <v>167</v>
      </c>
      <c r="N1" s="18" t="s">
        <v>211</v>
      </c>
      <c r="O1" s="18" t="s">
        <v>212</v>
      </c>
      <c r="P1" s="18" t="s">
        <v>213</v>
      </c>
      <c r="Q1" s="19" t="s">
        <v>85</v>
      </c>
      <c r="R1" s="19" t="s">
        <v>108</v>
      </c>
      <c r="S1" s="19" t="s">
        <v>109</v>
      </c>
      <c r="T1" s="19" t="s">
        <v>117</v>
      </c>
      <c r="U1" s="19" t="s">
        <v>119</v>
      </c>
      <c r="V1" s="19" t="s">
        <v>116</v>
      </c>
      <c r="W1" s="19" t="s">
        <v>118</v>
      </c>
      <c r="X1" s="19" t="s">
        <v>215</v>
      </c>
      <c r="Y1" s="19" t="s">
        <v>317</v>
      </c>
      <c r="Z1" s="19" t="s">
        <v>165</v>
      </c>
      <c r="AA1" s="19" t="s">
        <v>315</v>
      </c>
      <c r="AB1" s="19" t="s">
        <v>315</v>
      </c>
      <c r="AC1" s="21" t="s">
        <v>166</v>
      </c>
      <c r="AD1" s="18" t="s">
        <v>218</v>
      </c>
      <c r="AE1" s="18" t="s">
        <v>116</v>
      </c>
      <c r="AF1" s="18" t="s">
        <v>318</v>
      </c>
      <c r="AG1" s="18" t="s">
        <v>223</v>
      </c>
      <c r="AH1" s="18" t="s">
        <v>224</v>
      </c>
      <c r="AI1" s="18" t="s">
        <v>215</v>
      </c>
      <c r="AJ1" s="18" t="s">
        <v>315</v>
      </c>
      <c r="AK1" s="18" t="s">
        <v>315</v>
      </c>
    </row>
    <row r="2" spans="1:37" x14ac:dyDescent="0.25">
      <c r="A2" t="s">
        <v>81</v>
      </c>
      <c r="B2">
        <v>10</v>
      </c>
      <c r="E2" t="s">
        <v>80</v>
      </c>
      <c r="F2">
        <v>17</v>
      </c>
      <c r="I2" s="23">
        <f>J2+K2</f>
        <v>27</v>
      </c>
      <c r="J2">
        <v>10</v>
      </c>
      <c r="K2">
        <v>17</v>
      </c>
      <c r="L2">
        <v>-6.5</v>
      </c>
      <c r="M2" t="s">
        <v>168</v>
      </c>
      <c r="N2">
        <v>-1.5</v>
      </c>
      <c r="O2">
        <v>-1.5</v>
      </c>
      <c r="P2">
        <v>-6.5</v>
      </c>
      <c r="Q2">
        <v>48.5</v>
      </c>
      <c r="R2">
        <v>45.5</v>
      </c>
      <c r="S2">
        <v>30.5</v>
      </c>
      <c r="T2">
        <f t="shared" ref="T2:T33" si="0">I2-Q2</f>
        <v>-21.5</v>
      </c>
      <c r="U2" t="str">
        <f t="shared" ref="U2:U33" si="1">IF(I2&gt;Q2, "Over", "Under")</f>
        <v>Under</v>
      </c>
      <c r="V2">
        <f t="shared" ref="V2:V33" si="2">R2-Q2</f>
        <v>-3</v>
      </c>
      <c r="W2" t="str">
        <f>IF(V2&gt;0, "Over", "Under")</f>
        <v>Under</v>
      </c>
      <c r="X2">
        <f t="shared" ref="X2:X33" si="3">IF(W2=U2,1,0)</f>
        <v>1</v>
      </c>
      <c r="Y2">
        <f t="shared" ref="Y2:Y33" si="4">ABS(I2-R2)</f>
        <v>18.5</v>
      </c>
      <c r="Z2">
        <f t="shared" ref="Z2:Z33" si="5">ABS(T2)</f>
        <v>21.5</v>
      </c>
      <c r="AA2" t="str">
        <f t="shared" ref="AA2:AA33" si="6">IF(I2-R2&gt;0, "Over", "Under")</f>
        <v>Under</v>
      </c>
      <c r="AB2">
        <f>IF(W2=AA2,1,0)</f>
        <v>1</v>
      </c>
      <c r="AC2" s="16">
        <f>ABS(L2)</f>
        <v>6.5</v>
      </c>
      <c r="AD2">
        <f>L2-N2</f>
        <v>-5</v>
      </c>
      <c r="AE2">
        <f>O2-N2</f>
        <v>0</v>
      </c>
      <c r="AF2">
        <f t="shared" ref="AF2:AF33" si="7">IF(L2-O2=0,0.1,ABS(L2-O2))</f>
        <v>5</v>
      </c>
      <c r="AG2" t="str">
        <f>IF(O2&lt;N2,"-","+")</f>
        <v>+</v>
      </c>
      <c r="AH2" t="str">
        <f t="shared" ref="AH2:AH33" si="8">IF(L2-N2&lt;0,"-","+")</f>
        <v>-</v>
      </c>
      <c r="AI2">
        <f>IF(AG2=AH2,1,0)</f>
        <v>0</v>
      </c>
      <c r="AJ2" t="str">
        <f>IF(P2&lt;O2,"-","+")</f>
        <v>-</v>
      </c>
      <c r="AK2">
        <f>IF(AJ2=AG2,1,0)</f>
        <v>0</v>
      </c>
    </row>
    <row r="3" spans="1:37" x14ac:dyDescent="0.25">
      <c r="A3" t="s">
        <v>82</v>
      </c>
      <c r="B3">
        <v>12</v>
      </c>
      <c r="E3" t="s">
        <v>39</v>
      </c>
      <c r="I3" s="23">
        <f t="shared" ref="I3:I50" si="9">J3+K3</f>
        <v>45</v>
      </c>
      <c r="J3">
        <v>27</v>
      </c>
      <c r="K3">
        <v>18</v>
      </c>
      <c r="L3">
        <v>9.5</v>
      </c>
      <c r="M3" t="s">
        <v>169</v>
      </c>
      <c r="N3">
        <v>-3.5</v>
      </c>
      <c r="O3">
        <v>-3.5</v>
      </c>
      <c r="P3">
        <v>7.5</v>
      </c>
      <c r="Q3">
        <v>60.5</v>
      </c>
      <c r="R3">
        <v>44.5</v>
      </c>
      <c r="S3">
        <v>36.5</v>
      </c>
      <c r="T3">
        <f t="shared" si="0"/>
        <v>-15.5</v>
      </c>
      <c r="U3" t="str">
        <f t="shared" si="1"/>
        <v>Under</v>
      </c>
      <c r="V3">
        <f t="shared" si="2"/>
        <v>-16</v>
      </c>
      <c r="W3" t="str">
        <f t="shared" ref="W3:W33" si="10">IF(V3&gt;0, "Over", "Under")</f>
        <v>Under</v>
      </c>
      <c r="X3">
        <f t="shared" si="3"/>
        <v>1</v>
      </c>
      <c r="Y3">
        <f t="shared" si="4"/>
        <v>0.5</v>
      </c>
      <c r="Z3">
        <f t="shared" si="5"/>
        <v>15.5</v>
      </c>
      <c r="AA3" t="str">
        <f t="shared" si="6"/>
        <v>Over</v>
      </c>
      <c r="AB3">
        <f t="shared" ref="AB3:AB50" si="11">IF(W3=AA3,1,0)</f>
        <v>0</v>
      </c>
      <c r="AC3" s="16">
        <f t="shared" ref="AC3:AC50" si="12">ABS(L3)</f>
        <v>9.5</v>
      </c>
      <c r="AD3">
        <f t="shared" ref="AD2:AD33" si="13">L3-N3</f>
        <v>13</v>
      </c>
      <c r="AE3">
        <f t="shared" ref="AE3:AE50" si="14">O3-N3</f>
        <v>0</v>
      </c>
      <c r="AF3">
        <f t="shared" si="7"/>
        <v>13</v>
      </c>
      <c r="AG3" t="str">
        <f t="shared" ref="AG3:AG50" si="15">IF(O3&lt;N3,"-","+")</f>
        <v>+</v>
      </c>
      <c r="AH3" t="str">
        <f t="shared" si="8"/>
        <v>+</v>
      </c>
      <c r="AI3">
        <f t="shared" ref="AI3:AI50" si="16">IF(AG3=AH3,1,0)</f>
        <v>1</v>
      </c>
      <c r="AJ3" t="str">
        <f t="shared" ref="AJ3:AJ50" si="17">IF(P3&lt;O3,"-","+")</f>
        <v>+</v>
      </c>
      <c r="AK3">
        <f t="shared" ref="AK3:AK50" si="18">IF(AJ3=AG3,1,0)</f>
        <v>1</v>
      </c>
    </row>
    <row r="4" spans="1:37" x14ac:dyDescent="0.25">
      <c r="A4" t="s">
        <v>2</v>
      </c>
      <c r="E4" t="s">
        <v>40</v>
      </c>
      <c r="I4" s="23">
        <f t="shared" si="9"/>
        <v>31</v>
      </c>
      <c r="J4">
        <v>7</v>
      </c>
      <c r="K4">
        <v>24</v>
      </c>
      <c r="L4">
        <v>-16.5</v>
      </c>
      <c r="M4" t="s">
        <v>170</v>
      </c>
      <c r="N4">
        <v>-3.5</v>
      </c>
      <c r="O4">
        <v>-2.5</v>
      </c>
      <c r="P4">
        <v>-17.5</v>
      </c>
      <c r="Q4">
        <v>50.5</v>
      </c>
      <c r="R4">
        <v>37.5</v>
      </c>
      <c r="S4">
        <v>35.5</v>
      </c>
      <c r="T4">
        <f t="shared" si="0"/>
        <v>-19.5</v>
      </c>
      <c r="U4" t="str">
        <f t="shared" si="1"/>
        <v>Under</v>
      </c>
      <c r="V4">
        <f t="shared" si="2"/>
        <v>-13</v>
      </c>
      <c r="W4" t="str">
        <f t="shared" si="10"/>
        <v>Under</v>
      </c>
      <c r="X4">
        <f t="shared" si="3"/>
        <v>1</v>
      </c>
      <c r="Y4">
        <f t="shared" si="4"/>
        <v>6.5</v>
      </c>
      <c r="Z4">
        <f t="shared" si="5"/>
        <v>19.5</v>
      </c>
      <c r="AA4" t="str">
        <f t="shared" si="6"/>
        <v>Under</v>
      </c>
      <c r="AB4">
        <f t="shared" si="11"/>
        <v>1</v>
      </c>
      <c r="AC4" s="16">
        <f t="shared" si="12"/>
        <v>16.5</v>
      </c>
      <c r="AD4">
        <f t="shared" si="13"/>
        <v>-13</v>
      </c>
      <c r="AE4">
        <f t="shared" si="14"/>
        <v>1</v>
      </c>
      <c r="AF4">
        <f t="shared" si="7"/>
        <v>14</v>
      </c>
      <c r="AG4" t="str">
        <f t="shared" si="15"/>
        <v>+</v>
      </c>
      <c r="AH4" t="str">
        <f t="shared" si="8"/>
        <v>-</v>
      </c>
      <c r="AI4">
        <f t="shared" si="16"/>
        <v>0</v>
      </c>
      <c r="AJ4" t="str">
        <f t="shared" si="17"/>
        <v>-</v>
      </c>
      <c r="AK4">
        <f t="shared" si="18"/>
        <v>0</v>
      </c>
    </row>
    <row r="5" spans="1:37" x14ac:dyDescent="0.25">
      <c r="A5" t="s">
        <v>3</v>
      </c>
      <c r="E5" t="s">
        <v>41</v>
      </c>
      <c r="I5" s="23">
        <f t="shared" si="9"/>
        <v>61</v>
      </c>
      <c r="J5">
        <v>38</v>
      </c>
      <c r="K5">
        <v>23</v>
      </c>
      <c r="L5">
        <v>15.5</v>
      </c>
      <c r="M5" t="s">
        <v>221</v>
      </c>
      <c r="N5">
        <v>-2.5</v>
      </c>
      <c r="O5">
        <v>1.5</v>
      </c>
      <c r="P5">
        <v>14.5</v>
      </c>
      <c r="Q5">
        <v>57.5</v>
      </c>
      <c r="R5">
        <v>64.5</v>
      </c>
      <c r="S5">
        <v>63.5</v>
      </c>
      <c r="T5">
        <f t="shared" si="0"/>
        <v>3.5</v>
      </c>
      <c r="U5" t="str">
        <f t="shared" si="1"/>
        <v>Over</v>
      </c>
      <c r="V5">
        <f t="shared" si="2"/>
        <v>7</v>
      </c>
      <c r="W5" t="str">
        <f t="shared" si="10"/>
        <v>Over</v>
      </c>
      <c r="X5">
        <f t="shared" si="3"/>
        <v>1</v>
      </c>
      <c r="Y5">
        <f t="shared" si="4"/>
        <v>3.5</v>
      </c>
      <c r="Z5">
        <f t="shared" si="5"/>
        <v>3.5</v>
      </c>
      <c r="AA5" t="str">
        <f t="shared" si="6"/>
        <v>Under</v>
      </c>
      <c r="AB5">
        <f t="shared" si="11"/>
        <v>0</v>
      </c>
      <c r="AC5" s="16">
        <f t="shared" si="12"/>
        <v>15.5</v>
      </c>
      <c r="AD5">
        <f t="shared" si="13"/>
        <v>18</v>
      </c>
      <c r="AE5">
        <f t="shared" si="14"/>
        <v>4</v>
      </c>
      <c r="AF5">
        <f t="shared" si="7"/>
        <v>14</v>
      </c>
      <c r="AG5" t="str">
        <f t="shared" si="15"/>
        <v>+</v>
      </c>
      <c r="AH5" t="str">
        <f t="shared" si="8"/>
        <v>+</v>
      </c>
      <c r="AI5">
        <f t="shared" si="16"/>
        <v>1</v>
      </c>
      <c r="AJ5" t="str">
        <f t="shared" si="17"/>
        <v>+</v>
      </c>
      <c r="AK5">
        <f t="shared" si="18"/>
        <v>1</v>
      </c>
    </row>
    <row r="6" spans="1:37" x14ac:dyDescent="0.25">
      <c r="A6" t="s">
        <v>4</v>
      </c>
      <c r="E6" t="s">
        <v>42</v>
      </c>
      <c r="I6" s="23">
        <f t="shared" si="9"/>
        <v>59</v>
      </c>
      <c r="J6">
        <v>28</v>
      </c>
      <c r="K6">
        <v>31</v>
      </c>
      <c r="L6">
        <v>3.5</v>
      </c>
      <c r="M6" t="s">
        <v>220</v>
      </c>
      <c r="N6">
        <v>-1.5</v>
      </c>
      <c r="O6">
        <v>6.5</v>
      </c>
      <c r="P6">
        <v>2.5</v>
      </c>
      <c r="Q6">
        <v>46.5</v>
      </c>
      <c r="R6">
        <v>59.5</v>
      </c>
      <c r="S6">
        <v>61.5</v>
      </c>
      <c r="T6">
        <f t="shared" si="0"/>
        <v>12.5</v>
      </c>
      <c r="U6" t="str">
        <f t="shared" si="1"/>
        <v>Over</v>
      </c>
      <c r="V6">
        <f t="shared" si="2"/>
        <v>13</v>
      </c>
      <c r="W6" t="str">
        <f t="shared" si="10"/>
        <v>Over</v>
      </c>
      <c r="X6">
        <f t="shared" si="3"/>
        <v>1</v>
      </c>
      <c r="Y6">
        <f t="shared" si="4"/>
        <v>0.5</v>
      </c>
      <c r="Z6">
        <f t="shared" si="5"/>
        <v>12.5</v>
      </c>
      <c r="AA6" t="str">
        <f t="shared" si="6"/>
        <v>Under</v>
      </c>
      <c r="AB6">
        <f t="shared" si="11"/>
        <v>0</v>
      </c>
      <c r="AC6" s="16">
        <f t="shared" si="12"/>
        <v>3.5</v>
      </c>
      <c r="AD6">
        <f t="shared" si="13"/>
        <v>5</v>
      </c>
      <c r="AE6">
        <f t="shared" si="14"/>
        <v>8</v>
      </c>
      <c r="AF6">
        <f t="shared" si="7"/>
        <v>3</v>
      </c>
      <c r="AG6" t="str">
        <f t="shared" si="15"/>
        <v>+</v>
      </c>
      <c r="AH6" t="str">
        <f t="shared" si="8"/>
        <v>+</v>
      </c>
      <c r="AI6">
        <f t="shared" si="16"/>
        <v>1</v>
      </c>
      <c r="AJ6" t="str">
        <f t="shared" si="17"/>
        <v>-</v>
      </c>
      <c r="AK6">
        <f t="shared" si="18"/>
        <v>0</v>
      </c>
    </row>
    <row r="7" spans="1:37" x14ac:dyDescent="0.25">
      <c r="A7" t="s">
        <v>5</v>
      </c>
      <c r="E7" t="s">
        <v>43</v>
      </c>
      <c r="I7" s="23">
        <f t="shared" si="9"/>
        <v>78</v>
      </c>
      <c r="J7">
        <v>36</v>
      </c>
      <c r="K7">
        <v>42</v>
      </c>
      <c r="L7">
        <v>-5.5</v>
      </c>
      <c r="M7" t="s">
        <v>43</v>
      </c>
      <c r="N7">
        <v>-3.5</v>
      </c>
      <c r="O7">
        <v>-7.5</v>
      </c>
      <c r="P7">
        <v>-12.5</v>
      </c>
      <c r="Q7">
        <v>65.5</v>
      </c>
      <c r="R7" s="2">
        <v>58.5</v>
      </c>
      <c r="S7" s="2">
        <v>78.5</v>
      </c>
      <c r="T7">
        <f t="shared" si="0"/>
        <v>12.5</v>
      </c>
      <c r="U7" t="str">
        <f t="shared" si="1"/>
        <v>Over</v>
      </c>
      <c r="V7">
        <f t="shared" si="2"/>
        <v>-7</v>
      </c>
      <c r="W7" t="str">
        <f t="shared" si="10"/>
        <v>Under</v>
      </c>
      <c r="X7">
        <f t="shared" si="3"/>
        <v>0</v>
      </c>
      <c r="Y7">
        <f t="shared" si="4"/>
        <v>19.5</v>
      </c>
      <c r="Z7">
        <f t="shared" si="5"/>
        <v>12.5</v>
      </c>
      <c r="AA7" t="str">
        <f t="shared" si="6"/>
        <v>Over</v>
      </c>
      <c r="AB7">
        <f t="shared" si="11"/>
        <v>0</v>
      </c>
      <c r="AC7" s="16">
        <f t="shared" si="12"/>
        <v>5.5</v>
      </c>
      <c r="AD7">
        <f t="shared" si="13"/>
        <v>-2</v>
      </c>
      <c r="AE7">
        <f t="shared" si="14"/>
        <v>-4</v>
      </c>
      <c r="AF7">
        <f t="shared" si="7"/>
        <v>2</v>
      </c>
      <c r="AG7" t="str">
        <f t="shared" si="15"/>
        <v>-</v>
      </c>
      <c r="AH7" t="str">
        <f t="shared" si="8"/>
        <v>-</v>
      </c>
      <c r="AI7">
        <f t="shared" si="16"/>
        <v>1</v>
      </c>
      <c r="AJ7" t="str">
        <f t="shared" si="17"/>
        <v>-</v>
      </c>
      <c r="AK7">
        <f t="shared" si="18"/>
        <v>1</v>
      </c>
    </row>
    <row r="8" spans="1:37" x14ac:dyDescent="0.25">
      <c r="A8" t="s">
        <v>6</v>
      </c>
      <c r="E8" t="s">
        <v>44</v>
      </c>
      <c r="I8" s="23">
        <f t="shared" si="9"/>
        <v>41</v>
      </c>
      <c r="J8">
        <v>17</v>
      </c>
      <c r="K8">
        <v>24</v>
      </c>
      <c r="L8">
        <v>-6.5</v>
      </c>
      <c r="M8" t="s">
        <v>171</v>
      </c>
      <c r="N8">
        <v>-9.5</v>
      </c>
      <c r="O8">
        <v>-6.5</v>
      </c>
      <c r="P8">
        <v>-1.5</v>
      </c>
      <c r="Q8" s="2">
        <v>44.5</v>
      </c>
      <c r="R8" s="2">
        <v>26.5</v>
      </c>
      <c r="S8" s="2">
        <v>39.5</v>
      </c>
      <c r="T8">
        <f t="shared" si="0"/>
        <v>-3.5</v>
      </c>
      <c r="U8" t="str">
        <f t="shared" si="1"/>
        <v>Under</v>
      </c>
      <c r="V8">
        <f t="shared" si="2"/>
        <v>-18</v>
      </c>
      <c r="W8" t="str">
        <f t="shared" si="10"/>
        <v>Under</v>
      </c>
      <c r="X8">
        <f t="shared" si="3"/>
        <v>1</v>
      </c>
      <c r="Y8">
        <f t="shared" si="4"/>
        <v>14.5</v>
      </c>
      <c r="Z8">
        <f t="shared" si="5"/>
        <v>3.5</v>
      </c>
      <c r="AA8" t="str">
        <f t="shared" si="6"/>
        <v>Over</v>
      </c>
      <c r="AB8">
        <f t="shared" si="11"/>
        <v>0</v>
      </c>
      <c r="AC8" s="16">
        <f t="shared" si="12"/>
        <v>6.5</v>
      </c>
      <c r="AD8">
        <f t="shared" si="13"/>
        <v>3</v>
      </c>
      <c r="AE8">
        <f t="shared" si="14"/>
        <v>3</v>
      </c>
      <c r="AF8">
        <f t="shared" si="7"/>
        <v>0.1</v>
      </c>
      <c r="AG8" t="str">
        <f t="shared" si="15"/>
        <v>+</v>
      </c>
      <c r="AH8" t="str">
        <f t="shared" si="8"/>
        <v>+</v>
      </c>
      <c r="AI8">
        <f t="shared" si="16"/>
        <v>1</v>
      </c>
      <c r="AJ8" t="str">
        <f t="shared" si="17"/>
        <v>+</v>
      </c>
      <c r="AK8">
        <f t="shared" si="18"/>
        <v>1</v>
      </c>
    </row>
    <row r="9" spans="1:37" x14ac:dyDescent="0.25">
      <c r="A9" t="s">
        <v>7</v>
      </c>
      <c r="E9" t="s">
        <v>45</v>
      </c>
      <c r="I9" s="23">
        <f t="shared" si="9"/>
        <v>33</v>
      </c>
      <c r="J9">
        <v>27</v>
      </c>
      <c r="K9">
        <v>6</v>
      </c>
      <c r="L9">
        <v>21.5</v>
      </c>
      <c r="M9" t="s">
        <v>172</v>
      </c>
      <c r="N9">
        <v>-3.5</v>
      </c>
      <c r="O9">
        <v>9.5</v>
      </c>
      <c r="P9">
        <v>20.5</v>
      </c>
      <c r="Q9">
        <v>43.5</v>
      </c>
      <c r="R9">
        <v>43.5</v>
      </c>
      <c r="S9">
        <v>33.5</v>
      </c>
      <c r="T9">
        <f t="shared" si="0"/>
        <v>-10.5</v>
      </c>
      <c r="U9" t="str">
        <f t="shared" si="1"/>
        <v>Under</v>
      </c>
      <c r="V9">
        <f t="shared" si="2"/>
        <v>0</v>
      </c>
      <c r="W9" t="str">
        <f t="shared" si="10"/>
        <v>Under</v>
      </c>
      <c r="X9">
        <f t="shared" si="3"/>
        <v>1</v>
      </c>
      <c r="Y9">
        <f t="shared" si="4"/>
        <v>10.5</v>
      </c>
      <c r="Z9">
        <f t="shared" si="5"/>
        <v>10.5</v>
      </c>
      <c r="AA9" t="str">
        <f t="shared" si="6"/>
        <v>Under</v>
      </c>
      <c r="AB9">
        <f t="shared" si="11"/>
        <v>1</v>
      </c>
      <c r="AC9" s="16">
        <f t="shared" si="12"/>
        <v>21.5</v>
      </c>
      <c r="AD9">
        <f t="shared" si="13"/>
        <v>25</v>
      </c>
      <c r="AE9">
        <f t="shared" si="14"/>
        <v>13</v>
      </c>
      <c r="AF9">
        <f t="shared" si="7"/>
        <v>12</v>
      </c>
      <c r="AG9" t="str">
        <f t="shared" si="15"/>
        <v>+</v>
      </c>
      <c r="AH9" t="str">
        <f t="shared" si="8"/>
        <v>+</v>
      </c>
      <c r="AI9">
        <f t="shared" si="16"/>
        <v>1</v>
      </c>
      <c r="AJ9" t="str">
        <f t="shared" si="17"/>
        <v>+</v>
      </c>
      <c r="AK9">
        <f t="shared" si="18"/>
        <v>1</v>
      </c>
    </row>
    <row r="10" spans="1:37" x14ac:dyDescent="0.25">
      <c r="A10" t="s">
        <v>8</v>
      </c>
      <c r="E10" t="s">
        <v>46</v>
      </c>
      <c r="I10" s="23">
        <f t="shared" si="9"/>
        <v>74</v>
      </c>
      <c r="J10">
        <v>30</v>
      </c>
      <c r="K10">
        <v>44</v>
      </c>
      <c r="L10">
        <v>-13.5</v>
      </c>
      <c r="M10" t="s">
        <v>173</v>
      </c>
      <c r="N10">
        <v>-12.5</v>
      </c>
      <c r="O10">
        <v>-13.5</v>
      </c>
      <c r="P10">
        <v>-15.5</v>
      </c>
      <c r="Q10">
        <v>47.5</v>
      </c>
      <c r="R10">
        <v>58.5</v>
      </c>
      <c r="S10">
        <v>66.5</v>
      </c>
      <c r="T10">
        <f t="shared" si="0"/>
        <v>26.5</v>
      </c>
      <c r="U10" t="str">
        <f t="shared" si="1"/>
        <v>Over</v>
      </c>
      <c r="V10">
        <f t="shared" si="2"/>
        <v>11</v>
      </c>
      <c r="W10" t="str">
        <f t="shared" si="10"/>
        <v>Over</v>
      </c>
      <c r="X10">
        <f t="shared" si="3"/>
        <v>1</v>
      </c>
      <c r="Y10">
        <f t="shared" si="4"/>
        <v>15.5</v>
      </c>
      <c r="Z10">
        <f t="shared" si="5"/>
        <v>26.5</v>
      </c>
      <c r="AA10" t="str">
        <f t="shared" si="6"/>
        <v>Over</v>
      </c>
      <c r="AB10">
        <f t="shared" si="11"/>
        <v>1</v>
      </c>
      <c r="AC10" s="16">
        <f t="shared" si="12"/>
        <v>13.5</v>
      </c>
      <c r="AD10">
        <f t="shared" si="13"/>
        <v>-1</v>
      </c>
      <c r="AE10">
        <f t="shared" si="14"/>
        <v>-1</v>
      </c>
      <c r="AF10">
        <f t="shared" si="7"/>
        <v>0.1</v>
      </c>
      <c r="AG10" t="str">
        <f t="shared" si="15"/>
        <v>-</v>
      </c>
      <c r="AH10" t="str">
        <f t="shared" si="8"/>
        <v>-</v>
      </c>
      <c r="AI10">
        <f t="shared" si="16"/>
        <v>1</v>
      </c>
      <c r="AJ10" t="str">
        <f t="shared" si="17"/>
        <v>-</v>
      </c>
      <c r="AK10">
        <f t="shared" si="18"/>
        <v>1</v>
      </c>
    </row>
    <row r="11" spans="1:37" x14ac:dyDescent="0.25">
      <c r="A11" t="s">
        <v>83</v>
      </c>
      <c r="B11">
        <v>14</v>
      </c>
      <c r="E11" t="s">
        <v>47</v>
      </c>
      <c r="I11" s="23">
        <f t="shared" si="9"/>
        <v>33</v>
      </c>
      <c r="J11">
        <v>26</v>
      </c>
      <c r="K11">
        <v>7</v>
      </c>
      <c r="L11">
        <v>-18.5</v>
      </c>
      <c r="M11" t="s">
        <v>174</v>
      </c>
      <c r="N11">
        <v>-4.5</v>
      </c>
      <c r="O11">
        <v>-7.5</v>
      </c>
      <c r="P11">
        <v>-17.5</v>
      </c>
      <c r="Q11">
        <v>42.5</v>
      </c>
      <c r="R11">
        <v>40.5</v>
      </c>
      <c r="S11">
        <v>34.5</v>
      </c>
      <c r="T11">
        <f t="shared" si="0"/>
        <v>-9.5</v>
      </c>
      <c r="U11" t="str">
        <f t="shared" si="1"/>
        <v>Under</v>
      </c>
      <c r="V11">
        <f t="shared" si="2"/>
        <v>-2</v>
      </c>
      <c r="W11" t="str">
        <f t="shared" si="10"/>
        <v>Under</v>
      </c>
      <c r="X11">
        <f t="shared" si="3"/>
        <v>1</v>
      </c>
      <c r="Y11">
        <f t="shared" si="4"/>
        <v>7.5</v>
      </c>
      <c r="Z11">
        <f t="shared" si="5"/>
        <v>9.5</v>
      </c>
      <c r="AA11" t="str">
        <f t="shared" si="6"/>
        <v>Under</v>
      </c>
      <c r="AB11">
        <f t="shared" si="11"/>
        <v>1</v>
      </c>
      <c r="AC11" s="16">
        <f t="shared" si="12"/>
        <v>18.5</v>
      </c>
      <c r="AD11">
        <f t="shared" si="13"/>
        <v>-14</v>
      </c>
      <c r="AE11">
        <f t="shared" si="14"/>
        <v>-3</v>
      </c>
      <c r="AF11">
        <f t="shared" si="7"/>
        <v>11</v>
      </c>
      <c r="AG11" t="str">
        <f t="shared" si="15"/>
        <v>-</v>
      </c>
      <c r="AH11" t="str">
        <f t="shared" si="8"/>
        <v>-</v>
      </c>
      <c r="AI11">
        <f t="shared" si="16"/>
        <v>1</v>
      </c>
      <c r="AJ11" t="str">
        <f t="shared" si="17"/>
        <v>-</v>
      </c>
      <c r="AK11">
        <f t="shared" si="18"/>
        <v>1</v>
      </c>
    </row>
    <row r="12" spans="1:37" x14ac:dyDescent="0.25">
      <c r="A12" t="s">
        <v>9</v>
      </c>
      <c r="E12" t="s">
        <v>48</v>
      </c>
      <c r="I12" s="23">
        <f t="shared" si="9"/>
        <v>58</v>
      </c>
      <c r="J12">
        <v>13</v>
      </c>
      <c r="K12">
        <v>45</v>
      </c>
      <c r="L12">
        <v>-31.5</v>
      </c>
      <c r="M12" t="s">
        <v>48</v>
      </c>
      <c r="N12">
        <v>-7.5</v>
      </c>
      <c r="O12">
        <v>-21.5</v>
      </c>
      <c r="P12">
        <v>30.5</v>
      </c>
      <c r="Q12">
        <v>46.5</v>
      </c>
      <c r="R12" s="2">
        <v>55.5</v>
      </c>
      <c r="S12" s="2">
        <v>52.5</v>
      </c>
      <c r="T12">
        <f t="shared" si="0"/>
        <v>11.5</v>
      </c>
      <c r="U12" t="str">
        <f t="shared" si="1"/>
        <v>Over</v>
      </c>
      <c r="V12">
        <f t="shared" si="2"/>
        <v>9</v>
      </c>
      <c r="W12" t="str">
        <f t="shared" si="10"/>
        <v>Over</v>
      </c>
      <c r="X12">
        <f t="shared" si="3"/>
        <v>1</v>
      </c>
      <c r="Y12">
        <f t="shared" si="4"/>
        <v>2.5</v>
      </c>
      <c r="Z12">
        <f t="shared" si="5"/>
        <v>11.5</v>
      </c>
      <c r="AA12" t="str">
        <f t="shared" si="6"/>
        <v>Over</v>
      </c>
      <c r="AB12">
        <f t="shared" si="11"/>
        <v>1</v>
      </c>
      <c r="AC12" s="16">
        <f t="shared" si="12"/>
        <v>31.5</v>
      </c>
      <c r="AD12">
        <f t="shared" si="13"/>
        <v>-24</v>
      </c>
      <c r="AE12">
        <f t="shared" si="14"/>
        <v>-14</v>
      </c>
      <c r="AF12">
        <f t="shared" si="7"/>
        <v>10</v>
      </c>
      <c r="AG12" t="str">
        <f t="shared" si="15"/>
        <v>-</v>
      </c>
      <c r="AH12" t="str">
        <f t="shared" si="8"/>
        <v>-</v>
      </c>
      <c r="AI12">
        <f t="shared" si="16"/>
        <v>1</v>
      </c>
      <c r="AJ12" t="str">
        <f t="shared" si="17"/>
        <v>+</v>
      </c>
      <c r="AK12">
        <f t="shared" si="18"/>
        <v>0</v>
      </c>
    </row>
    <row r="13" spans="1:37" x14ac:dyDescent="0.25">
      <c r="A13" t="s">
        <v>10</v>
      </c>
      <c r="E13" t="s">
        <v>49</v>
      </c>
      <c r="I13" s="23">
        <f t="shared" si="9"/>
        <v>55</v>
      </c>
      <c r="J13">
        <v>10</v>
      </c>
      <c r="K13">
        <v>45</v>
      </c>
      <c r="L13">
        <v>-34.5</v>
      </c>
      <c r="M13" t="s">
        <v>175</v>
      </c>
      <c r="N13">
        <v>-24.5</v>
      </c>
      <c r="O13">
        <v>-19.5</v>
      </c>
      <c r="P13">
        <v>-30.5</v>
      </c>
      <c r="Q13">
        <v>48.5</v>
      </c>
      <c r="R13">
        <v>50.5</v>
      </c>
      <c r="S13">
        <v>58.5</v>
      </c>
      <c r="T13">
        <f t="shared" si="0"/>
        <v>6.5</v>
      </c>
      <c r="U13" t="str">
        <f t="shared" si="1"/>
        <v>Over</v>
      </c>
      <c r="V13">
        <f t="shared" si="2"/>
        <v>2</v>
      </c>
      <c r="W13" t="str">
        <f t="shared" si="10"/>
        <v>Over</v>
      </c>
      <c r="X13">
        <f t="shared" si="3"/>
        <v>1</v>
      </c>
      <c r="Y13">
        <f t="shared" si="4"/>
        <v>4.5</v>
      </c>
      <c r="Z13">
        <f t="shared" si="5"/>
        <v>6.5</v>
      </c>
      <c r="AA13" t="str">
        <f t="shared" si="6"/>
        <v>Over</v>
      </c>
      <c r="AB13">
        <f t="shared" si="11"/>
        <v>1</v>
      </c>
      <c r="AC13" s="16">
        <f t="shared" si="12"/>
        <v>34.5</v>
      </c>
      <c r="AD13">
        <f t="shared" si="13"/>
        <v>-10</v>
      </c>
      <c r="AE13">
        <f t="shared" si="14"/>
        <v>5</v>
      </c>
      <c r="AF13">
        <f t="shared" si="7"/>
        <v>15</v>
      </c>
      <c r="AG13" t="str">
        <f t="shared" si="15"/>
        <v>+</v>
      </c>
      <c r="AH13" t="str">
        <f t="shared" si="8"/>
        <v>-</v>
      </c>
      <c r="AI13">
        <f t="shared" si="16"/>
        <v>0</v>
      </c>
      <c r="AJ13" t="str">
        <f t="shared" si="17"/>
        <v>-</v>
      </c>
      <c r="AK13">
        <f t="shared" si="18"/>
        <v>0</v>
      </c>
    </row>
    <row r="14" spans="1:37" x14ac:dyDescent="0.25">
      <c r="A14" t="s">
        <v>11</v>
      </c>
      <c r="E14" t="s">
        <v>50</v>
      </c>
      <c r="I14" s="23">
        <f t="shared" si="9"/>
        <v>49</v>
      </c>
      <c r="J14">
        <v>28</v>
      </c>
      <c r="K14">
        <v>21</v>
      </c>
      <c r="L14">
        <v>7.5</v>
      </c>
      <c r="M14" t="s">
        <v>222</v>
      </c>
      <c r="N14">
        <v>-16.5</v>
      </c>
      <c r="O14">
        <v>-3.5</v>
      </c>
      <c r="P14">
        <v>-1.5</v>
      </c>
      <c r="Q14">
        <v>46.5</v>
      </c>
      <c r="R14" s="2">
        <v>50.5</v>
      </c>
      <c r="S14" s="2">
        <v>41.5</v>
      </c>
      <c r="T14">
        <f t="shared" si="0"/>
        <v>2.5</v>
      </c>
      <c r="U14" t="str">
        <f t="shared" si="1"/>
        <v>Over</v>
      </c>
      <c r="V14">
        <f t="shared" si="2"/>
        <v>4</v>
      </c>
      <c r="W14" t="str">
        <f t="shared" si="10"/>
        <v>Over</v>
      </c>
      <c r="X14">
        <f t="shared" si="3"/>
        <v>1</v>
      </c>
      <c r="Y14">
        <f t="shared" si="4"/>
        <v>1.5</v>
      </c>
      <c r="Z14">
        <f t="shared" si="5"/>
        <v>2.5</v>
      </c>
      <c r="AA14" t="str">
        <f t="shared" si="6"/>
        <v>Under</v>
      </c>
      <c r="AB14">
        <f t="shared" si="11"/>
        <v>0</v>
      </c>
      <c r="AC14" s="16">
        <f t="shared" si="12"/>
        <v>7.5</v>
      </c>
      <c r="AD14">
        <f t="shared" si="13"/>
        <v>24</v>
      </c>
      <c r="AE14">
        <f t="shared" si="14"/>
        <v>13</v>
      </c>
      <c r="AF14">
        <f t="shared" si="7"/>
        <v>11</v>
      </c>
      <c r="AG14" t="str">
        <f t="shared" si="15"/>
        <v>+</v>
      </c>
      <c r="AH14" t="str">
        <f t="shared" si="8"/>
        <v>+</v>
      </c>
      <c r="AI14">
        <f t="shared" si="16"/>
        <v>1</v>
      </c>
      <c r="AJ14" t="str">
        <f t="shared" si="17"/>
        <v>+</v>
      </c>
      <c r="AK14">
        <f t="shared" si="18"/>
        <v>1</v>
      </c>
    </row>
    <row r="15" spans="1:37" x14ac:dyDescent="0.25">
      <c r="A15" t="s">
        <v>12</v>
      </c>
      <c r="C15" s="23"/>
      <c r="D15" s="12"/>
      <c r="E15" s="23" t="s">
        <v>51</v>
      </c>
      <c r="F15" s="23"/>
      <c r="G15" s="23"/>
      <c r="H15" s="12"/>
      <c r="I15" s="23">
        <f t="shared" si="9"/>
        <v>19</v>
      </c>
      <c r="J15">
        <v>0</v>
      </c>
      <c r="K15">
        <v>19</v>
      </c>
      <c r="L15">
        <v>-18.5</v>
      </c>
      <c r="M15" t="s">
        <v>176</v>
      </c>
      <c r="N15">
        <v>-3.5</v>
      </c>
      <c r="O15">
        <v>-12.5</v>
      </c>
      <c r="P15">
        <v>-13.5</v>
      </c>
      <c r="Q15">
        <v>45.5</v>
      </c>
      <c r="R15">
        <v>36.5</v>
      </c>
      <c r="S15">
        <v>25.5</v>
      </c>
      <c r="T15">
        <f t="shared" si="0"/>
        <v>-26.5</v>
      </c>
      <c r="U15" t="str">
        <f t="shared" si="1"/>
        <v>Under</v>
      </c>
      <c r="V15">
        <f t="shared" si="2"/>
        <v>-9</v>
      </c>
      <c r="W15" t="str">
        <f t="shared" si="10"/>
        <v>Under</v>
      </c>
      <c r="X15">
        <f t="shared" si="3"/>
        <v>1</v>
      </c>
      <c r="Y15">
        <f t="shared" si="4"/>
        <v>17.5</v>
      </c>
      <c r="Z15">
        <f t="shared" si="5"/>
        <v>26.5</v>
      </c>
      <c r="AA15" t="str">
        <f t="shared" si="6"/>
        <v>Under</v>
      </c>
      <c r="AB15">
        <f t="shared" si="11"/>
        <v>1</v>
      </c>
      <c r="AC15" s="16">
        <f t="shared" si="12"/>
        <v>18.5</v>
      </c>
      <c r="AD15">
        <f t="shared" si="13"/>
        <v>-15</v>
      </c>
      <c r="AE15">
        <f t="shared" si="14"/>
        <v>-9</v>
      </c>
      <c r="AF15">
        <f t="shared" si="7"/>
        <v>6</v>
      </c>
      <c r="AG15" t="str">
        <f t="shared" si="15"/>
        <v>-</v>
      </c>
      <c r="AH15" t="str">
        <f t="shared" si="8"/>
        <v>-</v>
      </c>
      <c r="AI15">
        <f t="shared" si="16"/>
        <v>1</v>
      </c>
      <c r="AJ15" t="str">
        <f t="shared" si="17"/>
        <v>-</v>
      </c>
      <c r="AK15">
        <f t="shared" si="18"/>
        <v>1</v>
      </c>
    </row>
    <row r="16" spans="1:37" ht="15.75" thickBot="1" x14ac:dyDescent="0.3">
      <c r="A16" t="s">
        <v>13</v>
      </c>
      <c r="C16" s="23">
        <v>65</v>
      </c>
      <c r="D16" s="12">
        <v>1213</v>
      </c>
      <c r="E16" s="23" t="s">
        <v>52</v>
      </c>
      <c r="F16" s="23"/>
      <c r="G16" s="23">
        <v>35</v>
      </c>
      <c r="H16" s="12">
        <v>3390</v>
      </c>
      <c r="I16" s="23">
        <f t="shared" si="9"/>
        <v>51</v>
      </c>
      <c r="J16">
        <v>37</v>
      </c>
      <c r="K16">
        <v>14</v>
      </c>
      <c r="L16">
        <v>-22.5</v>
      </c>
      <c r="M16" t="s">
        <v>177</v>
      </c>
      <c r="N16">
        <v>-4.5</v>
      </c>
      <c r="O16">
        <v>-4.5</v>
      </c>
      <c r="P16">
        <v>-22.5</v>
      </c>
      <c r="Q16">
        <v>46.5</v>
      </c>
      <c r="R16">
        <v>47.5</v>
      </c>
      <c r="S16">
        <v>51.5</v>
      </c>
      <c r="T16">
        <f t="shared" si="0"/>
        <v>4.5</v>
      </c>
      <c r="U16" t="str">
        <f t="shared" si="1"/>
        <v>Over</v>
      </c>
      <c r="V16">
        <f t="shared" si="2"/>
        <v>1</v>
      </c>
      <c r="W16" t="str">
        <f t="shared" si="10"/>
        <v>Over</v>
      </c>
      <c r="X16">
        <f t="shared" si="3"/>
        <v>1</v>
      </c>
      <c r="Y16">
        <f t="shared" si="4"/>
        <v>3.5</v>
      </c>
      <c r="Z16">
        <f t="shared" si="5"/>
        <v>4.5</v>
      </c>
      <c r="AA16" t="str">
        <f t="shared" si="6"/>
        <v>Over</v>
      </c>
      <c r="AB16">
        <f t="shared" si="11"/>
        <v>1</v>
      </c>
      <c r="AC16" s="16">
        <f t="shared" si="12"/>
        <v>22.5</v>
      </c>
      <c r="AD16">
        <f t="shared" si="13"/>
        <v>-18</v>
      </c>
      <c r="AE16">
        <f t="shared" si="14"/>
        <v>0</v>
      </c>
      <c r="AF16">
        <f t="shared" si="7"/>
        <v>18</v>
      </c>
      <c r="AG16" t="str">
        <f t="shared" si="15"/>
        <v>+</v>
      </c>
      <c r="AH16" t="str">
        <f t="shared" si="8"/>
        <v>-</v>
      </c>
      <c r="AI16">
        <f t="shared" si="16"/>
        <v>0</v>
      </c>
      <c r="AJ16" t="str">
        <f t="shared" si="17"/>
        <v>-</v>
      </c>
      <c r="AK16">
        <f t="shared" si="18"/>
        <v>0</v>
      </c>
    </row>
    <row r="17" spans="1:37" s="6" customFormat="1" x14ac:dyDescent="0.25">
      <c r="A17" s="5" t="s">
        <v>89</v>
      </c>
      <c r="B17" s="6">
        <v>1</v>
      </c>
      <c r="C17" s="24">
        <v>95</v>
      </c>
      <c r="D17" s="11">
        <v>439794</v>
      </c>
      <c r="E17" s="24" t="s">
        <v>53</v>
      </c>
      <c r="F17" s="24"/>
      <c r="G17" s="24">
        <v>5</v>
      </c>
      <c r="H17" s="11">
        <v>947605</v>
      </c>
      <c r="I17" s="23">
        <f t="shared" si="9"/>
        <v>34</v>
      </c>
      <c r="J17" s="6">
        <v>34</v>
      </c>
      <c r="K17" s="6">
        <v>0</v>
      </c>
      <c r="L17" s="6">
        <v>-33.5</v>
      </c>
      <c r="M17" s="6" t="s">
        <v>178</v>
      </c>
      <c r="N17" s="6">
        <v>-25.5</v>
      </c>
      <c r="O17" s="6">
        <v>-35.5</v>
      </c>
      <c r="P17" s="6">
        <v>-35.5</v>
      </c>
      <c r="Q17">
        <v>41.5</v>
      </c>
      <c r="R17">
        <v>41.5</v>
      </c>
      <c r="S17">
        <v>37.5</v>
      </c>
      <c r="T17">
        <f t="shared" si="0"/>
        <v>-7.5</v>
      </c>
      <c r="U17" t="str">
        <f t="shared" si="1"/>
        <v>Under</v>
      </c>
      <c r="V17">
        <f t="shared" si="2"/>
        <v>0</v>
      </c>
      <c r="W17" t="str">
        <f t="shared" si="10"/>
        <v>Under</v>
      </c>
      <c r="X17">
        <f t="shared" si="3"/>
        <v>1</v>
      </c>
      <c r="Y17">
        <f t="shared" si="4"/>
        <v>7.5</v>
      </c>
      <c r="Z17">
        <f t="shared" si="5"/>
        <v>7.5</v>
      </c>
      <c r="AA17" t="str">
        <f t="shared" si="6"/>
        <v>Under</v>
      </c>
      <c r="AB17">
        <f t="shared" si="11"/>
        <v>1</v>
      </c>
      <c r="AC17" s="16">
        <f t="shared" si="12"/>
        <v>33.5</v>
      </c>
      <c r="AD17">
        <f t="shared" si="13"/>
        <v>-8</v>
      </c>
      <c r="AE17">
        <f t="shared" si="14"/>
        <v>-10</v>
      </c>
      <c r="AF17">
        <f t="shared" si="7"/>
        <v>2</v>
      </c>
      <c r="AG17" t="str">
        <f t="shared" si="15"/>
        <v>-</v>
      </c>
      <c r="AH17" t="str">
        <f t="shared" si="8"/>
        <v>-</v>
      </c>
      <c r="AI17">
        <f t="shared" si="16"/>
        <v>1</v>
      </c>
      <c r="AJ17" t="str">
        <f t="shared" si="17"/>
        <v>+</v>
      </c>
      <c r="AK17">
        <f t="shared" si="18"/>
        <v>0</v>
      </c>
    </row>
    <row r="18" spans="1:37" x14ac:dyDescent="0.25">
      <c r="A18" s="7" t="s">
        <v>14</v>
      </c>
      <c r="C18" s="23">
        <v>5</v>
      </c>
      <c r="D18" s="12">
        <v>1767921</v>
      </c>
      <c r="E18" s="23" t="s">
        <v>86</v>
      </c>
      <c r="F18" s="23">
        <v>3</v>
      </c>
      <c r="G18" s="23">
        <v>95</v>
      </c>
      <c r="H18" s="12">
        <v>233416</v>
      </c>
      <c r="I18" s="23">
        <f t="shared" si="9"/>
        <v>51</v>
      </c>
      <c r="J18">
        <v>13</v>
      </c>
      <c r="K18">
        <v>38</v>
      </c>
      <c r="L18" s="20">
        <v>-24.5</v>
      </c>
      <c r="M18" t="s">
        <v>179</v>
      </c>
      <c r="N18">
        <v>-26.5</v>
      </c>
      <c r="O18">
        <v>-24.5</v>
      </c>
      <c r="P18">
        <v>-24.5</v>
      </c>
      <c r="Q18">
        <v>49.5</v>
      </c>
      <c r="R18" s="2">
        <v>54.5</v>
      </c>
      <c r="S18" s="2">
        <v>49.5</v>
      </c>
      <c r="T18">
        <f t="shared" si="0"/>
        <v>1.5</v>
      </c>
      <c r="U18" t="str">
        <f t="shared" si="1"/>
        <v>Over</v>
      </c>
      <c r="V18">
        <f t="shared" si="2"/>
        <v>5</v>
      </c>
      <c r="W18" t="str">
        <f t="shared" si="10"/>
        <v>Over</v>
      </c>
      <c r="X18">
        <f t="shared" si="3"/>
        <v>1</v>
      </c>
      <c r="Y18">
        <f t="shared" si="4"/>
        <v>3.5</v>
      </c>
      <c r="Z18">
        <f t="shared" si="5"/>
        <v>1.5</v>
      </c>
      <c r="AA18" t="str">
        <f t="shared" si="6"/>
        <v>Under</v>
      </c>
      <c r="AB18">
        <f t="shared" si="11"/>
        <v>0</v>
      </c>
      <c r="AC18" s="16">
        <f t="shared" si="12"/>
        <v>24.5</v>
      </c>
      <c r="AD18">
        <f t="shared" si="13"/>
        <v>2</v>
      </c>
      <c r="AE18">
        <f t="shared" si="14"/>
        <v>2</v>
      </c>
      <c r="AF18">
        <f t="shared" si="7"/>
        <v>0.1</v>
      </c>
      <c r="AG18" t="str">
        <f t="shared" si="15"/>
        <v>+</v>
      </c>
      <c r="AH18" t="str">
        <f t="shared" si="8"/>
        <v>+</v>
      </c>
      <c r="AI18">
        <f t="shared" si="16"/>
        <v>1</v>
      </c>
      <c r="AJ18" t="str">
        <f t="shared" si="17"/>
        <v>+</v>
      </c>
      <c r="AK18">
        <f t="shared" si="18"/>
        <v>1</v>
      </c>
    </row>
    <row r="19" spans="1:37" x14ac:dyDescent="0.25">
      <c r="A19" s="7" t="s">
        <v>88</v>
      </c>
      <c r="B19">
        <v>5</v>
      </c>
      <c r="C19" s="23">
        <v>30</v>
      </c>
      <c r="D19" s="12">
        <v>966591</v>
      </c>
      <c r="E19" s="23" t="s">
        <v>87</v>
      </c>
      <c r="F19" s="23">
        <v>9</v>
      </c>
      <c r="G19" s="23">
        <v>70</v>
      </c>
      <c r="H19" s="12">
        <v>225627</v>
      </c>
      <c r="I19" s="23">
        <f t="shared" si="9"/>
        <v>78</v>
      </c>
      <c r="J19">
        <v>35</v>
      </c>
      <c r="K19">
        <v>43</v>
      </c>
      <c r="L19" s="20">
        <v>-7.5</v>
      </c>
      <c r="M19" t="s">
        <v>180</v>
      </c>
      <c r="N19">
        <v>-7.5</v>
      </c>
      <c r="O19">
        <v>-1.5</v>
      </c>
      <c r="P19">
        <v>-7.5</v>
      </c>
      <c r="Q19">
        <v>56.5</v>
      </c>
      <c r="R19">
        <v>70.5</v>
      </c>
      <c r="S19">
        <v>78.5</v>
      </c>
      <c r="T19">
        <f t="shared" si="0"/>
        <v>21.5</v>
      </c>
      <c r="U19" t="str">
        <f t="shared" si="1"/>
        <v>Over</v>
      </c>
      <c r="V19">
        <f t="shared" si="2"/>
        <v>14</v>
      </c>
      <c r="W19" t="str">
        <f t="shared" si="10"/>
        <v>Over</v>
      </c>
      <c r="X19">
        <f t="shared" si="3"/>
        <v>1</v>
      </c>
      <c r="Y19">
        <f t="shared" si="4"/>
        <v>7.5</v>
      </c>
      <c r="Z19">
        <f t="shared" si="5"/>
        <v>21.5</v>
      </c>
      <c r="AA19" t="str">
        <f t="shared" si="6"/>
        <v>Over</v>
      </c>
      <c r="AB19">
        <f t="shared" si="11"/>
        <v>1</v>
      </c>
      <c r="AC19" s="16">
        <f t="shared" si="12"/>
        <v>7.5</v>
      </c>
      <c r="AD19">
        <f t="shared" si="13"/>
        <v>0</v>
      </c>
      <c r="AE19">
        <f t="shared" si="14"/>
        <v>6</v>
      </c>
      <c r="AF19">
        <f t="shared" si="7"/>
        <v>6</v>
      </c>
      <c r="AG19" t="str">
        <f t="shared" si="15"/>
        <v>+</v>
      </c>
      <c r="AH19" t="str">
        <f t="shared" si="8"/>
        <v>+</v>
      </c>
      <c r="AI19">
        <f t="shared" si="16"/>
        <v>1</v>
      </c>
      <c r="AJ19" t="str">
        <f t="shared" si="17"/>
        <v>-</v>
      </c>
      <c r="AK19">
        <f t="shared" si="18"/>
        <v>0</v>
      </c>
    </row>
    <row r="20" spans="1:37" x14ac:dyDescent="0.25">
      <c r="A20" s="7" t="s">
        <v>15</v>
      </c>
      <c r="C20" s="23">
        <v>40</v>
      </c>
      <c r="D20" s="12">
        <v>368590</v>
      </c>
      <c r="E20" s="23" t="s">
        <v>54</v>
      </c>
      <c r="F20" s="23"/>
      <c r="G20" s="23">
        <v>60</v>
      </c>
      <c r="H20" s="12">
        <v>151852</v>
      </c>
      <c r="I20" s="23">
        <f t="shared" si="9"/>
        <v>59</v>
      </c>
      <c r="J20">
        <v>35</v>
      </c>
      <c r="K20">
        <v>24</v>
      </c>
      <c r="L20" s="20">
        <v>11.5</v>
      </c>
      <c r="M20" t="s">
        <v>181</v>
      </c>
      <c r="N20">
        <v>-3.5</v>
      </c>
      <c r="O20">
        <v>4.5</v>
      </c>
      <c r="P20">
        <v>4.5</v>
      </c>
      <c r="Q20">
        <v>49.5</v>
      </c>
      <c r="R20">
        <v>49.5</v>
      </c>
      <c r="S20">
        <v>53.5</v>
      </c>
      <c r="T20">
        <f t="shared" si="0"/>
        <v>9.5</v>
      </c>
      <c r="U20" t="str">
        <f t="shared" si="1"/>
        <v>Over</v>
      </c>
      <c r="V20">
        <f t="shared" si="2"/>
        <v>0</v>
      </c>
      <c r="W20" t="str">
        <f t="shared" si="10"/>
        <v>Under</v>
      </c>
      <c r="X20">
        <f t="shared" si="3"/>
        <v>0</v>
      </c>
      <c r="Y20">
        <f t="shared" si="4"/>
        <v>9.5</v>
      </c>
      <c r="Z20">
        <f t="shared" si="5"/>
        <v>9.5</v>
      </c>
      <c r="AA20" t="str">
        <f t="shared" si="6"/>
        <v>Over</v>
      </c>
      <c r="AB20">
        <f t="shared" si="11"/>
        <v>0</v>
      </c>
      <c r="AC20" s="16">
        <f t="shared" si="12"/>
        <v>11.5</v>
      </c>
      <c r="AD20">
        <f t="shared" si="13"/>
        <v>15</v>
      </c>
      <c r="AE20">
        <f t="shared" si="14"/>
        <v>8</v>
      </c>
      <c r="AF20">
        <f t="shared" si="7"/>
        <v>7</v>
      </c>
      <c r="AG20" t="str">
        <f t="shared" si="15"/>
        <v>+</v>
      </c>
      <c r="AH20" t="str">
        <f t="shared" si="8"/>
        <v>+</v>
      </c>
      <c r="AI20">
        <f t="shared" si="16"/>
        <v>1</v>
      </c>
      <c r="AJ20" t="str">
        <f t="shared" si="17"/>
        <v>+</v>
      </c>
      <c r="AK20">
        <f t="shared" si="18"/>
        <v>1</v>
      </c>
    </row>
    <row r="21" spans="1:37" x14ac:dyDescent="0.25">
      <c r="A21" s="7" t="s">
        <v>16</v>
      </c>
      <c r="C21" s="23">
        <v>37</v>
      </c>
      <c r="D21" s="12">
        <v>16343</v>
      </c>
      <c r="E21" s="23" t="s">
        <v>55</v>
      </c>
      <c r="F21" s="23"/>
      <c r="G21" s="23">
        <v>63</v>
      </c>
      <c r="H21" s="12">
        <v>2133</v>
      </c>
      <c r="I21" s="23">
        <f t="shared" si="9"/>
        <v>45</v>
      </c>
      <c r="J21">
        <v>21</v>
      </c>
      <c r="K21">
        <v>24</v>
      </c>
      <c r="L21" s="20">
        <v>-2.5</v>
      </c>
      <c r="M21" t="s">
        <v>182</v>
      </c>
      <c r="N21">
        <v>-3.5</v>
      </c>
      <c r="O21">
        <v>-1.5</v>
      </c>
      <c r="P21">
        <v>-3.5</v>
      </c>
      <c r="Q21">
        <v>56.5</v>
      </c>
      <c r="R21">
        <v>40.5</v>
      </c>
      <c r="S21">
        <v>38.5</v>
      </c>
      <c r="T21">
        <f t="shared" si="0"/>
        <v>-11.5</v>
      </c>
      <c r="U21" t="str">
        <f t="shared" si="1"/>
        <v>Under</v>
      </c>
      <c r="V21">
        <f t="shared" si="2"/>
        <v>-16</v>
      </c>
      <c r="W21" t="str">
        <f t="shared" si="10"/>
        <v>Under</v>
      </c>
      <c r="X21">
        <f t="shared" si="3"/>
        <v>1</v>
      </c>
      <c r="Y21">
        <f t="shared" si="4"/>
        <v>4.5</v>
      </c>
      <c r="Z21">
        <f t="shared" si="5"/>
        <v>11.5</v>
      </c>
      <c r="AA21" t="str">
        <f t="shared" si="6"/>
        <v>Over</v>
      </c>
      <c r="AB21">
        <f t="shared" si="11"/>
        <v>0</v>
      </c>
      <c r="AC21" s="16">
        <f t="shared" si="12"/>
        <v>2.5</v>
      </c>
      <c r="AD21">
        <f t="shared" si="13"/>
        <v>1</v>
      </c>
      <c r="AE21">
        <f t="shared" si="14"/>
        <v>2</v>
      </c>
      <c r="AF21">
        <f t="shared" si="7"/>
        <v>1</v>
      </c>
      <c r="AG21" t="str">
        <f t="shared" si="15"/>
        <v>+</v>
      </c>
      <c r="AH21" t="str">
        <f t="shared" si="8"/>
        <v>+</v>
      </c>
      <c r="AI21">
        <f t="shared" si="16"/>
        <v>1</v>
      </c>
      <c r="AJ21" t="str">
        <f t="shared" si="17"/>
        <v>-</v>
      </c>
      <c r="AK21">
        <f t="shared" si="18"/>
        <v>0</v>
      </c>
    </row>
    <row r="22" spans="1:37" x14ac:dyDescent="0.25">
      <c r="A22" s="7" t="s">
        <v>17</v>
      </c>
      <c r="C22" s="23">
        <v>20</v>
      </c>
      <c r="D22" s="12">
        <v>559578</v>
      </c>
      <c r="E22" s="23" t="s">
        <v>56</v>
      </c>
      <c r="F22" s="23"/>
      <c r="G22" s="23">
        <v>80</v>
      </c>
      <c r="H22" s="12">
        <v>35896</v>
      </c>
      <c r="I22" s="23">
        <f t="shared" si="9"/>
        <v>87</v>
      </c>
      <c r="J22">
        <v>31</v>
      </c>
      <c r="K22">
        <v>56</v>
      </c>
      <c r="L22" s="20">
        <v>-24.5</v>
      </c>
      <c r="M22" t="s">
        <v>183</v>
      </c>
      <c r="N22">
        <v>-12.5</v>
      </c>
      <c r="O22">
        <v>-18.5</v>
      </c>
      <c r="P22">
        <v>-25.5</v>
      </c>
      <c r="Q22">
        <v>60.5</v>
      </c>
      <c r="R22">
        <v>80.5</v>
      </c>
      <c r="S22">
        <v>87.5</v>
      </c>
      <c r="T22">
        <f t="shared" si="0"/>
        <v>26.5</v>
      </c>
      <c r="U22" t="str">
        <f t="shared" si="1"/>
        <v>Over</v>
      </c>
      <c r="V22">
        <f t="shared" si="2"/>
        <v>20</v>
      </c>
      <c r="W22" t="str">
        <f t="shared" si="10"/>
        <v>Over</v>
      </c>
      <c r="X22">
        <f t="shared" si="3"/>
        <v>1</v>
      </c>
      <c r="Y22">
        <f t="shared" si="4"/>
        <v>6.5</v>
      </c>
      <c r="Z22">
        <f t="shared" si="5"/>
        <v>26.5</v>
      </c>
      <c r="AA22" t="str">
        <f t="shared" si="6"/>
        <v>Over</v>
      </c>
      <c r="AB22">
        <f t="shared" si="11"/>
        <v>1</v>
      </c>
      <c r="AC22" s="16">
        <f t="shared" si="12"/>
        <v>24.5</v>
      </c>
      <c r="AD22">
        <f t="shared" si="13"/>
        <v>-12</v>
      </c>
      <c r="AE22">
        <f t="shared" si="14"/>
        <v>-6</v>
      </c>
      <c r="AF22">
        <f t="shared" si="7"/>
        <v>6</v>
      </c>
      <c r="AG22" t="str">
        <f t="shared" si="15"/>
        <v>-</v>
      </c>
      <c r="AH22" t="str">
        <f t="shared" si="8"/>
        <v>-</v>
      </c>
      <c r="AI22">
        <f t="shared" si="16"/>
        <v>1</v>
      </c>
      <c r="AJ22" t="str">
        <f t="shared" si="17"/>
        <v>-</v>
      </c>
      <c r="AK22">
        <f t="shared" si="18"/>
        <v>1</v>
      </c>
    </row>
    <row r="23" spans="1:37" x14ac:dyDescent="0.25">
      <c r="A23" s="7" t="s">
        <v>18</v>
      </c>
      <c r="C23" s="23">
        <v>22</v>
      </c>
      <c r="D23" s="12">
        <v>3182</v>
      </c>
      <c r="E23" s="23" t="s">
        <v>57</v>
      </c>
      <c r="F23" s="23"/>
      <c r="G23" s="23">
        <v>78</v>
      </c>
      <c r="H23" s="12">
        <v>2168</v>
      </c>
      <c r="I23" s="23">
        <f t="shared" si="9"/>
        <v>82</v>
      </c>
      <c r="J23">
        <v>45</v>
      </c>
      <c r="K23">
        <v>37</v>
      </c>
      <c r="L23" s="20">
        <v>8.5</v>
      </c>
      <c r="M23" t="s">
        <v>184</v>
      </c>
      <c r="N23">
        <v>-10.5</v>
      </c>
      <c r="O23">
        <v>-11.5</v>
      </c>
      <c r="P23">
        <v>-5.5</v>
      </c>
      <c r="Q23">
        <v>47.5</v>
      </c>
      <c r="R23">
        <v>61.5</v>
      </c>
      <c r="S23">
        <v>80.5</v>
      </c>
      <c r="T23">
        <f t="shared" si="0"/>
        <v>34.5</v>
      </c>
      <c r="U23" t="str">
        <f t="shared" si="1"/>
        <v>Over</v>
      </c>
      <c r="V23">
        <f t="shared" si="2"/>
        <v>14</v>
      </c>
      <c r="W23" t="str">
        <f t="shared" si="10"/>
        <v>Over</v>
      </c>
      <c r="X23">
        <f t="shared" si="3"/>
        <v>1</v>
      </c>
      <c r="Y23">
        <f t="shared" si="4"/>
        <v>20.5</v>
      </c>
      <c r="Z23">
        <f t="shared" si="5"/>
        <v>34.5</v>
      </c>
      <c r="AA23" t="str">
        <f t="shared" si="6"/>
        <v>Over</v>
      </c>
      <c r="AB23">
        <f t="shared" si="11"/>
        <v>1</v>
      </c>
      <c r="AC23" s="16">
        <f t="shared" si="12"/>
        <v>8.5</v>
      </c>
      <c r="AD23">
        <f t="shared" si="13"/>
        <v>19</v>
      </c>
      <c r="AE23">
        <f t="shared" si="14"/>
        <v>-1</v>
      </c>
      <c r="AF23">
        <f t="shared" si="7"/>
        <v>20</v>
      </c>
      <c r="AG23" t="str">
        <f t="shared" si="15"/>
        <v>-</v>
      </c>
      <c r="AH23" t="str">
        <f t="shared" si="8"/>
        <v>+</v>
      </c>
      <c r="AI23">
        <f t="shared" si="16"/>
        <v>0</v>
      </c>
      <c r="AJ23" t="str">
        <f t="shared" si="17"/>
        <v>+</v>
      </c>
      <c r="AK23">
        <f t="shared" si="18"/>
        <v>0</v>
      </c>
    </row>
    <row r="24" spans="1:37" x14ac:dyDescent="0.25">
      <c r="A24" s="7" t="s">
        <v>19</v>
      </c>
      <c r="C24" s="23">
        <v>43</v>
      </c>
      <c r="D24" s="12">
        <v>38584</v>
      </c>
      <c r="E24" s="23" t="s">
        <v>58</v>
      </c>
      <c r="F24" s="23"/>
      <c r="G24" s="23">
        <v>57</v>
      </c>
      <c r="H24" s="12">
        <v>21564</v>
      </c>
      <c r="I24" s="23">
        <f t="shared" si="9"/>
        <v>90</v>
      </c>
      <c r="J24">
        <v>27</v>
      </c>
      <c r="K24">
        <v>63</v>
      </c>
      <c r="L24" s="20">
        <v>-35.5</v>
      </c>
      <c r="M24" t="s">
        <v>185</v>
      </c>
      <c r="N24">
        <v>-2.5</v>
      </c>
      <c r="O24">
        <v>-1.5</v>
      </c>
      <c r="P24">
        <v>-35.5</v>
      </c>
      <c r="Q24">
        <v>47.5</v>
      </c>
      <c r="R24">
        <v>82.5</v>
      </c>
      <c r="S24">
        <v>90.5</v>
      </c>
      <c r="T24">
        <f t="shared" si="0"/>
        <v>42.5</v>
      </c>
      <c r="U24" t="str">
        <f t="shared" si="1"/>
        <v>Over</v>
      </c>
      <c r="V24">
        <f t="shared" si="2"/>
        <v>35</v>
      </c>
      <c r="W24" t="str">
        <f t="shared" si="10"/>
        <v>Over</v>
      </c>
      <c r="X24">
        <f t="shared" si="3"/>
        <v>1</v>
      </c>
      <c r="Y24">
        <f t="shared" si="4"/>
        <v>7.5</v>
      </c>
      <c r="Z24">
        <f t="shared" si="5"/>
        <v>42.5</v>
      </c>
      <c r="AA24" t="str">
        <f t="shared" si="6"/>
        <v>Over</v>
      </c>
      <c r="AB24">
        <f t="shared" si="11"/>
        <v>1</v>
      </c>
      <c r="AC24" s="16">
        <f t="shared" si="12"/>
        <v>35.5</v>
      </c>
      <c r="AD24">
        <f t="shared" si="13"/>
        <v>-33</v>
      </c>
      <c r="AE24">
        <f t="shared" si="14"/>
        <v>1</v>
      </c>
      <c r="AF24">
        <f t="shared" si="7"/>
        <v>34</v>
      </c>
      <c r="AG24" t="str">
        <f t="shared" si="15"/>
        <v>+</v>
      </c>
      <c r="AH24" t="str">
        <f t="shared" si="8"/>
        <v>-</v>
      </c>
      <c r="AI24">
        <f t="shared" si="16"/>
        <v>0</v>
      </c>
      <c r="AJ24" t="str">
        <f t="shared" si="17"/>
        <v>-</v>
      </c>
      <c r="AK24">
        <f t="shared" si="18"/>
        <v>0</v>
      </c>
    </row>
    <row r="25" spans="1:37" x14ac:dyDescent="0.25">
      <c r="A25" s="7" t="s">
        <v>20</v>
      </c>
      <c r="C25" s="23">
        <v>57</v>
      </c>
      <c r="D25" s="12">
        <v>4224</v>
      </c>
      <c r="E25" s="23" t="s">
        <v>59</v>
      </c>
      <c r="F25" s="23"/>
      <c r="G25" s="23">
        <v>43</v>
      </c>
      <c r="H25" s="12">
        <v>1939</v>
      </c>
      <c r="I25" s="23">
        <f t="shared" si="9"/>
        <v>77</v>
      </c>
      <c r="J25">
        <v>37</v>
      </c>
      <c r="K25">
        <v>40</v>
      </c>
      <c r="L25" s="20">
        <v>3.5</v>
      </c>
      <c r="M25" t="s">
        <v>186</v>
      </c>
      <c r="N25">
        <v>-2.5</v>
      </c>
      <c r="O25">
        <v>-3.5</v>
      </c>
      <c r="P25">
        <v>1.5</v>
      </c>
      <c r="Q25">
        <v>65.5</v>
      </c>
      <c r="R25">
        <v>60.5</v>
      </c>
      <c r="S25">
        <v>67.5</v>
      </c>
      <c r="T25">
        <f t="shared" si="0"/>
        <v>11.5</v>
      </c>
      <c r="U25" t="str">
        <f t="shared" si="1"/>
        <v>Over</v>
      </c>
      <c r="V25">
        <f t="shared" si="2"/>
        <v>-5</v>
      </c>
      <c r="W25" t="str">
        <f t="shared" si="10"/>
        <v>Under</v>
      </c>
      <c r="X25">
        <f t="shared" si="3"/>
        <v>0</v>
      </c>
      <c r="Y25">
        <f t="shared" si="4"/>
        <v>16.5</v>
      </c>
      <c r="Z25">
        <f t="shared" si="5"/>
        <v>11.5</v>
      </c>
      <c r="AA25" t="str">
        <f t="shared" si="6"/>
        <v>Over</v>
      </c>
      <c r="AB25">
        <f t="shared" si="11"/>
        <v>0</v>
      </c>
      <c r="AC25" s="16">
        <f t="shared" si="12"/>
        <v>3.5</v>
      </c>
      <c r="AD25">
        <f t="shared" si="13"/>
        <v>6</v>
      </c>
      <c r="AE25">
        <f t="shared" si="14"/>
        <v>-1</v>
      </c>
      <c r="AF25">
        <f t="shared" si="7"/>
        <v>7</v>
      </c>
      <c r="AG25" t="str">
        <f t="shared" si="15"/>
        <v>-</v>
      </c>
      <c r="AH25" t="str">
        <f t="shared" si="8"/>
        <v>+</v>
      </c>
      <c r="AI25">
        <f t="shared" si="16"/>
        <v>0</v>
      </c>
      <c r="AJ25" t="str">
        <f t="shared" si="17"/>
        <v>+</v>
      </c>
      <c r="AK25">
        <f t="shared" si="18"/>
        <v>0</v>
      </c>
    </row>
    <row r="26" spans="1:37" x14ac:dyDescent="0.25">
      <c r="A26" s="7" t="s">
        <v>21</v>
      </c>
      <c r="C26" s="23">
        <v>78</v>
      </c>
      <c r="D26" s="12">
        <v>555972</v>
      </c>
      <c r="E26" s="23" t="s">
        <v>60</v>
      </c>
      <c r="F26" s="23"/>
      <c r="G26" s="23">
        <v>22</v>
      </c>
      <c r="H26" s="12">
        <v>79069</v>
      </c>
      <c r="I26" s="23">
        <f t="shared" si="9"/>
        <v>63</v>
      </c>
      <c r="J26">
        <v>49</v>
      </c>
      <c r="K26">
        <v>14</v>
      </c>
      <c r="L26" s="20">
        <v>-34.5</v>
      </c>
      <c r="M26" t="s">
        <v>187</v>
      </c>
      <c r="N26">
        <v>-9.5</v>
      </c>
      <c r="O26">
        <v>-26.5</v>
      </c>
      <c r="P26">
        <v>-25.5</v>
      </c>
      <c r="Q26">
        <v>47.5</v>
      </c>
      <c r="R26">
        <v>57.5</v>
      </c>
      <c r="S26">
        <v>60.5</v>
      </c>
      <c r="T26">
        <f t="shared" si="0"/>
        <v>15.5</v>
      </c>
      <c r="U26" t="str">
        <f t="shared" si="1"/>
        <v>Over</v>
      </c>
      <c r="V26">
        <f t="shared" si="2"/>
        <v>10</v>
      </c>
      <c r="W26" t="str">
        <f t="shared" si="10"/>
        <v>Over</v>
      </c>
      <c r="X26">
        <f t="shared" si="3"/>
        <v>1</v>
      </c>
      <c r="Y26">
        <f t="shared" si="4"/>
        <v>5.5</v>
      </c>
      <c r="Z26">
        <f t="shared" si="5"/>
        <v>15.5</v>
      </c>
      <c r="AA26" t="str">
        <f t="shared" si="6"/>
        <v>Over</v>
      </c>
      <c r="AB26">
        <f t="shared" si="11"/>
        <v>1</v>
      </c>
      <c r="AC26" s="16">
        <f t="shared" si="12"/>
        <v>34.5</v>
      </c>
      <c r="AD26">
        <f t="shared" si="13"/>
        <v>-25</v>
      </c>
      <c r="AE26">
        <f t="shared" si="14"/>
        <v>-17</v>
      </c>
      <c r="AF26">
        <f t="shared" si="7"/>
        <v>8</v>
      </c>
      <c r="AG26" t="str">
        <f t="shared" si="15"/>
        <v>-</v>
      </c>
      <c r="AH26" t="str">
        <f t="shared" si="8"/>
        <v>-</v>
      </c>
      <c r="AI26">
        <f t="shared" si="16"/>
        <v>1</v>
      </c>
      <c r="AJ26" t="str">
        <f t="shared" si="17"/>
        <v>+</v>
      </c>
      <c r="AK26">
        <f t="shared" si="18"/>
        <v>0</v>
      </c>
    </row>
    <row r="27" spans="1:37" x14ac:dyDescent="0.25">
      <c r="A27" s="7" t="s">
        <v>22</v>
      </c>
      <c r="C27" s="23">
        <v>38</v>
      </c>
      <c r="D27" s="12">
        <v>1195</v>
      </c>
      <c r="E27" s="23" t="s">
        <v>61</v>
      </c>
      <c r="F27" s="23"/>
      <c r="G27" s="23">
        <v>62</v>
      </c>
      <c r="H27" s="12">
        <v>15212</v>
      </c>
      <c r="I27" s="23">
        <f t="shared" si="9"/>
        <v>72</v>
      </c>
      <c r="J27">
        <v>17</v>
      </c>
      <c r="K27">
        <v>55</v>
      </c>
      <c r="L27">
        <v>-37.5</v>
      </c>
      <c r="M27" t="s">
        <v>188</v>
      </c>
      <c r="N27">
        <v>-3.5</v>
      </c>
      <c r="O27">
        <v>-13.5</v>
      </c>
      <c r="P27">
        <v>-21.5</v>
      </c>
      <c r="Q27">
        <v>63.5</v>
      </c>
      <c r="R27">
        <v>69.5</v>
      </c>
      <c r="S27">
        <v>74.5</v>
      </c>
      <c r="T27">
        <f t="shared" si="0"/>
        <v>8.5</v>
      </c>
      <c r="U27" t="str">
        <f t="shared" si="1"/>
        <v>Over</v>
      </c>
      <c r="V27">
        <f t="shared" si="2"/>
        <v>6</v>
      </c>
      <c r="W27" t="str">
        <f t="shared" si="10"/>
        <v>Over</v>
      </c>
      <c r="X27">
        <f t="shared" si="3"/>
        <v>1</v>
      </c>
      <c r="Y27">
        <f t="shared" si="4"/>
        <v>2.5</v>
      </c>
      <c r="Z27">
        <f t="shared" si="5"/>
        <v>8.5</v>
      </c>
      <c r="AA27" t="str">
        <f t="shared" si="6"/>
        <v>Over</v>
      </c>
      <c r="AB27">
        <f t="shared" si="11"/>
        <v>1</v>
      </c>
      <c r="AC27" s="16">
        <f t="shared" si="12"/>
        <v>37.5</v>
      </c>
      <c r="AD27">
        <f t="shared" si="13"/>
        <v>-34</v>
      </c>
      <c r="AE27">
        <f t="shared" si="14"/>
        <v>-10</v>
      </c>
      <c r="AF27">
        <f t="shared" si="7"/>
        <v>24</v>
      </c>
      <c r="AG27" t="str">
        <f t="shared" si="15"/>
        <v>-</v>
      </c>
      <c r="AH27" t="str">
        <f t="shared" si="8"/>
        <v>-</v>
      </c>
      <c r="AI27">
        <f t="shared" si="16"/>
        <v>1</v>
      </c>
      <c r="AJ27" t="str">
        <f t="shared" si="17"/>
        <v>-</v>
      </c>
      <c r="AK27">
        <f t="shared" si="18"/>
        <v>1</v>
      </c>
    </row>
    <row r="28" spans="1:37" x14ac:dyDescent="0.25">
      <c r="A28" s="7" t="s">
        <v>23</v>
      </c>
      <c r="C28" s="23">
        <v>52</v>
      </c>
      <c r="D28" s="12">
        <v>7194</v>
      </c>
      <c r="E28" s="23" t="s">
        <v>62</v>
      </c>
      <c r="F28" s="23"/>
      <c r="G28" s="23">
        <v>48</v>
      </c>
      <c r="H28" s="12">
        <v>3469</v>
      </c>
      <c r="I28" s="23">
        <f t="shared" si="9"/>
        <v>70</v>
      </c>
      <c r="J28">
        <v>28</v>
      </c>
      <c r="K28">
        <v>42</v>
      </c>
      <c r="L28">
        <v>14.5</v>
      </c>
      <c r="M28" t="s">
        <v>189</v>
      </c>
      <c r="N28">
        <v>-1.5</v>
      </c>
      <c r="O28">
        <v>-3.5</v>
      </c>
      <c r="P28">
        <v>3.5</v>
      </c>
      <c r="Q28">
        <v>43.5</v>
      </c>
      <c r="R28">
        <v>51.5</v>
      </c>
      <c r="S28">
        <v>69.5</v>
      </c>
      <c r="T28">
        <f t="shared" si="0"/>
        <v>26.5</v>
      </c>
      <c r="U28" t="str">
        <f t="shared" si="1"/>
        <v>Over</v>
      </c>
      <c r="V28">
        <f t="shared" si="2"/>
        <v>8</v>
      </c>
      <c r="W28" t="str">
        <f t="shared" si="10"/>
        <v>Over</v>
      </c>
      <c r="X28">
        <f t="shared" si="3"/>
        <v>1</v>
      </c>
      <c r="Y28">
        <f t="shared" si="4"/>
        <v>18.5</v>
      </c>
      <c r="Z28">
        <f t="shared" si="5"/>
        <v>26.5</v>
      </c>
      <c r="AA28" t="str">
        <f t="shared" si="6"/>
        <v>Over</v>
      </c>
      <c r="AB28">
        <f t="shared" si="11"/>
        <v>1</v>
      </c>
      <c r="AC28" s="16">
        <f t="shared" si="12"/>
        <v>14.5</v>
      </c>
      <c r="AD28">
        <f t="shared" si="13"/>
        <v>16</v>
      </c>
      <c r="AE28">
        <f t="shared" si="14"/>
        <v>-2</v>
      </c>
      <c r="AF28">
        <f t="shared" si="7"/>
        <v>18</v>
      </c>
      <c r="AG28" t="str">
        <f t="shared" si="15"/>
        <v>-</v>
      </c>
      <c r="AH28" t="str">
        <f t="shared" si="8"/>
        <v>+</v>
      </c>
      <c r="AI28">
        <f t="shared" si="16"/>
        <v>0</v>
      </c>
      <c r="AJ28" t="str">
        <f t="shared" si="17"/>
        <v>+</v>
      </c>
      <c r="AK28">
        <f t="shared" si="18"/>
        <v>0</v>
      </c>
    </row>
    <row r="29" spans="1:37" s="9" customFormat="1" ht="15.75" thickBot="1" x14ac:dyDescent="0.3">
      <c r="A29" s="8" t="s">
        <v>24</v>
      </c>
      <c r="C29" s="25">
        <v>21</v>
      </c>
      <c r="D29" s="13">
        <v>9280</v>
      </c>
      <c r="E29" s="25" t="s">
        <v>63</v>
      </c>
      <c r="F29" s="25"/>
      <c r="G29" s="25">
        <v>79</v>
      </c>
      <c r="H29" s="13">
        <v>3900</v>
      </c>
      <c r="I29" s="23">
        <f t="shared" si="9"/>
        <v>69</v>
      </c>
      <c r="J29" s="9">
        <v>21</v>
      </c>
      <c r="K29" s="9">
        <v>48</v>
      </c>
      <c r="L29" s="9">
        <v>-26.5</v>
      </c>
      <c r="M29" s="9" t="s">
        <v>190</v>
      </c>
      <c r="N29" s="9">
        <v>-10.5</v>
      </c>
      <c r="O29" s="9">
        <v>-19.5</v>
      </c>
      <c r="P29" s="9">
        <v>-25.5</v>
      </c>
      <c r="Q29">
        <v>41.5</v>
      </c>
      <c r="R29">
        <v>51.5</v>
      </c>
      <c r="S29">
        <v>60.5</v>
      </c>
      <c r="T29">
        <f t="shared" si="0"/>
        <v>27.5</v>
      </c>
      <c r="U29" t="str">
        <f t="shared" si="1"/>
        <v>Over</v>
      </c>
      <c r="V29">
        <f t="shared" si="2"/>
        <v>10</v>
      </c>
      <c r="W29" t="str">
        <f t="shared" si="10"/>
        <v>Over</v>
      </c>
      <c r="X29">
        <f t="shared" si="3"/>
        <v>1</v>
      </c>
      <c r="Y29">
        <f t="shared" si="4"/>
        <v>17.5</v>
      </c>
      <c r="Z29">
        <f t="shared" si="5"/>
        <v>27.5</v>
      </c>
      <c r="AA29" t="str">
        <f t="shared" si="6"/>
        <v>Over</v>
      </c>
      <c r="AB29">
        <f t="shared" si="11"/>
        <v>1</v>
      </c>
      <c r="AC29" s="16">
        <f t="shared" si="12"/>
        <v>26.5</v>
      </c>
      <c r="AD29">
        <f t="shared" si="13"/>
        <v>-16</v>
      </c>
      <c r="AE29">
        <f t="shared" si="14"/>
        <v>-9</v>
      </c>
      <c r="AF29">
        <f t="shared" si="7"/>
        <v>7</v>
      </c>
      <c r="AG29" t="str">
        <f t="shared" si="15"/>
        <v>-</v>
      </c>
      <c r="AH29" t="str">
        <f t="shared" si="8"/>
        <v>-</v>
      </c>
      <c r="AI29">
        <f t="shared" si="16"/>
        <v>1</v>
      </c>
      <c r="AJ29" t="str">
        <f t="shared" si="17"/>
        <v>-</v>
      </c>
      <c r="AK29">
        <f t="shared" si="18"/>
        <v>1</v>
      </c>
    </row>
    <row r="30" spans="1:37" x14ac:dyDescent="0.25">
      <c r="A30" t="s">
        <v>90</v>
      </c>
      <c r="B30">
        <v>7</v>
      </c>
      <c r="C30" s="23"/>
      <c r="D30" s="12"/>
      <c r="E30" s="23" t="s">
        <v>64</v>
      </c>
      <c r="F30" s="23"/>
      <c r="G30" s="23"/>
      <c r="H30" s="12"/>
      <c r="I30" s="23">
        <f t="shared" si="9"/>
        <v>48</v>
      </c>
      <c r="J30">
        <v>22</v>
      </c>
      <c r="K30">
        <v>26</v>
      </c>
      <c r="L30" s="20">
        <v>4.5</v>
      </c>
      <c r="M30" t="s">
        <v>191</v>
      </c>
      <c r="N30">
        <v>-6.5</v>
      </c>
      <c r="O30">
        <v>1.5</v>
      </c>
      <c r="P30">
        <v>5.5</v>
      </c>
      <c r="Q30">
        <v>52.5</v>
      </c>
      <c r="R30">
        <v>45.5</v>
      </c>
      <c r="S30">
        <v>39.5</v>
      </c>
      <c r="T30">
        <f t="shared" si="0"/>
        <v>-4.5</v>
      </c>
      <c r="U30" t="str">
        <f t="shared" si="1"/>
        <v>Under</v>
      </c>
      <c r="V30">
        <f t="shared" si="2"/>
        <v>-7</v>
      </c>
      <c r="W30" t="str">
        <f t="shared" si="10"/>
        <v>Under</v>
      </c>
      <c r="X30">
        <f t="shared" si="3"/>
        <v>1</v>
      </c>
      <c r="Y30">
        <f t="shared" si="4"/>
        <v>2.5</v>
      </c>
      <c r="Z30">
        <f t="shared" si="5"/>
        <v>4.5</v>
      </c>
      <c r="AA30" t="str">
        <f t="shared" si="6"/>
        <v>Over</v>
      </c>
      <c r="AB30">
        <f t="shared" si="11"/>
        <v>0</v>
      </c>
      <c r="AC30" s="16">
        <f t="shared" si="12"/>
        <v>4.5</v>
      </c>
      <c r="AD30">
        <f t="shared" si="13"/>
        <v>11</v>
      </c>
      <c r="AE30">
        <f t="shared" si="14"/>
        <v>8</v>
      </c>
      <c r="AF30">
        <f t="shared" si="7"/>
        <v>3</v>
      </c>
      <c r="AG30" t="str">
        <f t="shared" si="15"/>
        <v>+</v>
      </c>
      <c r="AH30" t="str">
        <f t="shared" si="8"/>
        <v>+</v>
      </c>
      <c r="AI30">
        <f t="shared" si="16"/>
        <v>1</v>
      </c>
      <c r="AJ30" t="str">
        <f t="shared" si="17"/>
        <v>+</v>
      </c>
      <c r="AK30">
        <f t="shared" si="18"/>
        <v>1</v>
      </c>
    </row>
    <row r="31" spans="1:37" x14ac:dyDescent="0.25">
      <c r="A31" t="s">
        <v>91</v>
      </c>
      <c r="B31">
        <v>22</v>
      </c>
      <c r="C31" s="23"/>
      <c r="D31" s="12"/>
      <c r="E31" s="23" t="s">
        <v>65</v>
      </c>
      <c r="F31" s="23"/>
      <c r="G31" s="23"/>
      <c r="H31" s="12"/>
      <c r="I31" s="23">
        <f t="shared" si="9"/>
        <v>55</v>
      </c>
      <c r="J31">
        <v>24</v>
      </c>
      <c r="K31">
        <v>31</v>
      </c>
      <c r="L31">
        <v>7.5</v>
      </c>
      <c r="M31" t="s">
        <v>192</v>
      </c>
      <c r="N31">
        <v>-24.5</v>
      </c>
      <c r="O31">
        <v>-12.5</v>
      </c>
      <c r="P31">
        <v>6.5</v>
      </c>
      <c r="Q31">
        <v>59.5</v>
      </c>
      <c r="R31">
        <v>55.5</v>
      </c>
      <c r="S31">
        <v>48.5</v>
      </c>
      <c r="T31">
        <f t="shared" si="0"/>
        <v>-4.5</v>
      </c>
      <c r="U31" t="str">
        <f t="shared" si="1"/>
        <v>Under</v>
      </c>
      <c r="V31">
        <f t="shared" si="2"/>
        <v>-4</v>
      </c>
      <c r="W31" t="str">
        <f t="shared" si="10"/>
        <v>Under</v>
      </c>
      <c r="X31">
        <f t="shared" si="3"/>
        <v>1</v>
      </c>
      <c r="Y31">
        <f t="shared" si="4"/>
        <v>0.5</v>
      </c>
      <c r="Z31">
        <f t="shared" si="5"/>
        <v>4.5</v>
      </c>
      <c r="AA31" t="str">
        <f t="shared" si="6"/>
        <v>Under</v>
      </c>
      <c r="AB31">
        <f t="shared" si="11"/>
        <v>1</v>
      </c>
      <c r="AC31" s="16">
        <f t="shared" si="12"/>
        <v>7.5</v>
      </c>
      <c r="AD31">
        <f t="shared" si="13"/>
        <v>32</v>
      </c>
      <c r="AE31">
        <f t="shared" si="14"/>
        <v>12</v>
      </c>
      <c r="AF31">
        <f t="shared" si="7"/>
        <v>20</v>
      </c>
      <c r="AG31" t="str">
        <f t="shared" si="15"/>
        <v>+</v>
      </c>
      <c r="AH31" t="str">
        <f t="shared" si="8"/>
        <v>+</v>
      </c>
      <c r="AI31">
        <f t="shared" si="16"/>
        <v>1</v>
      </c>
      <c r="AJ31" t="str">
        <f t="shared" si="17"/>
        <v>+</v>
      </c>
      <c r="AK31">
        <f t="shared" si="18"/>
        <v>1</v>
      </c>
    </row>
    <row r="32" spans="1:37" x14ac:dyDescent="0.25">
      <c r="A32" t="s">
        <v>25</v>
      </c>
      <c r="E32" t="s">
        <v>66</v>
      </c>
      <c r="I32" s="23">
        <f t="shared" si="9"/>
        <v>44</v>
      </c>
      <c r="J32">
        <v>21</v>
      </c>
      <c r="K32">
        <v>23</v>
      </c>
      <c r="L32">
        <v>-1.5</v>
      </c>
      <c r="M32" t="s">
        <v>193</v>
      </c>
      <c r="N32">
        <v>-9.5</v>
      </c>
      <c r="O32">
        <v>-10.5</v>
      </c>
      <c r="P32">
        <v>-13.5</v>
      </c>
      <c r="Q32">
        <v>51.5</v>
      </c>
      <c r="R32">
        <v>44.5</v>
      </c>
      <c r="S32">
        <v>37.5</v>
      </c>
      <c r="T32">
        <f t="shared" si="0"/>
        <v>-7.5</v>
      </c>
      <c r="U32" t="str">
        <f t="shared" si="1"/>
        <v>Under</v>
      </c>
      <c r="V32">
        <f t="shared" si="2"/>
        <v>-7</v>
      </c>
      <c r="W32" t="str">
        <f t="shared" si="10"/>
        <v>Under</v>
      </c>
      <c r="X32">
        <f t="shared" si="3"/>
        <v>1</v>
      </c>
      <c r="Y32">
        <f t="shared" si="4"/>
        <v>0.5</v>
      </c>
      <c r="Z32">
        <f t="shared" si="5"/>
        <v>7.5</v>
      </c>
      <c r="AA32" t="str">
        <f t="shared" si="6"/>
        <v>Under</v>
      </c>
      <c r="AB32">
        <f t="shared" si="11"/>
        <v>1</v>
      </c>
      <c r="AC32" s="16">
        <f t="shared" si="12"/>
        <v>1.5</v>
      </c>
      <c r="AD32">
        <f t="shared" si="13"/>
        <v>8</v>
      </c>
      <c r="AE32">
        <f t="shared" si="14"/>
        <v>-1</v>
      </c>
      <c r="AF32">
        <f t="shared" si="7"/>
        <v>9</v>
      </c>
      <c r="AG32" t="str">
        <f t="shared" si="15"/>
        <v>-</v>
      </c>
      <c r="AH32" t="str">
        <f t="shared" si="8"/>
        <v>+</v>
      </c>
      <c r="AI32">
        <f t="shared" si="16"/>
        <v>0</v>
      </c>
      <c r="AJ32" t="str">
        <f t="shared" si="17"/>
        <v>-</v>
      </c>
      <c r="AK32">
        <f t="shared" si="18"/>
        <v>1</v>
      </c>
    </row>
    <row r="33" spans="1:37" x14ac:dyDescent="0.25">
      <c r="A33" t="s">
        <v>26</v>
      </c>
      <c r="E33" t="s">
        <v>67</v>
      </c>
      <c r="I33" s="23">
        <f t="shared" si="9"/>
        <v>32</v>
      </c>
      <c r="J33">
        <v>22</v>
      </c>
      <c r="K33">
        <v>10</v>
      </c>
      <c r="L33">
        <v>-11.5</v>
      </c>
      <c r="M33" t="s">
        <v>194</v>
      </c>
      <c r="N33">
        <v>-3.5</v>
      </c>
      <c r="O33">
        <v>-5.5</v>
      </c>
      <c r="P33">
        <v>-6.5</v>
      </c>
      <c r="Q33">
        <v>54.5</v>
      </c>
      <c r="R33">
        <v>44.4</v>
      </c>
      <c r="S33">
        <v>46.5</v>
      </c>
      <c r="T33">
        <f t="shared" si="0"/>
        <v>-22.5</v>
      </c>
      <c r="U33" t="str">
        <f t="shared" si="1"/>
        <v>Under</v>
      </c>
      <c r="V33">
        <f t="shared" si="2"/>
        <v>-10.100000000000001</v>
      </c>
      <c r="W33" t="str">
        <f t="shared" si="10"/>
        <v>Under</v>
      </c>
      <c r="X33">
        <f t="shared" si="3"/>
        <v>1</v>
      </c>
      <c r="Y33">
        <f t="shared" si="4"/>
        <v>12.399999999999999</v>
      </c>
      <c r="Z33">
        <f t="shared" si="5"/>
        <v>22.5</v>
      </c>
      <c r="AA33" t="str">
        <f t="shared" si="6"/>
        <v>Under</v>
      </c>
      <c r="AB33">
        <f t="shared" si="11"/>
        <v>1</v>
      </c>
      <c r="AC33" s="16">
        <f t="shared" si="12"/>
        <v>11.5</v>
      </c>
      <c r="AD33">
        <f t="shared" si="13"/>
        <v>-8</v>
      </c>
      <c r="AE33">
        <f t="shared" si="14"/>
        <v>-2</v>
      </c>
      <c r="AF33">
        <f t="shared" si="7"/>
        <v>6</v>
      </c>
      <c r="AG33" t="str">
        <f t="shared" si="15"/>
        <v>-</v>
      </c>
      <c r="AH33" t="str">
        <f t="shared" si="8"/>
        <v>-</v>
      </c>
      <c r="AI33">
        <f t="shared" si="16"/>
        <v>1</v>
      </c>
      <c r="AJ33" t="str">
        <f t="shared" si="17"/>
        <v>-</v>
      </c>
      <c r="AK33">
        <f t="shared" si="18"/>
        <v>1</v>
      </c>
    </row>
    <row r="34" spans="1:37" x14ac:dyDescent="0.25">
      <c r="A34" t="s">
        <v>92</v>
      </c>
      <c r="B34">
        <v>4</v>
      </c>
      <c r="C34">
        <v>70</v>
      </c>
      <c r="D34" s="10">
        <v>529502</v>
      </c>
      <c r="E34" t="s">
        <v>68</v>
      </c>
      <c r="G34">
        <v>30</v>
      </c>
      <c r="H34" s="10">
        <v>178198</v>
      </c>
      <c r="I34" s="23">
        <f t="shared" si="9"/>
        <v>87</v>
      </c>
      <c r="J34">
        <v>45</v>
      </c>
      <c r="K34">
        <v>42</v>
      </c>
      <c r="L34">
        <v>-2.5</v>
      </c>
      <c r="M34" t="s">
        <v>195</v>
      </c>
      <c r="N34">
        <v>-7.5</v>
      </c>
      <c r="O34">
        <v>-6.5</v>
      </c>
      <c r="P34">
        <v>-3.5</v>
      </c>
      <c r="Q34">
        <v>57.5</v>
      </c>
      <c r="R34">
        <v>70.5</v>
      </c>
      <c r="S34">
        <v>86.5</v>
      </c>
      <c r="T34">
        <f t="shared" ref="T34:T50" si="19">I34-Q34</f>
        <v>29.5</v>
      </c>
      <c r="U34" t="str">
        <f t="shared" ref="U34:U50" si="20">IF(I34&gt;Q34, "Over", "Under")</f>
        <v>Over</v>
      </c>
      <c r="V34">
        <f t="shared" ref="V34:V50" si="21">R34-Q34</f>
        <v>13</v>
      </c>
      <c r="W34" t="str">
        <f t="shared" ref="W34:W50" si="22">IF(V34&gt;0, "Over", "Under")</f>
        <v>Over</v>
      </c>
      <c r="X34">
        <f t="shared" ref="X34:X50" si="23">IF(W34=U34,1,0)</f>
        <v>1</v>
      </c>
      <c r="Y34">
        <f t="shared" ref="Y34:Y50" si="24">ABS(I34-R34)</f>
        <v>16.5</v>
      </c>
      <c r="Z34">
        <f t="shared" ref="Z34:Z50" si="25">ABS(T34)</f>
        <v>29.5</v>
      </c>
      <c r="AA34" t="str">
        <f t="shared" ref="AA34:AA50" si="26">IF(I34-R34&gt;0, "Over", "Under")</f>
        <v>Over</v>
      </c>
      <c r="AB34">
        <f t="shared" si="11"/>
        <v>1</v>
      </c>
      <c r="AC34" s="16">
        <f t="shared" si="12"/>
        <v>2.5</v>
      </c>
      <c r="AD34">
        <f t="shared" ref="AD34:AD50" si="27">L34-N34</f>
        <v>5</v>
      </c>
      <c r="AE34">
        <f t="shared" si="14"/>
        <v>1</v>
      </c>
      <c r="AF34">
        <f t="shared" ref="AF34:AF50" si="28">IF(L34-O34=0,0.1,ABS(L34-O34))</f>
        <v>4</v>
      </c>
      <c r="AG34" t="str">
        <f t="shared" si="15"/>
        <v>+</v>
      </c>
      <c r="AH34" t="str">
        <f t="shared" ref="AH34:AH50" si="29">IF(L34-N34&lt;0,"-","+")</f>
        <v>+</v>
      </c>
      <c r="AI34">
        <f t="shared" si="16"/>
        <v>1</v>
      </c>
      <c r="AJ34" t="str">
        <f t="shared" si="17"/>
        <v>+</v>
      </c>
      <c r="AK34">
        <f t="shared" si="18"/>
        <v>1</v>
      </c>
    </row>
    <row r="35" spans="1:37" x14ac:dyDescent="0.25">
      <c r="A35" t="s">
        <v>27</v>
      </c>
      <c r="E35" t="s">
        <v>112</v>
      </c>
      <c r="F35">
        <v>18</v>
      </c>
      <c r="I35" s="23">
        <f t="shared" si="9"/>
        <v>42</v>
      </c>
      <c r="J35">
        <v>20</v>
      </c>
      <c r="K35">
        <v>22</v>
      </c>
      <c r="L35">
        <v>-1.5</v>
      </c>
      <c r="M35" t="s">
        <v>196</v>
      </c>
      <c r="N35">
        <v>-17.5</v>
      </c>
      <c r="O35">
        <v>2.5</v>
      </c>
      <c r="P35">
        <v>-3.5</v>
      </c>
      <c r="Q35">
        <v>55.5</v>
      </c>
      <c r="R35">
        <v>52.5</v>
      </c>
      <c r="S35">
        <v>44.5</v>
      </c>
      <c r="T35">
        <f t="shared" si="19"/>
        <v>-13.5</v>
      </c>
      <c r="U35" t="str">
        <f t="shared" si="20"/>
        <v>Under</v>
      </c>
      <c r="V35">
        <f t="shared" si="21"/>
        <v>-3</v>
      </c>
      <c r="W35" t="str">
        <f t="shared" si="22"/>
        <v>Under</v>
      </c>
      <c r="X35">
        <f t="shared" si="23"/>
        <v>1</v>
      </c>
      <c r="Y35">
        <f t="shared" si="24"/>
        <v>10.5</v>
      </c>
      <c r="Z35">
        <f t="shared" si="25"/>
        <v>13.5</v>
      </c>
      <c r="AA35" t="str">
        <f t="shared" si="26"/>
        <v>Under</v>
      </c>
      <c r="AB35">
        <f t="shared" si="11"/>
        <v>1</v>
      </c>
      <c r="AC35" s="16">
        <f t="shared" si="12"/>
        <v>1.5</v>
      </c>
      <c r="AD35">
        <f t="shared" si="27"/>
        <v>16</v>
      </c>
      <c r="AE35">
        <f t="shared" si="14"/>
        <v>20</v>
      </c>
      <c r="AF35">
        <f t="shared" si="28"/>
        <v>4</v>
      </c>
      <c r="AG35" t="str">
        <f t="shared" si="15"/>
        <v>+</v>
      </c>
      <c r="AH35" t="str">
        <f t="shared" si="29"/>
        <v>+</v>
      </c>
      <c r="AI35">
        <f t="shared" si="16"/>
        <v>1</v>
      </c>
      <c r="AJ35" t="str">
        <f t="shared" si="17"/>
        <v>-</v>
      </c>
      <c r="AK35">
        <f t="shared" si="18"/>
        <v>0</v>
      </c>
    </row>
    <row r="36" spans="1:37" x14ac:dyDescent="0.25">
      <c r="A36" t="s">
        <v>93</v>
      </c>
      <c r="B36">
        <v>21</v>
      </c>
      <c r="E36" t="s">
        <v>69</v>
      </c>
      <c r="I36" s="23">
        <f t="shared" si="9"/>
        <v>29</v>
      </c>
      <c r="J36">
        <v>16</v>
      </c>
      <c r="K36">
        <v>13</v>
      </c>
      <c r="L36">
        <v>-1.5</v>
      </c>
      <c r="M36" t="s">
        <v>197</v>
      </c>
      <c r="N36">
        <v>-12.5</v>
      </c>
      <c r="O36">
        <v>-14.5</v>
      </c>
      <c r="P36">
        <v>-3.5</v>
      </c>
      <c r="Q36">
        <v>44.5</v>
      </c>
      <c r="R36">
        <v>33.5</v>
      </c>
      <c r="S36">
        <v>21.5</v>
      </c>
      <c r="T36">
        <f t="shared" si="19"/>
        <v>-15.5</v>
      </c>
      <c r="U36" t="str">
        <f t="shared" si="20"/>
        <v>Under</v>
      </c>
      <c r="V36">
        <f t="shared" si="21"/>
        <v>-11</v>
      </c>
      <c r="W36" t="str">
        <f t="shared" si="22"/>
        <v>Under</v>
      </c>
      <c r="X36">
        <f t="shared" si="23"/>
        <v>1</v>
      </c>
      <c r="Y36">
        <f t="shared" si="24"/>
        <v>4.5</v>
      </c>
      <c r="Z36">
        <f t="shared" si="25"/>
        <v>15.5</v>
      </c>
      <c r="AA36" t="str">
        <f t="shared" si="26"/>
        <v>Under</v>
      </c>
      <c r="AB36">
        <f t="shared" si="11"/>
        <v>1</v>
      </c>
      <c r="AC36" s="16">
        <f t="shared" si="12"/>
        <v>1.5</v>
      </c>
      <c r="AD36">
        <f t="shared" si="27"/>
        <v>11</v>
      </c>
      <c r="AE36">
        <f t="shared" si="14"/>
        <v>-2</v>
      </c>
      <c r="AF36">
        <f t="shared" si="28"/>
        <v>13</v>
      </c>
      <c r="AG36" t="str">
        <f t="shared" si="15"/>
        <v>-</v>
      </c>
      <c r="AH36" t="str">
        <f t="shared" si="29"/>
        <v>+</v>
      </c>
      <c r="AI36">
        <f t="shared" si="16"/>
        <v>0</v>
      </c>
      <c r="AJ36" t="str">
        <f t="shared" si="17"/>
        <v>+</v>
      </c>
      <c r="AK36">
        <f t="shared" si="18"/>
        <v>0</v>
      </c>
    </row>
    <row r="37" spans="1:37" x14ac:dyDescent="0.25">
      <c r="A37" t="s">
        <v>28</v>
      </c>
      <c r="E37" t="s">
        <v>70</v>
      </c>
      <c r="I37" s="23">
        <f t="shared" si="9"/>
        <v>49</v>
      </c>
      <c r="J37">
        <v>24</v>
      </c>
      <c r="K37">
        <v>25</v>
      </c>
      <c r="L37">
        <v>-0.5</v>
      </c>
      <c r="M37" t="s">
        <v>198</v>
      </c>
      <c r="N37">
        <v>-3.5</v>
      </c>
      <c r="O37">
        <v>3.5</v>
      </c>
      <c r="P37">
        <v>-1.5</v>
      </c>
      <c r="Q37" s="2">
        <v>41.5</v>
      </c>
      <c r="R37" s="2">
        <v>30.5</v>
      </c>
      <c r="S37" s="2">
        <v>45.5</v>
      </c>
      <c r="T37">
        <f t="shared" si="19"/>
        <v>7.5</v>
      </c>
      <c r="U37" t="str">
        <f t="shared" si="20"/>
        <v>Over</v>
      </c>
      <c r="V37">
        <f t="shared" si="21"/>
        <v>-11</v>
      </c>
      <c r="W37" t="str">
        <f t="shared" si="22"/>
        <v>Under</v>
      </c>
      <c r="X37">
        <f t="shared" si="23"/>
        <v>0</v>
      </c>
      <c r="Y37">
        <f t="shared" si="24"/>
        <v>18.5</v>
      </c>
      <c r="Z37">
        <f t="shared" si="25"/>
        <v>7.5</v>
      </c>
      <c r="AA37" t="str">
        <f t="shared" si="26"/>
        <v>Over</v>
      </c>
      <c r="AB37">
        <f t="shared" si="11"/>
        <v>0</v>
      </c>
      <c r="AC37" s="16">
        <f t="shared" si="12"/>
        <v>0.5</v>
      </c>
      <c r="AD37">
        <f t="shared" si="27"/>
        <v>3</v>
      </c>
      <c r="AE37">
        <f t="shared" si="14"/>
        <v>7</v>
      </c>
      <c r="AF37">
        <f t="shared" si="28"/>
        <v>4</v>
      </c>
      <c r="AG37" t="str">
        <f t="shared" si="15"/>
        <v>+</v>
      </c>
      <c r="AH37" t="str">
        <f t="shared" si="29"/>
        <v>+</v>
      </c>
      <c r="AI37">
        <f t="shared" si="16"/>
        <v>1</v>
      </c>
      <c r="AJ37" t="str">
        <f t="shared" si="17"/>
        <v>-</v>
      </c>
      <c r="AK37">
        <f t="shared" si="18"/>
        <v>0</v>
      </c>
    </row>
    <row r="38" spans="1:37" x14ac:dyDescent="0.25">
      <c r="A38" t="s">
        <v>29</v>
      </c>
      <c r="E38" t="s">
        <v>71</v>
      </c>
      <c r="I38" s="23">
        <f t="shared" si="9"/>
        <v>37</v>
      </c>
      <c r="J38">
        <v>17</v>
      </c>
      <c r="K38">
        <v>20</v>
      </c>
      <c r="L38">
        <v>-2.5</v>
      </c>
      <c r="M38" t="s">
        <v>71</v>
      </c>
      <c r="N38">
        <v>-3.5</v>
      </c>
      <c r="O38">
        <v>-6.5</v>
      </c>
      <c r="P38">
        <v>2.5</v>
      </c>
      <c r="Q38">
        <v>52.5</v>
      </c>
      <c r="R38">
        <v>40.5</v>
      </c>
      <c r="S38">
        <v>23.5</v>
      </c>
      <c r="T38">
        <f t="shared" si="19"/>
        <v>-15.5</v>
      </c>
      <c r="U38" t="str">
        <f t="shared" si="20"/>
        <v>Under</v>
      </c>
      <c r="V38">
        <f t="shared" si="21"/>
        <v>-12</v>
      </c>
      <c r="W38" t="str">
        <f t="shared" si="22"/>
        <v>Under</v>
      </c>
      <c r="X38">
        <f t="shared" si="23"/>
        <v>1</v>
      </c>
      <c r="Y38">
        <f t="shared" si="24"/>
        <v>3.5</v>
      </c>
      <c r="Z38">
        <f t="shared" si="25"/>
        <v>15.5</v>
      </c>
      <c r="AA38" t="str">
        <f t="shared" si="26"/>
        <v>Under</v>
      </c>
      <c r="AB38">
        <f t="shared" si="11"/>
        <v>1</v>
      </c>
      <c r="AC38" s="16">
        <f t="shared" si="12"/>
        <v>2.5</v>
      </c>
      <c r="AD38">
        <f t="shared" si="27"/>
        <v>1</v>
      </c>
      <c r="AE38">
        <f t="shared" si="14"/>
        <v>-3</v>
      </c>
      <c r="AF38">
        <f t="shared" si="28"/>
        <v>4</v>
      </c>
      <c r="AG38" t="str">
        <f t="shared" si="15"/>
        <v>-</v>
      </c>
      <c r="AH38" t="str">
        <f t="shared" si="29"/>
        <v>+</v>
      </c>
      <c r="AI38">
        <f t="shared" si="16"/>
        <v>0</v>
      </c>
      <c r="AJ38" t="str">
        <f t="shared" si="17"/>
        <v>+</v>
      </c>
      <c r="AK38">
        <f t="shared" si="18"/>
        <v>0</v>
      </c>
    </row>
    <row r="39" spans="1:37" x14ac:dyDescent="0.25">
      <c r="A39" t="s">
        <v>30</v>
      </c>
      <c r="E39" t="s">
        <v>72</v>
      </c>
      <c r="I39" s="23">
        <f t="shared" si="9"/>
        <v>50</v>
      </c>
      <c r="J39">
        <v>31</v>
      </c>
      <c r="K39">
        <v>19</v>
      </c>
      <c r="L39">
        <v>12.5</v>
      </c>
      <c r="M39" t="s">
        <v>199</v>
      </c>
      <c r="N39">
        <v>-1.5</v>
      </c>
      <c r="O39">
        <v>4.5</v>
      </c>
      <c r="P39">
        <v>7.5</v>
      </c>
      <c r="Q39">
        <v>54.5</v>
      </c>
      <c r="R39">
        <v>51.5</v>
      </c>
      <c r="S39">
        <v>51.5</v>
      </c>
      <c r="T39">
        <f t="shared" si="19"/>
        <v>-4.5</v>
      </c>
      <c r="U39" t="str">
        <f t="shared" si="20"/>
        <v>Under</v>
      </c>
      <c r="V39">
        <f t="shared" si="21"/>
        <v>-3</v>
      </c>
      <c r="W39" t="str">
        <f t="shared" si="22"/>
        <v>Under</v>
      </c>
      <c r="X39">
        <f t="shared" si="23"/>
        <v>1</v>
      </c>
      <c r="Y39">
        <f t="shared" si="24"/>
        <v>1.5</v>
      </c>
      <c r="Z39">
        <f t="shared" si="25"/>
        <v>4.5</v>
      </c>
      <c r="AA39" t="str">
        <f t="shared" si="26"/>
        <v>Under</v>
      </c>
      <c r="AB39">
        <f t="shared" si="11"/>
        <v>1</v>
      </c>
      <c r="AC39" s="16">
        <f t="shared" si="12"/>
        <v>12.5</v>
      </c>
      <c r="AD39">
        <f t="shared" si="27"/>
        <v>14</v>
      </c>
      <c r="AE39">
        <f t="shared" si="14"/>
        <v>6</v>
      </c>
      <c r="AF39">
        <f t="shared" si="28"/>
        <v>8</v>
      </c>
      <c r="AG39" t="str">
        <f t="shared" si="15"/>
        <v>+</v>
      </c>
      <c r="AH39" t="str">
        <f t="shared" si="29"/>
        <v>+</v>
      </c>
      <c r="AI39">
        <f t="shared" si="16"/>
        <v>1</v>
      </c>
      <c r="AJ39" t="str">
        <f t="shared" si="17"/>
        <v>+</v>
      </c>
      <c r="AK39">
        <f t="shared" si="18"/>
        <v>1</v>
      </c>
    </row>
    <row r="40" spans="1:37" x14ac:dyDescent="0.25">
      <c r="A40" t="s">
        <v>31</v>
      </c>
      <c r="E40" t="s">
        <v>73</v>
      </c>
      <c r="I40" s="23">
        <f t="shared" si="9"/>
        <v>65</v>
      </c>
      <c r="J40">
        <v>24</v>
      </c>
      <c r="K40">
        <v>41</v>
      </c>
      <c r="L40">
        <v>-16.5</v>
      </c>
      <c r="M40" t="s">
        <v>200</v>
      </c>
      <c r="N40">
        <v>-6.5</v>
      </c>
      <c r="O40">
        <v>-2.5</v>
      </c>
      <c r="P40">
        <v>-14.5</v>
      </c>
      <c r="Q40">
        <v>60.5</v>
      </c>
      <c r="R40">
        <v>54.5</v>
      </c>
      <c r="S40">
        <v>67.5</v>
      </c>
      <c r="T40">
        <f t="shared" si="19"/>
        <v>4.5</v>
      </c>
      <c r="U40" t="str">
        <f t="shared" si="20"/>
        <v>Over</v>
      </c>
      <c r="V40">
        <f t="shared" si="21"/>
        <v>-6</v>
      </c>
      <c r="W40" t="str">
        <f t="shared" si="22"/>
        <v>Under</v>
      </c>
      <c r="X40">
        <f t="shared" si="23"/>
        <v>0</v>
      </c>
      <c r="Y40">
        <f t="shared" si="24"/>
        <v>10.5</v>
      </c>
      <c r="Z40">
        <f t="shared" si="25"/>
        <v>4.5</v>
      </c>
      <c r="AA40" t="str">
        <f t="shared" si="26"/>
        <v>Over</v>
      </c>
      <c r="AB40">
        <f t="shared" si="11"/>
        <v>0</v>
      </c>
      <c r="AC40" s="16">
        <f t="shared" si="12"/>
        <v>16.5</v>
      </c>
      <c r="AD40">
        <f t="shared" si="27"/>
        <v>-10</v>
      </c>
      <c r="AE40">
        <f t="shared" si="14"/>
        <v>4</v>
      </c>
      <c r="AF40">
        <f t="shared" si="28"/>
        <v>14</v>
      </c>
      <c r="AG40" t="str">
        <f t="shared" si="15"/>
        <v>+</v>
      </c>
      <c r="AH40" t="str">
        <f t="shared" si="29"/>
        <v>-</v>
      </c>
      <c r="AI40">
        <f t="shared" si="16"/>
        <v>0</v>
      </c>
      <c r="AJ40" t="str">
        <f t="shared" si="17"/>
        <v>-</v>
      </c>
      <c r="AK40">
        <f t="shared" si="18"/>
        <v>0</v>
      </c>
    </row>
    <row r="41" spans="1:37" x14ac:dyDescent="0.25">
      <c r="A41" t="s">
        <v>94</v>
      </c>
      <c r="B41">
        <v>11</v>
      </c>
      <c r="E41" t="s">
        <v>95</v>
      </c>
      <c r="F41">
        <v>6</v>
      </c>
      <c r="I41" s="23">
        <f t="shared" si="9"/>
        <v>57</v>
      </c>
      <c r="J41">
        <v>20</v>
      </c>
      <c r="K41">
        <v>37</v>
      </c>
      <c r="L41">
        <v>-16.5</v>
      </c>
      <c r="M41" t="s">
        <v>201</v>
      </c>
      <c r="N41">
        <v>-9.5</v>
      </c>
      <c r="O41">
        <v>-19.5</v>
      </c>
      <c r="P41">
        <v>-10.5</v>
      </c>
      <c r="Q41">
        <v>59.5</v>
      </c>
      <c r="R41">
        <v>57.5</v>
      </c>
      <c r="S41">
        <v>57.5</v>
      </c>
      <c r="T41">
        <f t="shared" si="19"/>
        <v>-2.5</v>
      </c>
      <c r="U41" t="str">
        <f t="shared" si="20"/>
        <v>Under</v>
      </c>
      <c r="V41">
        <f t="shared" si="21"/>
        <v>-2</v>
      </c>
      <c r="W41" t="str">
        <f t="shared" si="22"/>
        <v>Under</v>
      </c>
      <c r="X41">
        <f t="shared" si="23"/>
        <v>1</v>
      </c>
      <c r="Y41">
        <f t="shared" si="24"/>
        <v>0.5</v>
      </c>
      <c r="Z41">
        <f t="shared" si="25"/>
        <v>2.5</v>
      </c>
      <c r="AA41" t="str">
        <f t="shared" si="26"/>
        <v>Under</v>
      </c>
      <c r="AB41">
        <f t="shared" si="11"/>
        <v>1</v>
      </c>
      <c r="AC41" s="16">
        <f t="shared" si="12"/>
        <v>16.5</v>
      </c>
      <c r="AD41">
        <f t="shared" si="27"/>
        <v>-7</v>
      </c>
      <c r="AE41">
        <f t="shared" si="14"/>
        <v>-10</v>
      </c>
      <c r="AF41">
        <f t="shared" si="28"/>
        <v>3</v>
      </c>
      <c r="AG41" t="str">
        <f t="shared" si="15"/>
        <v>-</v>
      </c>
      <c r="AH41" t="str">
        <f t="shared" si="29"/>
        <v>-</v>
      </c>
      <c r="AI41">
        <f t="shared" si="16"/>
        <v>1</v>
      </c>
      <c r="AJ41" t="str">
        <f t="shared" si="17"/>
        <v>+</v>
      </c>
      <c r="AK41">
        <f t="shared" si="18"/>
        <v>0</v>
      </c>
    </row>
    <row r="42" spans="1:37" x14ac:dyDescent="0.25">
      <c r="A42" t="s">
        <v>102</v>
      </c>
      <c r="B42">
        <v>20</v>
      </c>
      <c r="E42" t="s">
        <v>96</v>
      </c>
      <c r="F42">
        <v>13</v>
      </c>
      <c r="I42" s="23">
        <f t="shared" si="9"/>
        <v>58</v>
      </c>
      <c r="J42">
        <v>24</v>
      </c>
      <c r="K42">
        <v>34</v>
      </c>
      <c r="L42">
        <v>-9.5</v>
      </c>
      <c r="M42" t="s">
        <v>202</v>
      </c>
      <c r="N42">
        <v>-10.5</v>
      </c>
      <c r="O42">
        <v>-8.5</v>
      </c>
      <c r="P42">
        <v>-3.5</v>
      </c>
      <c r="Q42">
        <v>59.5</v>
      </c>
      <c r="R42" s="2">
        <v>58.5</v>
      </c>
      <c r="S42" s="2">
        <v>64.5</v>
      </c>
      <c r="T42">
        <f t="shared" si="19"/>
        <v>-1.5</v>
      </c>
      <c r="U42" t="str">
        <f t="shared" si="20"/>
        <v>Under</v>
      </c>
      <c r="V42">
        <f t="shared" si="21"/>
        <v>-1</v>
      </c>
      <c r="W42" t="str">
        <f t="shared" si="22"/>
        <v>Under</v>
      </c>
      <c r="X42">
        <f t="shared" si="23"/>
        <v>1</v>
      </c>
      <c r="Y42">
        <f t="shared" si="24"/>
        <v>0.5</v>
      </c>
      <c r="Z42">
        <f t="shared" si="25"/>
        <v>1.5</v>
      </c>
      <c r="AA42" t="str">
        <f t="shared" si="26"/>
        <v>Under</v>
      </c>
      <c r="AB42">
        <f t="shared" si="11"/>
        <v>1</v>
      </c>
      <c r="AC42" s="16">
        <f t="shared" si="12"/>
        <v>9.5</v>
      </c>
      <c r="AD42">
        <f t="shared" si="27"/>
        <v>1</v>
      </c>
      <c r="AE42">
        <f t="shared" si="14"/>
        <v>2</v>
      </c>
      <c r="AF42">
        <f t="shared" si="28"/>
        <v>1</v>
      </c>
      <c r="AG42" t="str">
        <f t="shared" si="15"/>
        <v>+</v>
      </c>
      <c r="AH42" t="str">
        <f t="shared" si="29"/>
        <v>+</v>
      </c>
      <c r="AI42">
        <f t="shared" si="16"/>
        <v>1</v>
      </c>
      <c r="AJ42" t="str">
        <f t="shared" si="17"/>
        <v>+</v>
      </c>
      <c r="AK42">
        <f t="shared" si="18"/>
        <v>1</v>
      </c>
    </row>
    <row r="43" spans="1:37" x14ac:dyDescent="0.25">
      <c r="A43" t="s">
        <v>32</v>
      </c>
      <c r="E43" t="s">
        <v>97</v>
      </c>
      <c r="F43">
        <v>19</v>
      </c>
      <c r="I43" s="23">
        <f t="shared" si="9"/>
        <v>61</v>
      </c>
      <c r="J43">
        <v>13</v>
      </c>
      <c r="K43">
        <v>48</v>
      </c>
      <c r="L43">
        <v>-34.5</v>
      </c>
      <c r="M43" t="s">
        <v>203</v>
      </c>
      <c r="N43">
        <v>-19.5</v>
      </c>
      <c r="O43">
        <v>-16.5</v>
      </c>
      <c r="P43">
        <v>-25.5</v>
      </c>
      <c r="Q43">
        <v>72.5</v>
      </c>
      <c r="R43">
        <v>60.5</v>
      </c>
      <c r="S43">
        <v>64.5</v>
      </c>
      <c r="T43">
        <f t="shared" si="19"/>
        <v>-11.5</v>
      </c>
      <c r="U43" t="str">
        <f t="shared" si="20"/>
        <v>Under</v>
      </c>
      <c r="V43">
        <f t="shared" si="21"/>
        <v>-12</v>
      </c>
      <c r="W43" t="str">
        <f t="shared" si="22"/>
        <v>Under</v>
      </c>
      <c r="X43">
        <f t="shared" si="23"/>
        <v>1</v>
      </c>
      <c r="Y43">
        <f t="shared" si="24"/>
        <v>0.5</v>
      </c>
      <c r="Z43">
        <f t="shared" si="25"/>
        <v>11.5</v>
      </c>
      <c r="AA43" t="str">
        <f t="shared" si="26"/>
        <v>Over</v>
      </c>
      <c r="AB43">
        <f t="shared" si="11"/>
        <v>0</v>
      </c>
      <c r="AC43" s="16">
        <f t="shared" si="12"/>
        <v>34.5</v>
      </c>
      <c r="AD43">
        <f t="shared" si="27"/>
        <v>-15</v>
      </c>
      <c r="AE43">
        <f t="shared" si="14"/>
        <v>3</v>
      </c>
      <c r="AF43">
        <f t="shared" si="28"/>
        <v>18</v>
      </c>
      <c r="AG43" t="str">
        <f t="shared" si="15"/>
        <v>+</v>
      </c>
      <c r="AH43" t="str">
        <f t="shared" si="29"/>
        <v>-</v>
      </c>
      <c r="AI43">
        <f t="shared" si="16"/>
        <v>0</v>
      </c>
      <c r="AJ43" t="str">
        <f t="shared" si="17"/>
        <v>-</v>
      </c>
      <c r="AK43">
        <f t="shared" si="18"/>
        <v>0</v>
      </c>
    </row>
    <row r="44" spans="1:37" x14ac:dyDescent="0.25">
      <c r="A44" t="s">
        <v>33</v>
      </c>
      <c r="E44" t="s">
        <v>74</v>
      </c>
      <c r="I44" s="23">
        <f t="shared" si="9"/>
        <v>43</v>
      </c>
      <c r="J44">
        <v>30</v>
      </c>
      <c r="K44">
        <v>13</v>
      </c>
      <c r="L44">
        <v>-16.5</v>
      </c>
      <c r="M44" t="s">
        <v>204</v>
      </c>
      <c r="N44">
        <v>-9.5</v>
      </c>
      <c r="O44">
        <v>-16.5</v>
      </c>
      <c r="P44">
        <v>-10.5</v>
      </c>
      <c r="Q44">
        <v>54.5</v>
      </c>
      <c r="R44">
        <v>49.5</v>
      </c>
      <c r="S44">
        <v>42.5</v>
      </c>
      <c r="T44">
        <f t="shared" si="19"/>
        <v>-11.5</v>
      </c>
      <c r="U44" t="str">
        <f t="shared" si="20"/>
        <v>Under</v>
      </c>
      <c r="V44">
        <f t="shared" si="21"/>
        <v>-5</v>
      </c>
      <c r="W44" t="str">
        <f t="shared" si="22"/>
        <v>Under</v>
      </c>
      <c r="X44">
        <f t="shared" si="23"/>
        <v>1</v>
      </c>
      <c r="Y44">
        <f t="shared" si="24"/>
        <v>6.5</v>
      </c>
      <c r="Z44">
        <f t="shared" si="25"/>
        <v>11.5</v>
      </c>
      <c r="AA44" t="str">
        <f t="shared" si="26"/>
        <v>Under</v>
      </c>
      <c r="AB44">
        <f t="shared" si="11"/>
        <v>1</v>
      </c>
      <c r="AC44" s="16">
        <f t="shared" si="12"/>
        <v>16.5</v>
      </c>
      <c r="AD44">
        <f t="shared" si="27"/>
        <v>-7</v>
      </c>
      <c r="AE44">
        <f t="shared" si="14"/>
        <v>-7</v>
      </c>
      <c r="AF44">
        <f t="shared" si="28"/>
        <v>0.1</v>
      </c>
      <c r="AG44" t="str">
        <f t="shared" si="15"/>
        <v>-</v>
      </c>
      <c r="AH44" t="str">
        <f t="shared" si="29"/>
        <v>-</v>
      </c>
      <c r="AI44">
        <f t="shared" si="16"/>
        <v>1</v>
      </c>
      <c r="AJ44" t="str">
        <f t="shared" si="17"/>
        <v>+</v>
      </c>
      <c r="AK44">
        <f t="shared" si="18"/>
        <v>0</v>
      </c>
    </row>
    <row r="45" spans="1:37" x14ac:dyDescent="0.25">
      <c r="A45" t="s">
        <v>101</v>
      </c>
      <c r="B45">
        <v>16</v>
      </c>
      <c r="E45" t="s">
        <v>75</v>
      </c>
      <c r="I45" s="23">
        <f t="shared" si="9"/>
        <v>40</v>
      </c>
      <c r="J45">
        <v>23</v>
      </c>
      <c r="K45">
        <v>17</v>
      </c>
      <c r="L45">
        <v>-5.5</v>
      </c>
      <c r="M45" t="s">
        <v>205</v>
      </c>
      <c r="N45">
        <v>-1.5</v>
      </c>
      <c r="O45">
        <v>-3.5</v>
      </c>
      <c r="P45">
        <v>4.5</v>
      </c>
      <c r="Q45">
        <v>43.5</v>
      </c>
      <c r="R45">
        <v>37.5</v>
      </c>
      <c r="S45">
        <v>34.5</v>
      </c>
      <c r="T45">
        <f t="shared" si="19"/>
        <v>-3.5</v>
      </c>
      <c r="U45" t="str">
        <f t="shared" si="20"/>
        <v>Under</v>
      </c>
      <c r="V45">
        <f t="shared" si="21"/>
        <v>-6</v>
      </c>
      <c r="W45" t="str">
        <f t="shared" si="22"/>
        <v>Under</v>
      </c>
      <c r="X45">
        <f t="shared" si="23"/>
        <v>1</v>
      </c>
      <c r="Y45">
        <f t="shared" si="24"/>
        <v>2.5</v>
      </c>
      <c r="Z45">
        <f t="shared" si="25"/>
        <v>3.5</v>
      </c>
      <c r="AA45" t="str">
        <f t="shared" si="26"/>
        <v>Over</v>
      </c>
      <c r="AB45">
        <f t="shared" si="11"/>
        <v>0</v>
      </c>
      <c r="AC45" s="16">
        <f t="shared" si="12"/>
        <v>5.5</v>
      </c>
      <c r="AD45">
        <f t="shared" si="27"/>
        <v>-4</v>
      </c>
      <c r="AE45">
        <f t="shared" si="14"/>
        <v>-2</v>
      </c>
      <c r="AF45">
        <f t="shared" si="28"/>
        <v>2</v>
      </c>
      <c r="AG45" t="str">
        <f t="shared" si="15"/>
        <v>-</v>
      </c>
      <c r="AH45" t="str">
        <f t="shared" si="29"/>
        <v>-</v>
      </c>
      <c r="AI45">
        <f t="shared" si="16"/>
        <v>1</v>
      </c>
      <c r="AJ45" t="str">
        <f t="shared" si="17"/>
        <v>+</v>
      </c>
      <c r="AK45">
        <f t="shared" si="18"/>
        <v>0</v>
      </c>
    </row>
    <row r="46" spans="1:37" x14ac:dyDescent="0.25">
      <c r="A46" t="s">
        <v>100</v>
      </c>
      <c r="B46">
        <v>23</v>
      </c>
      <c r="E46" t="s">
        <v>98</v>
      </c>
      <c r="F46">
        <v>15</v>
      </c>
      <c r="I46" s="23">
        <f t="shared" si="9"/>
        <v>45</v>
      </c>
      <c r="J46">
        <v>21</v>
      </c>
      <c r="K46">
        <v>24</v>
      </c>
      <c r="L46">
        <v>3.5</v>
      </c>
      <c r="M46" t="s">
        <v>206</v>
      </c>
      <c r="N46">
        <v>-4.5</v>
      </c>
      <c r="O46">
        <v>1.5</v>
      </c>
      <c r="P46">
        <v>3.5</v>
      </c>
      <c r="Q46">
        <v>49.5</v>
      </c>
      <c r="R46">
        <v>40.5</v>
      </c>
      <c r="S46">
        <v>34.5</v>
      </c>
      <c r="T46">
        <f t="shared" si="19"/>
        <v>-4.5</v>
      </c>
      <c r="U46" t="str">
        <f t="shared" si="20"/>
        <v>Under</v>
      </c>
      <c r="V46">
        <f t="shared" si="21"/>
        <v>-9</v>
      </c>
      <c r="W46" t="str">
        <f t="shared" si="22"/>
        <v>Under</v>
      </c>
      <c r="X46">
        <f t="shared" si="23"/>
        <v>1</v>
      </c>
      <c r="Y46">
        <f t="shared" si="24"/>
        <v>4.5</v>
      </c>
      <c r="Z46">
        <f t="shared" si="25"/>
        <v>4.5</v>
      </c>
      <c r="AA46" t="str">
        <f t="shared" si="26"/>
        <v>Over</v>
      </c>
      <c r="AB46">
        <f t="shared" si="11"/>
        <v>0</v>
      </c>
      <c r="AC46" s="16">
        <f t="shared" si="12"/>
        <v>3.5</v>
      </c>
      <c r="AD46">
        <f t="shared" si="27"/>
        <v>8</v>
      </c>
      <c r="AE46">
        <f t="shared" si="14"/>
        <v>6</v>
      </c>
      <c r="AF46">
        <f t="shared" si="28"/>
        <v>2</v>
      </c>
      <c r="AG46" t="str">
        <f t="shared" si="15"/>
        <v>+</v>
      </c>
      <c r="AH46" t="str">
        <f t="shared" si="29"/>
        <v>+</v>
      </c>
      <c r="AI46">
        <f t="shared" si="16"/>
        <v>1</v>
      </c>
      <c r="AJ46" t="str">
        <f t="shared" si="17"/>
        <v>+</v>
      </c>
      <c r="AK46">
        <f t="shared" si="18"/>
        <v>1</v>
      </c>
    </row>
    <row r="47" spans="1:37" x14ac:dyDescent="0.25">
      <c r="A47" t="s">
        <v>99</v>
      </c>
      <c r="B47">
        <v>24</v>
      </c>
      <c r="E47" t="s">
        <v>76</v>
      </c>
      <c r="I47" s="23">
        <f t="shared" si="9"/>
        <v>66</v>
      </c>
      <c r="J47">
        <v>49</v>
      </c>
      <c r="K47">
        <v>17</v>
      </c>
      <c r="L47">
        <v>-31.5</v>
      </c>
      <c r="M47" t="s">
        <v>207</v>
      </c>
      <c r="N47">
        <v>-23.5</v>
      </c>
      <c r="O47">
        <v>-30.5</v>
      </c>
      <c r="P47">
        <v>-18.5</v>
      </c>
      <c r="Q47">
        <v>57.5</v>
      </c>
      <c r="R47">
        <v>65.5</v>
      </c>
      <c r="S47">
        <v>62.5</v>
      </c>
      <c r="T47">
        <f t="shared" si="19"/>
        <v>8.5</v>
      </c>
      <c r="U47" t="str">
        <f t="shared" si="20"/>
        <v>Over</v>
      </c>
      <c r="V47">
        <f t="shared" si="21"/>
        <v>8</v>
      </c>
      <c r="W47" t="str">
        <f t="shared" si="22"/>
        <v>Over</v>
      </c>
      <c r="X47">
        <f t="shared" si="23"/>
        <v>1</v>
      </c>
      <c r="Y47">
        <f t="shared" si="24"/>
        <v>0.5</v>
      </c>
      <c r="Z47">
        <f t="shared" si="25"/>
        <v>8.5</v>
      </c>
      <c r="AA47" t="str">
        <f t="shared" si="26"/>
        <v>Over</v>
      </c>
      <c r="AB47">
        <f t="shared" si="11"/>
        <v>1</v>
      </c>
      <c r="AC47" s="16">
        <f t="shared" si="12"/>
        <v>31.5</v>
      </c>
      <c r="AD47">
        <f t="shared" si="27"/>
        <v>-8</v>
      </c>
      <c r="AE47">
        <f t="shared" si="14"/>
        <v>-7</v>
      </c>
      <c r="AF47">
        <f t="shared" si="28"/>
        <v>1</v>
      </c>
      <c r="AG47" t="str">
        <f t="shared" si="15"/>
        <v>-</v>
      </c>
      <c r="AH47" t="str">
        <f t="shared" si="29"/>
        <v>-</v>
      </c>
      <c r="AI47">
        <f t="shared" si="16"/>
        <v>1</v>
      </c>
      <c r="AJ47" t="str">
        <f t="shared" si="17"/>
        <v>+</v>
      </c>
      <c r="AK47">
        <f t="shared" si="18"/>
        <v>0</v>
      </c>
    </row>
    <row r="48" spans="1:37" x14ac:dyDescent="0.25">
      <c r="A48" t="s">
        <v>34</v>
      </c>
      <c r="E48" t="s">
        <v>77</v>
      </c>
      <c r="I48" s="23">
        <f t="shared" si="9"/>
        <v>46</v>
      </c>
      <c r="J48">
        <v>22</v>
      </c>
      <c r="K48">
        <v>24</v>
      </c>
      <c r="L48">
        <v>-1.5</v>
      </c>
      <c r="M48" t="s">
        <v>208</v>
      </c>
      <c r="N48">
        <v>-13.5</v>
      </c>
      <c r="O48">
        <v>-6.5</v>
      </c>
      <c r="P48">
        <v>-4.5</v>
      </c>
      <c r="Q48">
        <v>49.5</v>
      </c>
      <c r="R48">
        <v>49.5</v>
      </c>
      <c r="S48">
        <v>52.5</v>
      </c>
      <c r="T48">
        <f t="shared" si="19"/>
        <v>-3.5</v>
      </c>
      <c r="U48" t="str">
        <f t="shared" si="20"/>
        <v>Under</v>
      </c>
      <c r="V48">
        <f t="shared" si="21"/>
        <v>0</v>
      </c>
      <c r="W48" t="str">
        <f t="shared" si="22"/>
        <v>Under</v>
      </c>
      <c r="X48">
        <f t="shared" si="23"/>
        <v>1</v>
      </c>
      <c r="Y48">
        <f t="shared" si="24"/>
        <v>3.5</v>
      </c>
      <c r="Z48">
        <f t="shared" si="25"/>
        <v>3.5</v>
      </c>
      <c r="AA48" t="str">
        <f t="shared" si="26"/>
        <v>Under</v>
      </c>
      <c r="AB48">
        <f t="shared" si="11"/>
        <v>1</v>
      </c>
      <c r="AC48" s="16">
        <f t="shared" si="12"/>
        <v>1.5</v>
      </c>
      <c r="AD48">
        <f t="shared" si="27"/>
        <v>12</v>
      </c>
      <c r="AE48">
        <f t="shared" si="14"/>
        <v>7</v>
      </c>
      <c r="AF48">
        <f t="shared" si="28"/>
        <v>5</v>
      </c>
      <c r="AG48" t="str">
        <f t="shared" si="15"/>
        <v>+</v>
      </c>
      <c r="AH48" t="str">
        <f t="shared" si="29"/>
        <v>+</v>
      </c>
      <c r="AI48">
        <f t="shared" si="16"/>
        <v>1</v>
      </c>
      <c r="AJ48" t="str">
        <f t="shared" si="17"/>
        <v>+</v>
      </c>
      <c r="AK48">
        <f t="shared" si="18"/>
        <v>1</v>
      </c>
    </row>
    <row r="49" spans="1:37" x14ac:dyDescent="0.25">
      <c r="A49" t="s">
        <v>35</v>
      </c>
      <c r="E49" t="s">
        <v>78</v>
      </c>
      <c r="I49" s="23">
        <f t="shared" si="9"/>
        <v>58</v>
      </c>
      <c r="J49">
        <v>13</v>
      </c>
      <c r="K49">
        <v>45</v>
      </c>
      <c r="L49">
        <v>-31.5</v>
      </c>
      <c r="M49" t="s">
        <v>209</v>
      </c>
      <c r="N49">
        <v>-21</v>
      </c>
      <c r="O49">
        <v>-4.5</v>
      </c>
      <c r="P49">
        <v>-23.5</v>
      </c>
      <c r="Q49">
        <v>55.5</v>
      </c>
      <c r="R49">
        <v>48.5</v>
      </c>
      <c r="S49">
        <v>57.5</v>
      </c>
      <c r="T49">
        <f t="shared" si="19"/>
        <v>2.5</v>
      </c>
      <c r="U49" t="str">
        <f t="shared" si="20"/>
        <v>Over</v>
      </c>
      <c r="V49">
        <f t="shared" si="21"/>
        <v>-7</v>
      </c>
      <c r="W49" t="str">
        <f t="shared" si="22"/>
        <v>Under</v>
      </c>
      <c r="X49">
        <f t="shared" si="23"/>
        <v>0</v>
      </c>
      <c r="Y49">
        <f t="shared" si="24"/>
        <v>9.5</v>
      </c>
      <c r="Z49">
        <f t="shared" si="25"/>
        <v>2.5</v>
      </c>
      <c r="AA49" t="str">
        <f t="shared" si="26"/>
        <v>Over</v>
      </c>
      <c r="AB49">
        <f t="shared" si="11"/>
        <v>0</v>
      </c>
      <c r="AC49" s="16">
        <f t="shared" si="12"/>
        <v>31.5</v>
      </c>
      <c r="AD49">
        <f t="shared" si="27"/>
        <v>-10.5</v>
      </c>
      <c r="AE49">
        <f t="shared" si="14"/>
        <v>16.5</v>
      </c>
      <c r="AF49">
        <f t="shared" si="28"/>
        <v>27</v>
      </c>
      <c r="AG49" t="str">
        <f t="shared" si="15"/>
        <v>+</v>
      </c>
      <c r="AH49" t="str">
        <f t="shared" si="29"/>
        <v>-</v>
      </c>
      <c r="AI49">
        <f t="shared" si="16"/>
        <v>0</v>
      </c>
      <c r="AJ49" t="str">
        <f t="shared" si="17"/>
        <v>-</v>
      </c>
      <c r="AK49">
        <f t="shared" si="18"/>
        <v>0</v>
      </c>
    </row>
    <row r="50" spans="1:37" x14ac:dyDescent="0.25">
      <c r="A50" t="s">
        <v>36</v>
      </c>
      <c r="E50" t="s">
        <v>79</v>
      </c>
      <c r="I50" s="23">
        <f t="shared" si="9"/>
        <v>33</v>
      </c>
      <c r="J50">
        <v>13</v>
      </c>
      <c r="K50">
        <v>20</v>
      </c>
      <c r="L50">
        <v>7.5</v>
      </c>
      <c r="M50" t="s">
        <v>210</v>
      </c>
      <c r="N50">
        <v>-18.5</v>
      </c>
      <c r="O50">
        <v>1.5</v>
      </c>
      <c r="P50">
        <v>5.5</v>
      </c>
      <c r="Q50">
        <v>54.5</v>
      </c>
      <c r="R50">
        <v>47.5</v>
      </c>
      <c r="S50">
        <v>44.5</v>
      </c>
      <c r="T50">
        <f t="shared" si="19"/>
        <v>-21.5</v>
      </c>
      <c r="U50" t="str">
        <f t="shared" si="20"/>
        <v>Under</v>
      </c>
      <c r="V50">
        <f t="shared" si="21"/>
        <v>-7</v>
      </c>
      <c r="W50" t="str">
        <f t="shared" si="22"/>
        <v>Under</v>
      </c>
      <c r="X50">
        <f t="shared" si="23"/>
        <v>1</v>
      </c>
      <c r="Y50">
        <f t="shared" si="24"/>
        <v>14.5</v>
      </c>
      <c r="Z50">
        <f t="shared" si="25"/>
        <v>21.5</v>
      </c>
      <c r="AA50" t="str">
        <f t="shared" si="26"/>
        <v>Under</v>
      </c>
      <c r="AB50">
        <f t="shared" si="11"/>
        <v>1</v>
      </c>
      <c r="AC50" s="16">
        <f t="shared" si="12"/>
        <v>7.5</v>
      </c>
      <c r="AD50">
        <f t="shared" si="27"/>
        <v>26</v>
      </c>
      <c r="AE50">
        <f t="shared" si="14"/>
        <v>20</v>
      </c>
      <c r="AF50">
        <f t="shared" si="28"/>
        <v>6</v>
      </c>
      <c r="AG50" t="str">
        <f t="shared" si="15"/>
        <v>+</v>
      </c>
      <c r="AH50" t="str">
        <f t="shared" si="29"/>
        <v>+</v>
      </c>
      <c r="AI50">
        <f t="shared" si="16"/>
        <v>1</v>
      </c>
      <c r="AJ50" t="str">
        <f t="shared" si="17"/>
        <v>+</v>
      </c>
      <c r="AK50">
        <f t="shared" si="18"/>
        <v>1</v>
      </c>
    </row>
  </sheetData>
  <autoFilter ref="A1:AC50" xr:uid="{1E5BB299-585B-40F9-A4C7-275E71FC5FC1}"/>
  <conditionalFormatting sqref="Q1:Q1048576">
    <cfRule type="cellIs" dxfId="0" priority="1" operator="lessThan">
      <formula>46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7705-1329-4A91-8F46-C2F647D0CA43}">
  <dimension ref="A1:M54"/>
  <sheetViews>
    <sheetView workbookViewId="0">
      <selection activeCell="I4" sqref="I4"/>
    </sheetView>
  </sheetViews>
  <sheetFormatPr defaultRowHeight="15" x14ac:dyDescent="0.25"/>
  <cols>
    <col min="1" max="1" width="16.7109375" bestFit="1" customWidth="1"/>
    <col min="2" max="2" width="18.5703125" bestFit="1" customWidth="1"/>
    <col min="3" max="3" width="9.5703125" bestFit="1" customWidth="1"/>
    <col min="4" max="4" width="11.5703125" bestFit="1" customWidth="1"/>
    <col min="5" max="5" width="10.42578125" bestFit="1" customWidth="1"/>
    <col min="6" max="6" width="11.28515625" bestFit="1" customWidth="1"/>
    <col min="7" max="7" width="10.7109375" bestFit="1" customWidth="1"/>
    <col min="8" max="8" width="12.5703125" bestFit="1" customWidth="1"/>
    <col min="9" max="9" width="9.28515625" bestFit="1" customWidth="1"/>
    <col min="10" max="10" width="10.140625" bestFit="1" customWidth="1"/>
    <col min="12" max="12" width="11.28515625" bestFit="1" customWidth="1"/>
    <col min="13" max="13" width="10.7109375" bestFit="1" customWidth="1"/>
    <col min="14" max="14" width="12.5703125" bestFit="1" customWidth="1"/>
    <col min="15" max="15" width="10.140625" bestFit="1" customWidth="1"/>
    <col min="16" max="16" width="9.5703125" bestFit="1" customWidth="1"/>
    <col min="17" max="17" width="10.42578125" bestFit="1" customWidth="1"/>
    <col min="18" max="18" width="8.140625" bestFit="1" customWidth="1"/>
    <col min="19" max="19" width="7.42578125" bestFit="1" customWidth="1"/>
    <col min="20" max="20" width="11.42578125" bestFit="1" customWidth="1"/>
    <col min="21" max="21" width="10.140625" bestFit="1" customWidth="1"/>
    <col min="22" max="22" width="10.7109375" bestFit="1" customWidth="1"/>
    <col min="23" max="23" width="13.140625" bestFit="1" customWidth="1"/>
    <col min="24" max="24" width="13.42578125" bestFit="1" customWidth="1"/>
    <col min="25" max="25" width="7.7109375" bestFit="1" customWidth="1"/>
  </cols>
  <sheetData>
    <row r="1" spans="1:13" x14ac:dyDescent="0.25">
      <c r="A1" t="s">
        <v>38</v>
      </c>
      <c r="B1" t="s">
        <v>37</v>
      </c>
      <c r="C1" t="s">
        <v>115</v>
      </c>
      <c r="D1" t="s">
        <v>113</v>
      </c>
      <c r="E1" t="s">
        <v>114</v>
      </c>
      <c r="F1" t="s">
        <v>219</v>
      </c>
      <c r="G1" t="s">
        <v>167</v>
      </c>
      <c r="H1" t="s">
        <v>211</v>
      </c>
      <c r="I1" t="s">
        <v>281</v>
      </c>
      <c r="J1" t="s">
        <v>212</v>
      </c>
      <c r="K1" t="s">
        <v>85</v>
      </c>
      <c r="L1" t="s">
        <v>282</v>
      </c>
      <c r="M1" t="s">
        <v>283</v>
      </c>
    </row>
    <row r="2" spans="1:13" x14ac:dyDescent="0.25">
      <c r="A2" t="s">
        <v>231</v>
      </c>
      <c r="B2" t="s">
        <v>255</v>
      </c>
      <c r="C2">
        <f>SUM(D2:E2)</f>
        <v>71</v>
      </c>
      <c r="D2">
        <v>45</v>
      </c>
      <c r="E2">
        <v>26</v>
      </c>
      <c r="F2">
        <f>D2-E2+0.5</f>
        <v>19.5</v>
      </c>
      <c r="G2" t="s">
        <v>310</v>
      </c>
      <c r="H2">
        <v>6.5</v>
      </c>
      <c r="I2">
        <v>7.5</v>
      </c>
      <c r="J2">
        <v>8.5</v>
      </c>
      <c r="K2">
        <v>49.5</v>
      </c>
      <c r="L2">
        <v>60.5</v>
      </c>
      <c r="M2">
        <v>61.5</v>
      </c>
    </row>
    <row r="3" spans="1:13" x14ac:dyDescent="0.25">
      <c r="A3" t="s">
        <v>232</v>
      </c>
      <c r="B3" t="s">
        <v>256</v>
      </c>
      <c r="C3">
        <f>SUM(D3:E3)</f>
        <v>55</v>
      </c>
      <c r="D3">
        <v>28</v>
      </c>
      <c r="E3">
        <v>27</v>
      </c>
      <c r="F3">
        <f>D3-E3+0.5</f>
        <v>1.5</v>
      </c>
      <c r="G3" t="s">
        <v>311</v>
      </c>
      <c r="H3">
        <v>-5.5</v>
      </c>
      <c r="I3">
        <v>3.5</v>
      </c>
      <c r="J3">
        <v>13.5</v>
      </c>
      <c r="K3">
        <v>49.5</v>
      </c>
      <c r="L3">
        <v>60.5</v>
      </c>
      <c r="M3">
        <v>52.5</v>
      </c>
    </row>
    <row r="4" spans="1:13" x14ac:dyDescent="0.25">
      <c r="A4" t="s">
        <v>233</v>
      </c>
      <c r="B4" t="s">
        <v>257</v>
      </c>
      <c r="C4">
        <f t="shared" ref="C4:C54" si="0">SUM(D4:E4)</f>
        <v>0</v>
      </c>
      <c r="F4">
        <f>D4-E4+0.5</f>
        <v>0.5</v>
      </c>
      <c r="G4" t="s">
        <v>284</v>
      </c>
      <c r="H4">
        <v>-9.5</v>
      </c>
      <c r="K4">
        <v>55.5</v>
      </c>
    </row>
    <row r="5" spans="1:13" x14ac:dyDescent="0.25">
      <c r="A5" t="s">
        <v>234</v>
      </c>
      <c r="B5" t="s">
        <v>258</v>
      </c>
      <c r="C5">
        <f t="shared" si="0"/>
        <v>0</v>
      </c>
      <c r="F5">
        <f t="shared" ref="F5:F54" si="1">D5-E5+0.5</f>
        <v>0.5</v>
      </c>
      <c r="G5" s="23" t="s">
        <v>312</v>
      </c>
      <c r="H5">
        <v>1.5</v>
      </c>
      <c r="K5">
        <v>50.5</v>
      </c>
    </row>
    <row r="6" spans="1:13" x14ac:dyDescent="0.25">
      <c r="A6" t="s">
        <v>235</v>
      </c>
      <c r="B6" t="s">
        <v>31</v>
      </c>
      <c r="C6">
        <f t="shared" si="0"/>
        <v>0</v>
      </c>
      <c r="F6">
        <f t="shared" si="1"/>
        <v>0.5</v>
      </c>
      <c r="G6" s="23" t="s">
        <v>313</v>
      </c>
      <c r="H6">
        <v>6.5</v>
      </c>
      <c r="K6">
        <v>55.5</v>
      </c>
    </row>
    <row r="7" spans="1:13" x14ac:dyDescent="0.25">
      <c r="A7" t="s">
        <v>61</v>
      </c>
      <c r="B7" t="s">
        <v>60</v>
      </c>
      <c r="C7">
        <f t="shared" si="0"/>
        <v>0</v>
      </c>
      <c r="F7">
        <f t="shared" si="1"/>
        <v>0.5</v>
      </c>
      <c r="G7" s="23" t="s">
        <v>314</v>
      </c>
      <c r="H7">
        <v>25.5</v>
      </c>
      <c r="K7">
        <v>60.5</v>
      </c>
    </row>
    <row r="8" spans="1:13" x14ac:dyDescent="0.25">
      <c r="A8" t="s">
        <v>236</v>
      </c>
      <c r="B8" t="s">
        <v>259</v>
      </c>
      <c r="C8">
        <f t="shared" si="0"/>
        <v>0</v>
      </c>
      <c r="F8">
        <f t="shared" si="1"/>
        <v>0.5</v>
      </c>
      <c r="G8" t="s">
        <v>285</v>
      </c>
      <c r="H8">
        <v>-4.5</v>
      </c>
      <c r="K8">
        <v>50.5</v>
      </c>
    </row>
    <row r="9" spans="1:13" x14ac:dyDescent="0.25">
      <c r="A9" t="s">
        <v>56</v>
      </c>
      <c r="B9" t="s">
        <v>34</v>
      </c>
      <c r="C9">
        <f t="shared" si="0"/>
        <v>0</v>
      </c>
      <c r="F9">
        <f t="shared" si="1"/>
        <v>0.5</v>
      </c>
      <c r="G9" s="2" t="s">
        <v>183</v>
      </c>
      <c r="H9">
        <v>-21.5</v>
      </c>
      <c r="K9">
        <v>51.5</v>
      </c>
    </row>
    <row r="10" spans="1:13" x14ac:dyDescent="0.25">
      <c r="A10" t="s">
        <v>71</v>
      </c>
      <c r="B10" t="s">
        <v>260</v>
      </c>
      <c r="C10">
        <f t="shared" si="0"/>
        <v>0</v>
      </c>
      <c r="F10">
        <f t="shared" si="1"/>
        <v>0.5</v>
      </c>
      <c r="G10" t="s">
        <v>179</v>
      </c>
      <c r="H10">
        <v>-25.5</v>
      </c>
      <c r="K10">
        <v>55.5</v>
      </c>
    </row>
    <row r="11" spans="1:13" x14ac:dyDescent="0.25">
      <c r="A11" t="s">
        <v>74</v>
      </c>
      <c r="B11" t="s">
        <v>261</v>
      </c>
      <c r="C11">
        <f t="shared" si="0"/>
        <v>0</v>
      </c>
      <c r="F11">
        <f t="shared" si="1"/>
        <v>0.5</v>
      </c>
      <c r="G11" t="s">
        <v>286</v>
      </c>
      <c r="H11">
        <v>-17.5</v>
      </c>
      <c r="K11">
        <v>52.5</v>
      </c>
    </row>
    <row r="12" spans="1:13" x14ac:dyDescent="0.25">
      <c r="A12" t="s">
        <v>237</v>
      </c>
      <c r="B12" t="s">
        <v>262</v>
      </c>
      <c r="C12">
        <f t="shared" si="0"/>
        <v>0</v>
      </c>
      <c r="F12">
        <f t="shared" si="1"/>
        <v>0.5</v>
      </c>
      <c r="G12" t="s">
        <v>287</v>
      </c>
      <c r="H12">
        <v>-4.5</v>
      </c>
      <c r="K12">
        <v>54.5</v>
      </c>
    </row>
    <row r="13" spans="1:13" x14ac:dyDescent="0.25">
      <c r="A13" t="s">
        <v>238</v>
      </c>
      <c r="B13" t="s">
        <v>263</v>
      </c>
      <c r="C13">
        <f t="shared" si="0"/>
        <v>0</v>
      </c>
      <c r="F13">
        <f t="shared" si="1"/>
        <v>0.5</v>
      </c>
      <c r="G13" s="2" t="s">
        <v>196</v>
      </c>
      <c r="H13">
        <v>-10.5</v>
      </c>
      <c r="K13">
        <v>51.5</v>
      </c>
    </row>
    <row r="14" spans="1:13" x14ac:dyDescent="0.25">
      <c r="A14" t="s">
        <v>239</v>
      </c>
      <c r="B14" t="s">
        <v>91</v>
      </c>
      <c r="C14">
        <f t="shared" si="0"/>
        <v>0</v>
      </c>
      <c r="F14">
        <f t="shared" si="1"/>
        <v>0.5</v>
      </c>
      <c r="G14" s="2" t="s">
        <v>203</v>
      </c>
      <c r="H14">
        <v>-4.5</v>
      </c>
      <c r="K14">
        <v>63.5</v>
      </c>
    </row>
    <row r="15" spans="1:13" x14ac:dyDescent="0.25">
      <c r="A15" t="s">
        <v>51</v>
      </c>
      <c r="B15" t="s">
        <v>264</v>
      </c>
      <c r="C15">
        <f t="shared" si="0"/>
        <v>0</v>
      </c>
      <c r="F15">
        <f t="shared" si="1"/>
        <v>0.5</v>
      </c>
      <c r="G15" t="s">
        <v>288</v>
      </c>
      <c r="H15">
        <v>-8.5</v>
      </c>
      <c r="K15">
        <v>43.5</v>
      </c>
    </row>
    <row r="16" spans="1:13" x14ac:dyDescent="0.25">
      <c r="A16" t="s">
        <v>240</v>
      </c>
      <c r="B16" t="s">
        <v>12</v>
      </c>
      <c r="C16">
        <f t="shared" si="0"/>
        <v>0</v>
      </c>
      <c r="F16">
        <f t="shared" si="1"/>
        <v>0.5</v>
      </c>
      <c r="G16" s="2" t="s">
        <v>289</v>
      </c>
      <c r="H16">
        <v>-2.5</v>
      </c>
      <c r="K16">
        <v>59.5</v>
      </c>
    </row>
    <row r="17" spans="1:11" x14ac:dyDescent="0.25">
      <c r="A17" t="s">
        <v>15</v>
      </c>
      <c r="B17" t="s">
        <v>265</v>
      </c>
      <c r="C17">
        <f t="shared" si="0"/>
        <v>0</v>
      </c>
      <c r="F17">
        <f t="shared" si="1"/>
        <v>0.5</v>
      </c>
      <c r="G17" s="2" t="s">
        <v>15</v>
      </c>
      <c r="H17">
        <v>-3.5</v>
      </c>
      <c r="K17">
        <v>53.5</v>
      </c>
    </row>
    <row r="18" spans="1:11" x14ac:dyDescent="0.25">
      <c r="A18" t="s">
        <v>241</v>
      </c>
      <c r="B18" t="s">
        <v>266</v>
      </c>
      <c r="C18">
        <f t="shared" si="0"/>
        <v>0</v>
      </c>
      <c r="F18">
        <f t="shared" si="1"/>
        <v>0.5</v>
      </c>
      <c r="G18" t="s">
        <v>290</v>
      </c>
      <c r="H18">
        <v>-2.5</v>
      </c>
      <c r="K18">
        <v>56.5</v>
      </c>
    </row>
    <row r="19" spans="1:11" x14ac:dyDescent="0.25">
      <c r="A19" t="s">
        <v>57</v>
      </c>
      <c r="B19" t="s">
        <v>19</v>
      </c>
      <c r="C19">
        <f t="shared" si="0"/>
        <v>0</v>
      </c>
      <c r="F19">
        <f t="shared" si="1"/>
        <v>0.5</v>
      </c>
      <c r="G19" t="s">
        <v>291</v>
      </c>
      <c r="H19">
        <v>-14.5</v>
      </c>
      <c r="K19">
        <v>63.5</v>
      </c>
    </row>
    <row r="20" spans="1:11" x14ac:dyDescent="0.25">
      <c r="A20" t="s">
        <v>45</v>
      </c>
      <c r="B20" t="s">
        <v>10</v>
      </c>
      <c r="C20">
        <f t="shared" si="0"/>
        <v>0</v>
      </c>
      <c r="F20">
        <f t="shared" si="1"/>
        <v>0.5</v>
      </c>
      <c r="G20" s="2" t="s">
        <v>172</v>
      </c>
      <c r="H20">
        <v>-7.5</v>
      </c>
      <c r="K20">
        <v>47.5</v>
      </c>
    </row>
    <row r="21" spans="1:11" x14ac:dyDescent="0.25">
      <c r="A21" t="s">
        <v>63</v>
      </c>
      <c r="B21" t="s">
        <v>8</v>
      </c>
      <c r="C21">
        <f t="shared" si="0"/>
        <v>0</v>
      </c>
      <c r="F21">
        <f t="shared" si="1"/>
        <v>0.5</v>
      </c>
      <c r="G21" s="2" t="s">
        <v>190</v>
      </c>
      <c r="H21">
        <v>-12.5</v>
      </c>
      <c r="K21">
        <v>60.5</v>
      </c>
    </row>
    <row r="22" spans="1:11" x14ac:dyDescent="0.25">
      <c r="A22" t="s">
        <v>75</v>
      </c>
      <c r="B22" t="s">
        <v>68</v>
      </c>
      <c r="C22">
        <f t="shared" si="0"/>
        <v>0</v>
      </c>
      <c r="F22">
        <f t="shared" si="1"/>
        <v>0.5</v>
      </c>
      <c r="G22" t="s">
        <v>292</v>
      </c>
      <c r="H22">
        <v>-2.5</v>
      </c>
      <c r="K22">
        <v>57.5</v>
      </c>
    </row>
    <row r="23" spans="1:11" x14ac:dyDescent="0.25">
      <c r="A23" t="s">
        <v>23</v>
      </c>
      <c r="B23" t="s">
        <v>11</v>
      </c>
      <c r="C23">
        <f t="shared" si="0"/>
        <v>0</v>
      </c>
      <c r="F23">
        <f t="shared" si="1"/>
        <v>0.5</v>
      </c>
      <c r="G23" t="s">
        <v>293</v>
      </c>
      <c r="H23">
        <v>-9.5</v>
      </c>
      <c r="K23">
        <v>47.5</v>
      </c>
    </row>
    <row r="24" spans="1:11" x14ac:dyDescent="0.25">
      <c r="A24" t="s">
        <v>3</v>
      </c>
      <c r="B24" t="s">
        <v>267</v>
      </c>
      <c r="C24">
        <f t="shared" si="0"/>
        <v>0</v>
      </c>
      <c r="F24">
        <f t="shared" si="1"/>
        <v>0.5</v>
      </c>
      <c r="G24" s="2" t="s">
        <v>221</v>
      </c>
      <c r="H24">
        <v>-10.5</v>
      </c>
      <c r="K24">
        <v>49.5</v>
      </c>
    </row>
    <row r="25" spans="1:11" x14ac:dyDescent="0.25">
      <c r="A25" t="s">
        <v>242</v>
      </c>
      <c r="B25" t="s">
        <v>77</v>
      </c>
      <c r="C25">
        <f t="shared" si="0"/>
        <v>0</v>
      </c>
      <c r="F25">
        <f t="shared" si="1"/>
        <v>0.5</v>
      </c>
      <c r="G25" t="s">
        <v>208</v>
      </c>
      <c r="H25">
        <v>-2.5</v>
      </c>
      <c r="K25">
        <v>61.5</v>
      </c>
    </row>
    <row r="26" spans="1:11" x14ac:dyDescent="0.25">
      <c r="A26" t="s">
        <v>243</v>
      </c>
      <c r="B26" t="s">
        <v>47</v>
      </c>
      <c r="C26">
        <f t="shared" si="0"/>
        <v>0</v>
      </c>
      <c r="F26">
        <f t="shared" si="1"/>
        <v>0.5</v>
      </c>
      <c r="G26" s="2" t="s">
        <v>201</v>
      </c>
      <c r="H26">
        <v>-12.5</v>
      </c>
      <c r="K26">
        <v>47.5</v>
      </c>
    </row>
    <row r="27" spans="1:11" x14ac:dyDescent="0.25">
      <c r="A27" t="s">
        <v>244</v>
      </c>
      <c r="B27" t="s">
        <v>268</v>
      </c>
      <c r="C27">
        <f t="shared" si="0"/>
        <v>0</v>
      </c>
      <c r="F27">
        <f t="shared" si="1"/>
        <v>0.5</v>
      </c>
      <c r="G27" t="s">
        <v>294</v>
      </c>
      <c r="H27">
        <v>-2.5</v>
      </c>
      <c r="K27">
        <v>52.5</v>
      </c>
    </row>
    <row r="28" spans="1:11" x14ac:dyDescent="0.25">
      <c r="A28" t="s">
        <v>245</v>
      </c>
      <c r="B28" t="s">
        <v>269</v>
      </c>
      <c r="C28">
        <f t="shared" si="0"/>
        <v>0</v>
      </c>
      <c r="F28">
        <f t="shared" si="1"/>
        <v>0.5</v>
      </c>
      <c r="G28" t="s">
        <v>295</v>
      </c>
      <c r="H28">
        <v>-3.5</v>
      </c>
      <c r="K28">
        <v>49.5</v>
      </c>
    </row>
    <row r="29" spans="1:11" x14ac:dyDescent="0.25">
      <c r="A29" t="s">
        <v>246</v>
      </c>
      <c r="B29" t="s">
        <v>2</v>
      </c>
      <c r="C29">
        <f t="shared" si="0"/>
        <v>0</v>
      </c>
      <c r="F29">
        <f t="shared" si="1"/>
        <v>0.5</v>
      </c>
      <c r="G29" t="s">
        <v>296</v>
      </c>
      <c r="H29">
        <v>-4.5</v>
      </c>
      <c r="K29">
        <v>54.5</v>
      </c>
    </row>
    <row r="30" spans="1:11" x14ac:dyDescent="0.25">
      <c r="A30" t="s">
        <v>143</v>
      </c>
      <c r="B30" t="s">
        <v>70</v>
      </c>
      <c r="C30">
        <f t="shared" si="0"/>
        <v>0</v>
      </c>
      <c r="F30">
        <f t="shared" si="1"/>
        <v>0.5</v>
      </c>
      <c r="G30" t="s">
        <v>198</v>
      </c>
      <c r="H30">
        <v>-8.5</v>
      </c>
      <c r="K30">
        <v>38.5</v>
      </c>
    </row>
    <row r="31" spans="1:11" x14ac:dyDescent="0.25">
      <c r="A31" t="s">
        <v>49</v>
      </c>
      <c r="B31" t="s">
        <v>27</v>
      </c>
      <c r="C31">
        <f t="shared" si="0"/>
        <v>0</v>
      </c>
      <c r="F31">
        <f t="shared" si="1"/>
        <v>0.5</v>
      </c>
      <c r="G31" t="s">
        <v>297</v>
      </c>
      <c r="H31">
        <v>-1.5</v>
      </c>
      <c r="K31">
        <v>46.5</v>
      </c>
    </row>
    <row r="32" spans="1:11" x14ac:dyDescent="0.25">
      <c r="A32" t="s">
        <v>247</v>
      </c>
      <c r="B32" t="s">
        <v>33</v>
      </c>
      <c r="C32">
        <f t="shared" si="0"/>
        <v>0</v>
      </c>
      <c r="F32">
        <f t="shared" si="1"/>
        <v>0.5</v>
      </c>
      <c r="G32" t="s">
        <v>204</v>
      </c>
      <c r="H32">
        <v>-6.5</v>
      </c>
      <c r="K32">
        <v>57.5</v>
      </c>
    </row>
    <row r="33" spans="1:11" x14ac:dyDescent="0.25">
      <c r="A33" t="s">
        <v>248</v>
      </c>
      <c r="B33" t="s">
        <v>270</v>
      </c>
      <c r="C33">
        <f t="shared" si="0"/>
        <v>0</v>
      </c>
      <c r="F33">
        <f t="shared" si="1"/>
        <v>0.5</v>
      </c>
      <c r="G33" s="2" t="s">
        <v>298</v>
      </c>
      <c r="H33">
        <v>-3.5</v>
      </c>
      <c r="K33">
        <v>47.5</v>
      </c>
    </row>
    <row r="34" spans="1:11" x14ac:dyDescent="0.25">
      <c r="A34" t="s">
        <v>52</v>
      </c>
      <c r="B34" t="s">
        <v>26</v>
      </c>
      <c r="C34">
        <f t="shared" si="0"/>
        <v>0</v>
      </c>
      <c r="F34">
        <f t="shared" si="1"/>
        <v>0.5</v>
      </c>
      <c r="G34" t="s">
        <v>194</v>
      </c>
      <c r="H34">
        <v>-10.5</v>
      </c>
      <c r="K34">
        <v>50.5</v>
      </c>
    </row>
    <row r="35" spans="1:11" x14ac:dyDescent="0.25">
      <c r="A35" t="s">
        <v>32</v>
      </c>
      <c r="B35" t="s">
        <v>271</v>
      </c>
      <c r="C35">
        <f t="shared" si="0"/>
        <v>0</v>
      </c>
      <c r="F35">
        <f t="shared" si="1"/>
        <v>0.5</v>
      </c>
      <c r="G35" t="s">
        <v>299</v>
      </c>
      <c r="H35">
        <v>-15.5</v>
      </c>
      <c r="K35">
        <v>62.5</v>
      </c>
    </row>
    <row r="36" spans="1:11" x14ac:dyDescent="0.25">
      <c r="A36" t="s">
        <v>21</v>
      </c>
      <c r="B36" t="s">
        <v>272</v>
      </c>
      <c r="C36">
        <f t="shared" si="0"/>
        <v>0</v>
      </c>
      <c r="F36">
        <f t="shared" si="1"/>
        <v>0.5</v>
      </c>
      <c r="G36" s="2" t="s">
        <v>187</v>
      </c>
      <c r="H36">
        <v>-5.5</v>
      </c>
      <c r="K36">
        <v>53.5</v>
      </c>
    </row>
    <row r="37" spans="1:11" x14ac:dyDescent="0.25">
      <c r="A37" t="s">
        <v>62</v>
      </c>
      <c r="B37" t="s">
        <v>24</v>
      </c>
      <c r="C37">
        <f t="shared" si="0"/>
        <v>0</v>
      </c>
      <c r="F37">
        <f t="shared" si="1"/>
        <v>0.5</v>
      </c>
      <c r="G37" t="s">
        <v>300</v>
      </c>
      <c r="H37">
        <v>-5.5</v>
      </c>
      <c r="K37">
        <v>41.5</v>
      </c>
    </row>
    <row r="38" spans="1:11" x14ac:dyDescent="0.25">
      <c r="A38" t="s">
        <v>50</v>
      </c>
      <c r="B38" t="s">
        <v>7</v>
      </c>
      <c r="C38">
        <f t="shared" si="0"/>
        <v>0</v>
      </c>
      <c r="F38">
        <f t="shared" si="1"/>
        <v>0.5</v>
      </c>
      <c r="G38" t="s">
        <v>301</v>
      </c>
      <c r="H38">
        <v>-15.5</v>
      </c>
      <c r="K38">
        <v>46.5</v>
      </c>
    </row>
    <row r="39" spans="1:11" x14ac:dyDescent="0.25">
      <c r="A39" t="s">
        <v>249</v>
      </c>
      <c r="B39" t="s">
        <v>46</v>
      </c>
      <c r="C39">
        <f t="shared" si="0"/>
        <v>0</v>
      </c>
      <c r="F39">
        <f t="shared" si="1"/>
        <v>0.5</v>
      </c>
      <c r="G39" t="s">
        <v>302</v>
      </c>
      <c r="H39">
        <v>-1.5</v>
      </c>
      <c r="K39">
        <v>41.5</v>
      </c>
    </row>
    <row r="40" spans="1:11" x14ac:dyDescent="0.25">
      <c r="A40" t="s">
        <v>76</v>
      </c>
      <c r="B40" t="s">
        <v>273</v>
      </c>
      <c r="C40">
        <f t="shared" si="0"/>
        <v>0</v>
      </c>
      <c r="F40">
        <f t="shared" si="1"/>
        <v>0.5</v>
      </c>
      <c r="G40" t="s">
        <v>191</v>
      </c>
      <c r="H40">
        <v>-38.5</v>
      </c>
      <c r="K40">
        <v>56.5</v>
      </c>
    </row>
    <row r="41" spans="1:11" x14ac:dyDescent="0.25">
      <c r="A41" t="s">
        <v>5</v>
      </c>
      <c r="B41" t="s">
        <v>274</v>
      </c>
      <c r="C41">
        <f t="shared" si="0"/>
        <v>0</v>
      </c>
      <c r="F41">
        <f t="shared" si="1"/>
        <v>0.5</v>
      </c>
      <c r="G41" t="s">
        <v>207</v>
      </c>
      <c r="H41">
        <v>-3.5</v>
      </c>
      <c r="K41">
        <v>67.5</v>
      </c>
    </row>
    <row r="42" spans="1:11" x14ac:dyDescent="0.25">
      <c r="A42" t="s">
        <v>250</v>
      </c>
      <c r="B42" t="s">
        <v>25</v>
      </c>
      <c r="C42">
        <f t="shared" si="0"/>
        <v>0</v>
      </c>
      <c r="F42">
        <f t="shared" si="1"/>
        <v>0.5</v>
      </c>
      <c r="G42" s="2" t="s">
        <v>197</v>
      </c>
      <c r="H42">
        <v>-6.5</v>
      </c>
      <c r="K42">
        <v>45.5</v>
      </c>
    </row>
    <row r="43" spans="1:11" x14ac:dyDescent="0.25">
      <c r="A43" t="s">
        <v>43</v>
      </c>
      <c r="B43" t="s">
        <v>9</v>
      </c>
      <c r="C43">
        <f t="shared" si="0"/>
        <v>0</v>
      </c>
      <c r="F43">
        <f t="shared" si="1"/>
        <v>0.5</v>
      </c>
      <c r="G43" s="2" t="s">
        <v>43</v>
      </c>
      <c r="H43">
        <v>-15.5</v>
      </c>
      <c r="K43">
        <v>55.5</v>
      </c>
    </row>
    <row r="44" spans="1:11" x14ac:dyDescent="0.25">
      <c r="A44" t="s">
        <v>53</v>
      </c>
      <c r="B44" t="s">
        <v>275</v>
      </c>
      <c r="C44">
        <f t="shared" si="0"/>
        <v>0</v>
      </c>
      <c r="F44">
        <f t="shared" si="1"/>
        <v>0.5</v>
      </c>
      <c r="G44" t="s">
        <v>303</v>
      </c>
      <c r="H44">
        <v>-33.5</v>
      </c>
      <c r="K44">
        <v>44.5</v>
      </c>
    </row>
    <row r="45" spans="1:11" x14ac:dyDescent="0.25">
      <c r="A45" t="s">
        <v>79</v>
      </c>
      <c r="B45" t="s">
        <v>276</v>
      </c>
      <c r="C45">
        <f t="shared" si="0"/>
        <v>0</v>
      </c>
      <c r="F45">
        <f t="shared" si="1"/>
        <v>0.5</v>
      </c>
      <c r="G45" t="s">
        <v>304</v>
      </c>
      <c r="H45">
        <v>-29.5</v>
      </c>
      <c r="K45">
        <v>45.5</v>
      </c>
    </row>
    <row r="46" spans="1:11" x14ac:dyDescent="0.25">
      <c r="A46" t="s">
        <v>73</v>
      </c>
      <c r="B46" t="s">
        <v>277</v>
      </c>
      <c r="C46">
        <f t="shared" si="0"/>
        <v>0</v>
      </c>
      <c r="F46">
        <f t="shared" si="1"/>
        <v>0.5</v>
      </c>
      <c r="G46" t="s">
        <v>305</v>
      </c>
      <c r="H46">
        <v>-1.5</v>
      </c>
      <c r="K46">
        <v>63.5</v>
      </c>
    </row>
    <row r="47" spans="1:11" x14ac:dyDescent="0.25">
      <c r="A47" t="s">
        <v>67</v>
      </c>
      <c r="B47" t="s">
        <v>13</v>
      </c>
      <c r="C47">
        <f t="shared" si="0"/>
        <v>0</v>
      </c>
      <c r="F47">
        <f t="shared" si="1"/>
        <v>0.5</v>
      </c>
      <c r="G47" t="s">
        <v>177</v>
      </c>
      <c r="H47">
        <v>-8.5</v>
      </c>
      <c r="K47">
        <v>47.5</v>
      </c>
    </row>
    <row r="48" spans="1:11" x14ac:dyDescent="0.25">
      <c r="A48" t="s">
        <v>251</v>
      </c>
      <c r="B48" t="s">
        <v>278</v>
      </c>
      <c r="C48">
        <f t="shared" si="0"/>
        <v>0</v>
      </c>
      <c r="F48">
        <f t="shared" si="1"/>
        <v>0.5</v>
      </c>
      <c r="G48" s="2" t="s">
        <v>195</v>
      </c>
      <c r="H48">
        <v>-2.5</v>
      </c>
      <c r="K48">
        <v>47.5</v>
      </c>
    </row>
    <row r="49" spans="1:11" x14ac:dyDescent="0.25">
      <c r="A49" t="s">
        <v>41</v>
      </c>
      <c r="B49" t="s">
        <v>279</v>
      </c>
      <c r="C49">
        <f t="shared" si="0"/>
        <v>0</v>
      </c>
      <c r="F49">
        <f t="shared" si="1"/>
        <v>0.5</v>
      </c>
      <c r="G49" t="s">
        <v>306</v>
      </c>
      <c r="H49">
        <v>-25.5</v>
      </c>
      <c r="K49">
        <v>55.5</v>
      </c>
    </row>
    <row r="50" spans="1:11" x14ac:dyDescent="0.25">
      <c r="A50" t="s">
        <v>252</v>
      </c>
      <c r="B50" t="s">
        <v>14</v>
      </c>
      <c r="C50">
        <f t="shared" si="0"/>
        <v>0</v>
      </c>
      <c r="F50">
        <f t="shared" si="1"/>
        <v>0.5</v>
      </c>
      <c r="G50" t="s">
        <v>170</v>
      </c>
      <c r="H50">
        <v>-14.5</v>
      </c>
      <c r="K50">
        <v>47.5</v>
      </c>
    </row>
    <row r="51" spans="1:11" x14ac:dyDescent="0.25">
      <c r="A51" t="s">
        <v>72</v>
      </c>
      <c r="B51" t="s">
        <v>16</v>
      </c>
      <c r="C51">
        <f t="shared" si="0"/>
        <v>0</v>
      </c>
      <c r="F51">
        <f t="shared" si="1"/>
        <v>0.5</v>
      </c>
      <c r="G51" t="s">
        <v>307</v>
      </c>
      <c r="H51">
        <v>-5.5</v>
      </c>
      <c r="K51">
        <v>47.5</v>
      </c>
    </row>
    <row r="52" spans="1:11" x14ac:dyDescent="0.25">
      <c r="A52" t="s">
        <v>253</v>
      </c>
      <c r="B52" t="s">
        <v>69</v>
      </c>
      <c r="C52">
        <f t="shared" si="0"/>
        <v>0</v>
      </c>
      <c r="F52">
        <f t="shared" si="1"/>
        <v>0.5</v>
      </c>
      <c r="G52" s="2" t="s">
        <v>308</v>
      </c>
      <c r="H52">
        <v>-7.5</v>
      </c>
      <c r="K52">
        <v>54.5</v>
      </c>
    </row>
    <row r="53" spans="1:11" x14ac:dyDescent="0.25">
      <c r="A53" t="s">
        <v>42</v>
      </c>
      <c r="B53" t="s">
        <v>280</v>
      </c>
      <c r="C53">
        <f t="shared" si="0"/>
        <v>0</v>
      </c>
      <c r="F53">
        <f t="shared" si="1"/>
        <v>0.5</v>
      </c>
      <c r="G53" t="s">
        <v>309</v>
      </c>
      <c r="H53">
        <v>-7.5</v>
      </c>
      <c r="K53">
        <v>47.5</v>
      </c>
    </row>
    <row r="54" spans="1:11" x14ac:dyDescent="0.25">
      <c r="A54" t="s">
        <v>254</v>
      </c>
      <c r="B54" t="s">
        <v>100</v>
      </c>
      <c r="C54">
        <f t="shared" si="0"/>
        <v>0</v>
      </c>
      <c r="F54">
        <f t="shared" si="1"/>
        <v>0.5</v>
      </c>
      <c r="G54" t="s">
        <v>206</v>
      </c>
      <c r="H54">
        <v>-13.5</v>
      </c>
      <c r="K54">
        <v>49.5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5EA6-5D03-4453-931D-FDA1D0B8F92E}">
  <dimension ref="A1:P13"/>
  <sheetViews>
    <sheetView workbookViewId="0">
      <selection activeCell="E19" sqref="E19"/>
    </sheetView>
  </sheetViews>
  <sheetFormatPr defaultRowHeight="15" x14ac:dyDescent="0.25"/>
  <cols>
    <col min="1" max="1" width="11" bestFit="1" customWidth="1"/>
    <col min="2" max="2" width="11.28515625" bestFit="1" customWidth="1"/>
    <col min="3" max="3" width="13.5703125" hidden="1" customWidth="1"/>
    <col min="4" max="4" width="9.140625" bestFit="1" customWidth="1"/>
    <col min="5" max="5" width="11.85546875" bestFit="1" customWidth="1"/>
    <col min="6" max="6" width="9.85546875" bestFit="1" customWidth="1"/>
    <col min="7" max="7" width="9.28515625" bestFit="1" customWidth="1"/>
    <col min="8" max="8" width="9.7109375" bestFit="1" customWidth="1"/>
    <col min="9" max="9" width="7.7109375" bestFit="1" customWidth="1"/>
    <col min="10" max="10" width="7.140625" bestFit="1" customWidth="1"/>
    <col min="11" max="11" width="9" bestFit="1" customWidth="1"/>
    <col min="12" max="12" width="10.5703125" bestFit="1" customWidth="1"/>
    <col min="13" max="13" width="9.7109375" bestFit="1" customWidth="1"/>
  </cols>
  <sheetData>
    <row r="1" spans="1:16" x14ac:dyDescent="0.25">
      <c r="A1" t="s">
        <v>38</v>
      </c>
      <c r="B1" t="s">
        <v>37</v>
      </c>
      <c r="C1" t="s">
        <v>124</v>
      </c>
      <c r="D1" t="s">
        <v>147</v>
      </c>
      <c r="E1" t="s">
        <v>84</v>
      </c>
      <c r="F1" t="s">
        <v>110</v>
      </c>
      <c r="G1" t="s">
        <v>111</v>
      </c>
      <c r="H1" t="s">
        <v>85</v>
      </c>
      <c r="I1" t="s">
        <v>108</v>
      </c>
      <c r="J1" t="s">
        <v>109</v>
      </c>
      <c r="K1" t="s">
        <v>115</v>
      </c>
      <c r="L1" t="s">
        <v>113</v>
      </c>
      <c r="M1" t="s">
        <v>114</v>
      </c>
      <c r="N1" t="s">
        <v>214</v>
      </c>
      <c r="P1" t="s">
        <v>166</v>
      </c>
    </row>
    <row r="2" spans="1:16" x14ac:dyDescent="0.25">
      <c r="A2" t="s">
        <v>125</v>
      </c>
      <c r="B2" t="s">
        <v>139</v>
      </c>
      <c r="C2" t="s">
        <v>126</v>
      </c>
      <c r="D2" t="s">
        <v>149</v>
      </c>
      <c r="E2">
        <v>-3.5</v>
      </c>
      <c r="F2">
        <v>-20.5</v>
      </c>
      <c r="G2">
        <v>-25.5</v>
      </c>
      <c r="H2">
        <v>44.5</v>
      </c>
      <c r="I2">
        <v>35.5</v>
      </c>
      <c r="J2">
        <v>40.5</v>
      </c>
      <c r="K2">
        <f>L2+M2</f>
        <v>42</v>
      </c>
      <c r="L2">
        <v>35</v>
      </c>
      <c r="M2">
        <v>7</v>
      </c>
      <c r="N2">
        <f>K2-H2</f>
        <v>-2.5</v>
      </c>
      <c r="O2">
        <f>ABS(N2)</f>
        <v>2.5</v>
      </c>
      <c r="P2">
        <f>ABS(E2-G2)</f>
        <v>22</v>
      </c>
    </row>
    <row r="3" spans="1:16" x14ac:dyDescent="0.25">
      <c r="A3" t="s">
        <v>127</v>
      </c>
      <c r="B3" t="s">
        <v>140</v>
      </c>
      <c r="C3" t="s">
        <v>128</v>
      </c>
      <c r="D3" t="s">
        <v>154</v>
      </c>
      <c r="E3">
        <v>-2.5</v>
      </c>
      <c r="F3">
        <v>-6.5</v>
      </c>
      <c r="G3">
        <v>-10.5</v>
      </c>
      <c r="H3">
        <v>46.5</v>
      </c>
      <c r="I3">
        <v>47.5</v>
      </c>
      <c r="J3">
        <v>44.5</v>
      </c>
      <c r="K3">
        <f t="shared" ref="K3:K12" si="0">L3+M3</f>
        <v>40</v>
      </c>
      <c r="L3">
        <v>14</v>
      </c>
      <c r="M3">
        <v>26</v>
      </c>
      <c r="N3">
        <f t="shared" ref="N3:N13" si="1">K3-H3</f>
        <v>-6.5</v>
      </c>
      <c r="O3">
        <f t="shared" ref="O3:O13" si="2">ABS(N3)</f>
        <v>6.5</v>
      </c>
      <c r="P3">
        <f t="shared" ref="P3:P13" si="3">ABS(E3-G3)</f>
        <v>8</v>
      </c>
    </row>
    <row r="4" spans="1:16" x14ac:dyDescent="0.25">
      <c r="A4" t="s">
        <v>129</v>
      </c>
      <c r="B4" t="s">
        <v>141</v>
      </c>
      <c r="C4" t="s">
        <v>130</v>
      </c>
      <c r="D4" t="s">
        <v>155</v>
      </c>
      <c r="E4">
        <v>-6.5</v>
      </c>
      <c r="F4">
        <v>-19.5</v>
      </c>
      <c r="G4">
        <v>-20.5</v>
      </c>
      <c r="H4">
        <v>32.5</v>
      </c>
      <c r="I4">
        <v>39.5</v>
      </c>
      <c r="J4">
        <v>35.5</v>
      </c>
      <c r="K4">
        <f t="shared" si="0"/>
        <v>37</v>
      </c>
      <c r="L4">
        <v>6</v>
      </c>
      <c r="M4">
        <v>31</v>
      </c>
      <c r="N4">
        <f t="shared" si="1"/>
        <v>4.5</v>
      </c>
      <c r="O4">
        <f t="shared" si="2"/>
        <v>4.5</v>
      </c>
      <c r="P4">
        <f t="shared" si="3"/>
        <v>14</v>
      </c>
    </row>
    <row r="5" spans="1:16" x14ac:dyDescent="0.25">
      <c r="A5" t="s">
        <v>131</v>
      </c>
      <c r="B5" t="s">
        <v>94</v>
      </c>
      <c r="C5" t="s">
        <v>132</v>
      </c>
      <c r="D5" t="s">
        <v>156</v>
      </c>
      <c r="E5">
        <v>-12.5</v>
      </c>
      <c r="F5">
        <v>-20.5</v>
      </c>
      <c r="G5">
        <v>-15.5</v>
      </c>
      <c r="H5">
        <v>44.5</v>
      </c>
      <c r="I5">
        <v>49.5</v>
      </c>
      <c r="J5">
        <v>49.5</v>
      </c>
      <c r="K5">
        <f t="shared" si="0"/>
        <v>44</v>
      </c>
      <c r="L5">
        <v>31</v>
      </c>
      <c r="M5">
        <v>13</v>
      </c>
      <c r="N5">
        <f t="shared" si="1"/>
        <v>-0.5</v>
      </c>
      <c r="O5">
        <f t="shared" si="2"/>
        <v>0.5</v>
      </c>
      <c r="P5">
        <f t="shared" si="3"/>
        <v>3</v>
      </c>
    </row>
    <row r="6" spans="1:16" x14ac:dyDescent="0.25">
      <c r="A6" t="s">
        <v>133</v>
      </c>
      <c r="B6" t="s">
        <v>142</v>
      </c>
      <c r="C6" t="s">
        <v>134</v>
      </c>
      <c r="D6" t="s">
        <v>157</v>
      </c>
      <c r="E6">
        <v>-12.5</v>
      </c>
      <c r="F6">
        <v>-33.5</v>
      </c>
      <c r="G6">
        <v>-31.5</v>
      </c>
      <c r="H6">
        <v>44.5</v>
      </c>
      <c r="I6">
        <v>40.5</v>
      </c>
      <c r="J6">
        <v>34.5</v>
      </c>
      <c r="K6">
        <f t="shared" si="0"/>
        <v>31</v>
      </c>
      <c r="L6">
        <v>0</v>
      </c>
      <c r="M6">
        <v>31</v>
      </c>
      <c r="N6">
        <f t="shared" si="1"/>
        <v>-13.5</v>
      </c>
      <c r="O6">
        <f t="shared" si="2"/>
        <v>13.5</v>
      </c>
      <c r="P6">
        <f t="shared" si="3"/>
        <v>19</v>
      </c>
    </row>
    <row r="7" spans="1:16" x14ac:dyDescent="0.25">
      <c r="A7" t="s">
        <v>135</v>
      </c>
      <c r="B7" t="s">
        <v>143</v>
      </c>
      <c r="C7" t="s">
        <v>136</v>
      </c>
      <c r="D7" t="s">
        <v>158</v>
      </c>
      <c r="E7">
        <v>-2.5</v>
      </c>
      <c r="F7">
        <v>-8.5</v>
      </c>
      <c r="G7">
        <v>-5.5</v>
      </c>
      <c r="H7">
        <v>40.5</v>
      </c>
      <c r="I7">
        <v>41.5</v>
      </c>
      <c r="J7">
        <v>45.5</v>
      </c>
      <c r="K7">
        <f t="shared" si="0"/>
        <v>50</v>
      </c>
      <c r="L7">
        <v>28</v>
      </c>
      <c r="M7">
        <v>22</v>
      </c>
      <c r="N7">
        <f t="shared" si="1"/>
        <v>9.5</v>
      </c>
      <c r="O7">
        <f t="shared" si="2"/>
        <v>9.5</v>
      </c>
      <c r="P7">
        <f t="shared" si="3"/>
        <v>3</v>
      </c>
    </row>
    <row r="8" spans="1:16" x14ac:dyDescent="0.25">
      <c r="A8" t="s">
        <v>137</v>
      </c>
      <c r="B8" t="s">
        <v>120</v>
      </c>
      <c r="C8" t="s">
        <v>138</v>
      </c>
      <c r="D8" t="s">
        <v>159</v>
      </c>
      <c r="E8">
        <v>-1.5</v>
      </c>
      <c r="F8">
        <v>-9.5</v>
      </c>
      <c r="G8">
        <v>-7.5</v>
      </c>
      <c r="H8">
        <v>39.5</v>
      </c>
      <c r="I8">
        <v>31.5</v>
      </c>
      <c r="J8">
        <v>25.5</v>
      </c>
      <c r="K8">
        <f t="shared" si="0"/>
        <v>19</v>
      </c>
      <c r="L8">
        <v>13</v>
      </c>
      <c r="M8">
        <v>6</v>
      </c>
      <c r="N8">
        <f t="shared" si="1"/>
        <v>-20.5</v>
      </c>
      <c r="O8">
        <f t="shared" si="2"/>
        <v>20.5</v>
      </c>
      <c r="P8">
        <f t="shared" si="3"/>
        <v>6</v>
      </c>
    </row>
    <row r="9" spans="1:16" x14ac:dyDescent="0.25">
      <c r="A9" t="s">
        <v>120</v>
      </c>
      <c r="B9" t="s">
        <v>144</v>
      </c>
      <c r="C9" t="s">
        <v>150</v>
      </c>
      <c r="D9" t="s">
        <v>160</v>
      </c>
      <c r="E9">
        <v>-7.5</v>
      </c>
      <c r="F9">
        <v>5.5</v>
      </c>
      <c r="G9">
        <v>5.5</v>
      </c>
      <c r="H9">
        <v>40.5</v>
      </c>
      <c r="I9">
        <v>32.5</v>
      </c>
      <c r="J9">
        <v>55.5</v>
      </c>
      <c r="K9">
        <f t="shared" si="0"/>
        <v>65</v>
      </c>
      <c r="L9">
        <v>32</v>
      </c>
      <c r="M9">
        <v>33</v>
      </c>
      <c r="N9">
        <f t="shared" si="1"/>
        <v>24.5</v>
      </c>
      <c r="O9">
        <f t="shared" si="2"/>
        <v>24.5</v>
      </c>
      <c r="P9">
        <f t="shared" si="3"/>
        <v>13</v>
      </c>
    </row>
    <row r="10" spans="1:16" x14ac:dyDescent="0.25">
      <c r="A10" t="s">
        <v>121</v>
      </c>
      <c r="B10" t="s">
        <v>125</v>
      </c>
      <c r="C10" t="s">
        <v>151</v>
      </c>
      <c r="D10" t="s">
        <v>161</v>
      </c>
      <c r="E10">
        <v>-2.5</v>
      </c>
      <c r="F10">
        <v>15.5</v>
      </c>
      <c r="G10">
        <v>20.5</v>
      </c>
      <c r="H10">
        <v>48.5</v>
      </c>
      <c r="I10">
        <v>49.5</v>
      </c>
      <c r="J10">
        <v>55.5</v>
      </c>
      <c r="K10">
        <f t="shared" si="0"/>
        <v>62</v>
      </c>
      <c r="L10">
        <v>38</v>
      </c>
      <c r="M10">
        <v>24</v>
      </c>
      <c r="N10">
        <f t="shared" si="1"/>
        <v>13.5</v>
      </c>
      <c r="O10">
        <f t="shared" si="2"/>
        <v>13.5</v>
      </c>
      <c r="P10">
        <f t="shared" si="3"/>
        <v>23</v>
      </c>
    </row>
    <row r="11" spans="1:16" x14ac:dyDescent="0.25">
      <c r="A11" t="s">
        <v>2</v>
      </c>
      <c r="B11" t="s">
        <v>145</v>
      </c>
      <c r="C11" t="s">
        <v>152</v>
      </c>
      <c r="D11" t="s">
        <v>162</v>
      </c>
      <c r="E11">
        <v>-1.5</v>
      </c>
      <c r="F11">
        <v>-15.5</v>
      </c>
      <c r="G11">
        <v>-25.5</v>
      </c>
      <c r="H11">
        <v>54.5</v>
      </c>
      <c r="I11">
        <v>62.5</v>
      </c>
      <c r="J11">
        <v>70.5</v>
      </c>
      <c r="K11">
        <f t="shared" si="0"/>
        <v>66</v>
      </c>
      <c r="L11">
        <v>22</v>
      </c>
      <c r="M11">
        <v>44</v>
      </c>
      <c r="N11">
        <f t="shared" si="1"/>
        <v>11.5</v>
      </c>
      <c r="O11">
        <f t="shared" si="2"/>
        <v>11.5</v>
      </c>
      <c r="P11">
        <f t="shared" si="3"/>
        <v>24</v>
      </c>
    </row>
    <row r="12" spans="1:16" x14ac:dyDescent="0.25">
      <c r="A12" t="s">
        <v>122</v>
      </c>
      <c r="B12" t="s">
        <v>4</v>
      </c>
      <c r="C12" t="s">
        <v>153</v>
      </c>
      <c r="D12" t="s">
        <v>163</v>
      </c>
      <c r="E12">
        <v>-6.5</v>
      </c>
      <c r="F12">
        <v>-1.5</v>
      </c>
      <c r="G12">
        <v>-5.5</v>
      </c>
      <c r="H12">
        <v>45.5</v>
      </c>
      <c r="I12">
        <v>41.5</v>
      </c>
      <c r="J12">
        <v>45.5</v>
      </c>
      <c r="K12">
        <f t="shared" si="0"/>
        <v>50</v>
      </c>
      <c r="L12">
        <v>27</v>
      </c>
      <c r="M12">
        <v>23</v>
      </c>
      <c r="N12">
        <f t="shared" si="1"/>
        <v>4.5</v>
      </c>
      <c r="O12">
        <f t="shared" si="2"/>
        <v>4.5</v>
      </c>
      <c r="P12">
        <f t="shared" si="3"/>
        <v>1</v>
      </c>
    </row>
    <row r="13" spans="1:16" x14ac:dyDescent="0.25">
      <c r="A13" t="s">
        <v>123</v>
      </c>
      <c r="B13" t="s">
        <v>146</v>
      </c>
      <c r="D13" t="s">
        <v>148</v>
      </c>
      <c r="E13">
        <v>-1.5</v>
      </c>
      <c r="F13">
        <v>6.5</v>
      </c>
      <c r="G13">
        <v>6.5</v>
      </c>
      <c r="H13">
        <v>46.5</v>
      </c>
      <c r="I13">
        <v>39.5</v>
      </c>
      <c r="J13">
        <v>32.5</v>
      </c>
      <c r="K13">
        <f>L13+M13</f>
        <v>30</v>
      </c>
      <c r="L13">
        <v>10</v>
      </c>
      <c r="M13">
        <v>20</v>
      </c>
      <c r="N13">
        <f t="shared" si="1"/>
        <v>-16.5</v>
      </c>
      <c r="O13">
        <f t="shared" si="2"/>
        <v>16.5</v>
      </c>
      <c r="P13">
        <f t="shared" si="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Odds</vt:lpstr>
      <vt:lpstr>CFBWeek8</vt:lpstr>
      <vt:lpstr>CFBWeek9</vt:lpstr>
      <vt:lpstr>NFL1019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hanlu xia</dc:creator>
  <cp:lastModifiedBy>Xia, Hanlu</cp:lastModifiedBy>
  <dcterms:created xsi:type="dcterms:W3CDTF">2015-06-05T18:17:20Z</dcterms:created>
  <dcterms:modified xsi:type="dcterms:W3CDTF">2025-10-23T20:30:32Z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be3eb5-c2ae-4da4-82cc-5677c0ccacc0_Enabled">
    <vt:lpwstr>true</vt:lpwstr>
  </property>
  <property fmtid="{D5CDD505-2E9C-101B-9397-08002B2CF9AE}" pid="3" name="MSIP_Label_6dbe3eb5-c2ae-4da4-82cc-5677c0ccacc0_SetDate">
    <vt:lpwstr>2025-10-21T17:46:15Z</vt:lpwstr>
  </property>
  <property fmtid="{D5CDD505-2E9C-101B-9397-08002B2CF9AE}" pid="4" name="MSIP_Label_6dbe3eb5-c2ae-4da4-82cc-5677c0ccacc0_Method">
    <vt:lpwstr>Standard</vt:lpwstr>
  </property>
  <property fmtid="{D5CDD505-2E9C-101B-9397-08002B2CF9AE}" pid="5" name="MSIP_Label_6dbe3eb5-c2ae-4da4-82cc-5677c0ccacc0_Name">
    <vt:lpwstr>defa4170-0d19-0005-0004-bc88714345d2</vt:lpwstr>
  </property>
  <property fmtid="{D5CDD505-2E9C-101B-9397-08002B2CF9AE}" pid="6" name="MSIP_Label_6dbe3eb5-c2ae-4da4-82cc-5677c0ccacc0_SiteId">
    <vt:lpwstr>fa7e0438-d050-4701-ab89-8ae378647e1b</vt:lpwstr>
  </property>
  <property fmtid="{D5CDD505-2E9C-101B-9397-08002B2CF9AE}" pid="7" name="MSIP_Label_6dbe3eb5-c2ae-4da4-82cc-5677c0ccacc0_ActionId">
    <vt:lpwstr>0f33d49b-4ee0-40c4-9c91-e663c732fe9b</vt:lpwstr>
  </property>
  <property fmtid="{D5CDD505-2E9C-101B-9397-08002B2CF9AE}" pid="8" name="MSIP_Label_6dbe3eb5-c2ae-4da4-82cc-5677c0ccacc0_ContentBits">
    <vt:lpwstr>0</vt:lpwstr>
  </property>
  <property fmtid="{D5CDD505-2E9C-101B-9397-08002B2CF9AE}" pid="9" name="MSIP_Label_6dbe3eb5-c2ae-4da4-82cc-5677c0ccacc0_Tag">
    <vt:lpwstr>10, 3, 0, 1</vt:lpwstr>
  </property>
</Properties>
</file>