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B140AB4-9699-4046-A61E-A65188AEB98C}" xr6:coauthVersionLast="37" xr6:coauthVersionMax="37" xr10:uidLastSave="{00000000-0000-0000-0000-000000000000}"/>
  <bookViews>
    <workbookView xWindow="0" yWindow="0" windowWidth="22260" windowHeight="12648" activeTab="4" xr2:uid="{00000000-000D-0000-FFFF-FFFF00000000}"/>
  </bookViews>
  <sheets>
    <sheet name="Master" sheetId="4" r:id="rId1"/>
    <sheet name="Training" sheetId="1" r:id="rId2"/>
    <sheet name="Materials" sheetId="2" r:id="rId3"/>
    <sheet name="Microscopy" sheetId="3" r:id="rId4"/>
    <sheet name="Personnel" sheetId="5" r:id="rId5"/>
    <sheet name="Publication" sheetId="6" r:id="rId6"/>
    <sheet name="Trave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4" i="3"/>
  <c r="C21" i="4" l="1"/>
  <c r="B21" i="4"/>
  <c r="D15" i="5" l="1"/>
  <c r="G5" i="5"/>
  <c r="F5" i="5"/>
  <c r="B3" i="5"/>
  <c r="E3" i="5" s="1"/>
  <c r="H13" i="5"/>
  <c r="E9" i="3"/>
  <c r="C11" i="4" s="1"/>
  <c r="B11" i="4"/>
  <c r="B10" i="4"/>
  <c r="C10" i="4"/>
  <c r="B6" i="4"/>
  <c r="E12" i="2"/>
  <c r="C6" i="4" s="1"/>
  <c r="E4" i="2"/>
  <c r="C18" i="4"/>
  <c r="B18" i="4"/>
  <c r="B12" i="6"/>
  <c r="B15" i="4"/>
  <c r="B14" i="4"/>
  <c r="B9" i="4"/>
  <c r="E7" i="5"/>
  <c r="C15" i="4" s="1"/>
  <c r="C7" i="5"/>
  <c r="E4" i="5"/>
  <c r="C4" i="5"/>
  <c r="C9" i="4"/>
  <c r="C3" i="4"/>
  <c r="B3" i="4"/>
  <c r="D15" i="1"/>
  <c r="D4" i="1"/>
  <c r="C23" i="4" l="1"/>
  <c r="E5" i="5"/>
  <c r="C14" i="4" s="1"/>
  <c r="E13" i="5"/>
  <c r="E14" i="3"/>
  <c r="C24" i="4" l="1"/>
  <c r="C25" i="4" s="1"/>
</calcChain>
</file>

<file path=xl/sharedStrings.xml><?xml version="1.0" encoding="utf-8"?>
<sst xmlns="http://schemas.openxmlformats.org/spreadsheetml/2006/main" count="72" uniqueCount="55">
  <si>
    <t>ISU Microscopy Facility</t>
  </si>
  <si>
    <t>Cost per hour</t>
  </si>
  <si>
    <t>Subtotal</t>
  </si>
  <si>
    <t>Item</t>
  </si>
  <si>
    <t>Hours</t>
  </si>
  <si>
    <t>Total</t>
  </si>
  <si>
    <t>Line Item</t>
  </si>
  <si>
    <t>Cost</t>
  </si>
  <si>
    <t>Duration</t>
  </si>
  <si>
    <t>Research assistantship</t>
  </si>
  <si>
    <t>Undergraduate research assistant</t>
  </si>
  <si>
    <t>Direct Cost</t>
  </si>
  <si>
    <t>Tuition Waiver</t>
  </si>
  <si>
    <t>Stipend</t>
  </si>
  <si>
    <t>RA costs</t>
  </si>
  <si>
    <t>10 hours per week for 1 semester</t>
  </si>
  <si>
    <t>Personnel</t>
  </si>
  <si>
    <t>Tab</t>
  </si>
  <si>
    <t>Training</t>
  </si>
  <si>
    <t>Materials</t>
  </si>
  <si>
    <t>Microscopy</t>
  </si>
  <si>
    <t>Fringe Benefits</t>
  </si>
  <si>
    <t>Total budget</t>
  </si>
  <si>
    <t>Total request</t>
  </si>
  <si>
    <t>Overhead (53%)</t>
  </si>
  <si>
    <t>Laboratory supplies</t>
  </si>
  <si>
    <t>Number</t>
  </si>
  <si>
    <t>Publication</t>
  </si>
  <si>
    <t>Target: American Journal of Botany</t>
  </si>
  <si>
    <t>Publication cost</t>
  </si>
  <si>
    <t>Catalog Number</t>
  </si>
  <si>
    <t>0.5dr shell vial</t>
  </si>
  <si>
    <t>03-339-26A</t>
  </si>
  <si>
    <t>144/pk</t>
  </si>
  <si>
    <t>Cost per</t>
  </si>
  <si>
    <t>Unit</t>
  </si>
  <si>
    <t>TEM image analysis (software use)</t>
  </si>
  <si>
    <t>days @ half day per sample</t>
  </si>
  <si>
    <t>SEM training</t>
  </si>
  <si>
    <t>TEM (full service)</t>
  </si>
  <si>
    <t>samples</t>
  </si>
  <si>
    <t>SEM use, including prep and imaging</t>
  </si>
  <si>
    <t>Quoted cost</t>
  </si>
  <si>
    <t>N/A</t>
  </si>
  <si>
    <t>include Flag. And Join…</t>
  </si>
  <si>
    <t>14 samples</t>
  </si>
  <si>
    <t>15 TEM? Check Linder for Ecdeiocoleaceae</t>
  </si>
  <si>
    <t>Misc. lab supplies</t>
  </si>
  <si>
    <t>Total over 3 year</t>
  </si>
  <si>
    <t>Travel to meetings</t>
  </si>
  <si>
    <t>Travel for one meeting</t>
  </si>
  <si>
    <t>Travel</t>
  </si>
  <si>
    <t>Phosphor-bronze mesh screen set</t>
  </si>
  <si>
    <t>F378451000</t>
  </si>
  <si>
    <t>Su-Fa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</si>
</sst>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6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nchout.fishersci.com/shop/products/fisherbrand-glass-shell-vials-15/0333926a?keywor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AC4-19DC-4F74-A243-4C7FEA4BCB22}">
  <dimension ref="A1:E27"/>
  <sheetViews>
    <sheetView workbookViewId="0">
      <pane ySplit="1" topLeftCell="A10" activePane="bottomLeft" state="frozen"/>
      <selection pane="bottomLeft" activeCell="E14" sqref="E14"/>
    </sheetView>
  </sheetViews>
  <sheetFormatPr defaultRowHeight="14.4" x14ac:dyDescent="0.55000000000000004"/>
  <cols>
    <col min="1" max="1" width="9.89453125" bestFit="1" customWidth="1"/>
    <col min="2" max="2" width="32.15625" bestFit="1" customWidth="1"/>
    <col min="3" max="3" width="9.62890625" style="5" bestFit="1" customWidth="1"/>
  </cols>
  <sheetData>
    <row r="1" spans="1:3" s="1" customFormat="1" ht="14.7" thickBot="1" x14ac:dyDescent="0.6">
      <c r="A1" s="1" t="s">
        <v>17</v>
      </c>
      <c r="B1" s="1" t="s">
        <v>6</v>
      </c>
      <c r="C1" s="4" t="s">
        <v>2</v>
      </c>
    </row>
    <row r="2" spans="1:3" s="8" customFormat="1" ht="14.7" thickTop="1" x14ac:dyDescent="0.55000000000000004">
      <c r="A2" s="8" t="s">
        <v>18</v>
      </c>
    </row>
    <row r="3" spans="1:3" s="8" customFormat="1" x14ac:dyDescent="0.55000000000000004">
      <c r="B3" s="8" t="str">
        <f>Training!A4</f>
        <v>SEM training</v>
      </c>
      <c r="C3" s="9">
        <f>Training!D4</f>
        <v>325</v>
      </c>
    </row>
    <row r="4" spans="1:3" s="8" customFormat="1" x14ac:dyDescent="0.55000000000000004">
      <c r="C4" s="9"/>
    </row>
    <row r="5" spans="1:3" x14ac:dyDescent="0.55000000000000004">
      <c r="A5" t="s">
        <v>19</v>
      </c>
    </row>
    <row r="6" spans="1:3" x14ac:dyDescent="0.55000000000000004">
      <c r="B6" t="str">
        <f>Materials!A1</f>
        <v>Laboratory supplies</v>
      </c>
      <c r="C6" s="5">
        <f>Materials!E12</f>
        <v>731.87</v>
      </c>
    </row>
    <row r="8" spans="1:3" x14ac:dyDescent="0.55000000000000004">
      <c r="A8" t="s">
        <v>20</v>
      </c>
    </row>
    <row r="9" spans="1:3" x14ac:dyDescent="0.55000000000000004">
      <c r="B9" t="str">
        <f>Microscopy!A4</f>
        <v>SEM use, including prep and imaging</v>
      </c>
      <c r="C9" s="5">
        <f>Microscopy!E4</f>
        <v>1896</v>
      </c>
    </row>
    <row r="10" spans="1:3" x14ac:dyDescent="0.55000000000000004">
      <c r="B10" t="str">
        <f>Microscopy!A7</f>
        <v>TEM (full service)</v>
      </c>
      <c r="C10" s="5">
        <f>Microscopy!E7</f>
        <v>11100</v>
      </c>
    </row>
    <row r="11" spans="1:3" x14ac:dyDescent="0.55000000000000004">
      <c r="B11" t="str">
        <f>Microscopy!A9</f>
        <v>TEM image analysis (software use)</v>
      </c>
      <c r="C11" s="5">
        <f>Microscopy!E9</f>
        <v>135</v>
      </c>
    </row>
    <row r="13" spans="1:3" x14ac:dyDescent="0.55000000000000004">
      <c r="A13" t="s">
        <v>16</v>
      </c>
    </row>
    <row r="14" spans="1:3" x14ac:dyDescent="0.55000000000000004">
      <c r="B14" t="str">
        <f>Personnel!A5</f>
        <v>RA costs</v>
      </c>
      <c r="C14" s="5">
        <f>Personnel!E5</f>
        <v>41852.199999999997</v>
      </c>
    </row>
    <row r="15" spans="1:3" x14ac:dyDescent="0.55000000000000004">
      <c r="B15" t="str">
        <f>Personnel!A7</f>
        <v>Undergraduate research assistant</v>
      </c>
      <c r="C15" s="5">
        <f>Personnel!E7</f>
        <v>1509</v>
      </c>
    </row>
    <row r="17" spans="1:5" x14ac:dyDescent="0.55000000000000004">
      <c r="A17" t="s">
        <v>27</v>
      </c>
    </row>
    <row r="18" spans="1:5" x14ac:dyDescent="0.55000000000000004">
      <c r="B18" t="str">
        <f>Publication!A4</f>
        <v>Target: American Journal of Botany</v>
      </c>
      <c r="C18" s="5">
        <f>Publication!B4</f>
        <v>1500</v>
      </c>
    </row>
    <row r="20" spans="1:5" x14ac:dyDescent="0.55000000000000004">
      <c r="A20" t="s">
        <v>51</v>
      </c>
    </row>
    <row r="21" spans="1:5" x14ac:dyDescent="0.55000000000000004">
      <c r="B21" t="str">
        <f>Travel!A3</f>
        <v>Travel for one meeting</v>
      </c>
      <c r="C21">
        <f>Travel!B3</f>
        <v>700</v>
      </c>
    </row>
    <row r="23" spans="1:5" x14ac:dyDescent="0.55000000000000004">
      <c r="B23" s="6" t="s">
        <v>22</v>
      </c>
      <c r="C23" s="7">
        <f>SUM(C3:C21)</f>
        <v>59749.069999999992</v>
      </c>
    </row>
    <row r="24" spans="1:5" x14ac:dyDescent="0.55000000000000004">
      <c r="B24" s="10" t="s">
        <v>24</v>
      </c>
      <c r="C24" s="11">
        <f>0.53*C23</f>
        <v>31667.007099999999</v>
      </c>
    </row>
    <row r="25" spans="1:5" x14ac:dyDescent="0.55000000000000004">
      <c r="B25" s="6" t="s">
        <v>23</v>
      </c>
      <c r="C25" s="7">
        <f>SUM(C23:C24)</f>
        <v>91416.077099999995</v>
      </c>
    </row>
    <row r="27" spans="1:5" x14ac:dyDescent="0.55000000000000004">
      <c r="E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5" sqref="A5"/>
    </sheetView>
  </sheetViews>
  <sheetFormatPr defaultRowHeight="14.4" x14ac:dyDescent="0.55000000000000004"/>
  <cols>
    <col min="1" max="1" width="18.9453125" bestFit="1" customWidth="1"/>
    <col min="3" max="3" width="11.3671875" bestFit="1" customWidth="1"/>
  </cols>
  <sheetData>
    <row r="1" spans="1:4" x14ac:dyDescent="0.55000000000000004">
      <c r="A1" t="s">
        <v>0</v>
      </c>
    </row>
    <row r="3" spans="1:4" x14ac:dyDescent="0.55000000000000004">
      <c r="A3" t="s">
        <v>3</v>
      </c>
      <c r="B3" t="s">
        <v>4</v>
      </c>
      <c r="C3" t="s">
        <v>1</v>
      </c>
      <c r="D3" t="s">
        <v>2</v>
      </c>
    </row>
    <row r="4" spans="1:4" x14ac:dyDescent="0.55000000000000004">
      <c r="A4" t="s">
        <v>38</v>
      </c>
      <c r="B4">
        <v>5</v>
      </c>
      <c r="C4" s="5">
        <v>65</v>
      </c>
      <c r="D4" s="5">
        <f>B4*C4</f>
        <v>325</v>
      </c>
    </row>
    <row r="15" spans="1:4" x14ac:dyDescent="0.55000000000000004">
      <c r="C15" t="s">
        <v>5</v>
      </c>
      <c r="D15" s="5">
        <f>SUM(D4:D11)</f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4AC2-4E1B-40ED-9B3B-633A305DBB9E}">
  <dimension ref="A1:E12"/>
  <sheetViews>
    <sheetView workbookViewId="0">
      <selection activeCell="C7" sqref="C7"/>
    </sheetView>
  </sheetViews>
  <sheetFormatPr defaultRowHeight="14.4" x14ac:dyDescent="0.55000000000000004"/>
  <cols>
    <col min="1" max="1" width="16.15625" bestFit="1" customWidth="1"/>
    <col min="2" max="2" width="16.15625" customWidth="1"/>
  </cols>
  <sheetData>
    <row r="1" spans="1:5" x14ac:dyDescent="0.55000000000000004">
      <c r="A1" t="s">
        <v>25</v>
      </c>
    </row>
    <row r="3" spans="1:5" x14ac:dyDescent="0.55000000000000004">
      <c r="A3" t="s">
        <v>3</v>
      </c>
      <c r="B3" t="s">
        <v>30</v>
      </c>
      <c r="C3" t="s">
        <v>7</v>
      </c>
      <c r="D3" t="s">
        <v>26</v>
      </c>
      <c r="E3" t="s">
        <v>2</v>
      </c>
    </row>
    <row r="4" spans="1:5" x14ac:dyDescent="0.55000000000000004">
      <c r="A4" t="s">
        <v>31</v>
      </c>
      <c r="B4" s="13" t="s">
        <v>32</v>
      </c>
      <c r="C4" s="5">
        <v>31.87</v>
      </c>
      <c r="D4" t="s">
        <v>33</v>
      </c>
      <c r="E4" s="5">
        <f>C4</f>
        <v>31.87</v>
      </c>
    </row>
    <row r="5" spans="1:5" x14ac:dyDescent="0.55000000000000004">
      <c r="A5" t="s">
        <v>47</v>
      </c>
      <c r="C5" s="12">
        <v>500</v>
      </c>
      <c r="E5" s="12">
        <v>500</v>
      </c>
    </row>
    <row r="6" spans="1:5" x14ac:dyDescent="0.55000000000000004">
      <c r="A6" t="s">
        <v>52</v>
      </c>
      <c r="B6" t="s">
        <v>53</v>
      </c>
      <c r="C6" s="12">
        <v>200</v>
      </c>
      <c r="E6" s="12">
        <v>200</v>
      </c>
    </row>
    <row r="12" spans="1:5" x14ac:dyDescent="0.55000000000000004">
      <c r="D12" t="s">
        <v>5</v>
      </c>
      <c r="E12" s="5">
        <f>SUM(E4:E11)</f>
        <v>731.87</v>
      </c>
    </row>
  </sheetData>
  <hyperlinks>
    <hyperlink ref="B4" r:id="rId1" display="https://punchout.fishersci.com/shop/products/fisherbrand-glass-shell-vials-15/0333926a?keyword=true" xr:uid="{3DC08E51-CBFD-451F-A483-38650CB787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4BC5-FBDE-4ED2-801C-A888925574E6}">
  <dimension ref="A1:H14"/>
  <sheetViews>
    <sheetView workbookViewId="0">
      <selection activeCell="C15" sqref="C15"/>
    </sheetView>
  </sheetViews>
  <sheetFormatPr defaultRowHeight="14.4" x14ac:dyDescent="0.55000000000000004"/>
  <cols>
    <col min="1" max="1" width="32.15625" bestFit="1" customWidth="1"/>
    <col min="2" max="2" width="7.15625" bestFit="1" customWidth="1"/>
    <col min="3" max="3" width="22.3125" bestFit="1" customWidth="1"/>
    <col min="4" max="4" width="11.3671875" bestFit="1" customWidth="1"/>
    <col min="5" max="5" width="10.3125" bestFit="1" customWidth="1"/>
  </cols>
  <sheetData>
    <row r="1" spans="1:8" x14ac:dyDescent="0.55000000000000004">
      <c r="A1" t="s">
        <v>0</v>
      </c>
    </row>
    <row r="3" spans="1:8" x14ac:dyDescent="0.55000000000000004">
      <c r="A3" t="s">
        <v>3</v>
      </c>
      <c r="B3" t="s">
        <v>26</v>
      </c>
      <c r="C3" t="s">
        <v>35</v>
      </c>
      <c r="D3" t="s">
        <v>34</v>
      </c>
      <c r="E3" t="s">
        <v>42</v>
      </c>
    </row>
    <row r="4" spans="1:8" x14ac:dyDescent="0.55000000000000004">
      <c r="A4" t="s">
        <v>41</v>
      </c>
      <c r="B4">
        <v>36</v>
      </c>
      <c r="C4" t="s">
        <v>40</v>
      </c>
      <c r="D4" s="5" t="s">
        <v>43</v>
      </c>
      <c r="E4" s="5">
        <f>632*3</f>
        <v>1896</v>
      </c>
    </row>
    <row r="5" spans="1:8" x14ac:dyDescent="0.55000000000000004">
      <c r="H5" t="s">
        <v>44</v>
      </c>
    </row>
    <row r="6" spans="1:8" x14ac:dyDescent="0.55000000000000004">
      <c r="H6" t="s">
        <v>45</v>
      </c>
    </row>
    <row r="7" spans="1:8" x14ac:dyDescent="0.55000000000000004">
      <c r="A7" t="s">
        <v>39</v>
      </c>
      <c r="B7">
        <v>36</v>
      </c>
      <c r="C7" t="s">
        <v>40</v>
      </c>
      <c r="D7" s="5" t="s">
        <v>43</v>
      </c>
      <c r="E7" s="5">
        <f>3700*3</f>
        <v>11100</v>
      </c>
      <c r="G7" t="s">
        <v>46</v>
      </c>
    </row>
    <row r="8" spans="1:8" x14ac:dyDescent="0.55000000000000004">
      <c r="D8" s="5"/>
      <c r="E8" s="5"/>
    </row>
    <row r="9" spans="1:8" x14ac:dyDescent="0.55000000000000004">
      <c r="A9" t="s">
        <v>36</v>
      </c>
      <c r="B9">
        <v>15</v>
      </c>
      <c r="C9" t="s">
        <v>37</v>
      </c>
      <c r="D9" s="5">
        <v>9</v>
      </c>
      <c r="E9" s="5">
        <f>D9*B9</f>
        <v>135</v>
      </c>
    </row>
    <row r="14" spans="1:8" x14ac:dyDescent="0.55000000000000004">
      <c r="D14" t="s">
        <v>5</v>
      </c>
      <c r="E14" s="5">
        <f>SUM(E4:E10)</f>
        <v>13131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491-2135-47FF-8876-FA481C33E6FC}">
  <dimension ref="A1:H16"/>
  <sheetViews>
    <sheetView tabSelected="1" workbookViewId="0">
      <selection activeCell="B11" sqref="B11"/>
    </sheetView>
  </sheetViews>
  <sheetFormatPr defaultRowHeight="14.4" x14ac:dyDescent="0.55000000000000004"/>
  <cols>
    <col min="1" max="1" width="27.26171875" bestFit="1" customWidth="1"/>
    <col min="2" max="2" width="9.62890625" bestFit="1" customWidth="1"/>
    <col min="3" max="3" width="14.05078125" bestFit="1" customWidth="1"/>
    <col min="4" max="4" width="10.62890625" bestFit="1" customWidth="1"/>
    <col min="5" max="5" width="9.62890625" bestFit="1" customWidth="1"/>
    <col min="6" max="6" width="10.62890625" bestFit="1" customWidth="1"/>
    <col min="7" max="7" width="9.62890625" bestFit="1" customWidth="1"/>
  </cols>
  <sheetData>
    <row r="1" spans="1:8" x14ac:dyDescent="0.55000000000000004">
      <c r="A1" t="s">
        <v>3</v>
      </c>
      <c r="B1" t="s">
        <v>11</v>
      </c>
      <c r="C1" t="s">
        <v>21</v>
      </c>
      <c r="D1" t="s">
        <v>8</v>
      </c>
      <c r="E1" t="s">
        <v>2</v>
      </c>
    </row>
    <row r="2" spans="1:8" x14ac:dyDescent="0.55000000000000004">
      <c r="A2" t="s">
        <v>9</v>
      </c>
      <c r="C2" s="2"/>
      <c r="D2" t="s">
        <v>54</v>
      </c>
    </row>
    <row r="3" spans="1:8" x14ac:dyDescent="0.55000000000000004">
      <c r="A3" s="3" t="s">
        <v>12</v>
      </c>
      <c r="B3" s="5">
        <f>5059+2747+5059</f>
        <v>12865</v>
      </c>
      <c r="C3" s="5"/>
      <c r="E3" s="5">
        <f>B3</f>
        <v>12865</v>
      </c>
    </row>
    <row r="4" spans="1:8" x14ac:dyDescent="0.55000000000000004">
      <c r="A4" s="3" t="s">
        <v>13</v>
      </c>
      <c r="B4" s="5">
        <v>26400</v>
      </c>
      <c r="C4" s="5">
        <f>B4*0.098</f>
        <v>2587.2000000000003</v>
      </c>
      <c r="E4" s="5">
        <f>B4+C4</f>
        <v>28987.200000000001</v>
      </c>
      <c r="F4" s="5"/>
    </row>
    <row r="5" spans="1:8" x14ac:dyDescent="0.55000000000000004">
      <c r="A5" t="s">
        <v>14</v>
      </c>
      <c r="B5" s="5"/>
      <c r="C5" s="5"/>
      <c r="E5" s="5">
        <f>SUM(E3:E4)</f>
        <v>41852.199999999997</v>
      </c>
      <c r="F5" s="5">
        <f>E5*3</f>
        <v>125556.59999999999</v>
      </c>
      <c r="G5" s="5">
        <f>0.53*F5</f>
        <v>66544.997999999992</v>
      </c>
    </row>
    <row r="6" spans="1:8" x14ac:dyDescent="0.55000000000000004">
      <c r="B6" s="5"/>
      <c r="C6" s="5"/>
      <c r="E6" s="5"/>
    </row>
    <row r="7" spans="1:8" x14ac:dyDescent="0.55000000000000004">
      <c r="A7" t="s">
        <v>10</v>
      </c>
      <c r="B7" s="5">
        <v>10</v>
      </c>
      <c r="C7" s="14">
        <f>0.006*B7</f>
        <v>0.06</v>
      </c>
      <c r="D7">
        <v>150</v>
      </c>
      <c r="E7" s="5">
        <f>(B7+C7)*D7</f>
        <v>1509</v>
      </c>
    </row>
    <row r="8" spans="1:8" x14ac:dyDescent="0.55000000000000004">
      <c r="A8" t="s">
        <v>15</v>
      </c>
    </row>
    <row r="13" spans="1:8" x14ac:dyDescent="0.55000000000000004">
      <c r="C13" t="s">
        <v>5</v>
      </c>
      <c r="E13" s="5">
        <f>SUM(E5:E7)</f>
        <v>43361.2</v>
      </c>
      <c r="H13">
        <f>2200*12</f>
        <v>26400</v>
      </c>
    </row>
    <row r="15" spans="1:8" x14ac:dyDescent="0.55000000000000004">
      <c r="C15" t="s">
        <v>48</v>
      </c>
      <c r="D15" s="5">
        <f>F5*3</f>
        <v>376669.8</v>
      </c>
      <c r="H15">
        <v>5059</v>
      </c>
    </row>
    <row r="16" spans="1:8" x14ac:dyDescent="0.55000000000000004">
      <c r="H16">
        <v>2747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FEB-8739-4AD3-928D-B87BEE7860EB}">
  <dimension ref="A1:B12"/>
  <sheetViews>
    <sheetView workbookViewId="0">
      <selection activeCell="F20" sqref="F20"/>
    </sheetView>
  </sheetViews>
  <sheetFormatPr defaultRowHeight="14.4" x14ac:dyDescent="0.55000000000000004"/>
  <cols>
    <col min="1" max="1" width="28.62890625" bestFit="1" customWidth="1"/>
  </cols>
  <sheetData>
    <row r="1" spans="1:2" x14ac:dyDescent="0.55000000000000004">
      <c r="A1" t="s">
        <v>27</v>
      </c>
    </row>
    <row r="3" spans="1:2" x14ac:dyDescent="0.55000000000000004">
      <c r="A3" t="s">
        <v>29</v>
      </c>
      <c r="B3" t="s">
        <v>2</v>
      </c>
    </row>
    <row r="4" spans="1:2" x14ac:dyDescent="0.55000000000000004">
      <c r="A4" t="s">
        <v>28</v>
      </c>
      <c r="B4" s="12">
        <v>1500</v>
      </c>
    </row>
    <row r="12" spans="1:2" x14ac:dyDescent="0.55000000000000004">
      <c r="A12" t="s">
        <v>5</v>
      </c>
      <c r="B12" s="12">
        <f>B4</f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BF5B-322E-4A9A-A62D-1C75C50EAC04}">
  <dimension ref="A1:B3"/>
  <sheetViews>
    <sheetView workbookViewId="0">
      <selection activeCell="B4" sqref="B4"/>
    </sheetView>
  </sheetViews>
  <sheetFormatPr defaultRowHeight="14.4" x14ac:dyDescent="0.55000000000000004"/>
  <cols>
    <col min="1" max="1" width="18.62890625" bestFit="1" customWidth="1"/>
  </cols>
  <sheetData>
    <row r="1" spans="1:2" x14ac:dyDescent="0.55000000000000004">
      <c r="A1" t="s">
        <v>49</v>
      </c>
    </row>
    <row r="2" spans="1:2" x14ac:dyDescent="0.55000000000000004">
      <c r="B2" t="s">
        <v>7</v>
      </c>
    </row>
    <row r="3" spans="1:2" x14ac:dyDescent="0.55000000000000004">
      <c r="A3" t="s">
        <v>50</v>
      </c>
      <c r="B3" s="12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Training</vt:lpstr>
      <vt:lpstr>Materials</vt:lpstr>
      <vt:lpstr>Microscopy</vt:lpstr>
      <vt:lpstr>Personnel</vt:lpstr>
      <vt:lpstr>Publication</vt:lpstr>
      <vt:lpstr>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2018-10-11T22:46:21Z</dcterms:modified>
</cp:coreProperties>
</file>